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style1.xml" ContentType="application/vnd.ms-office.chartstyle+xml"/>
  <Override PartName="/xl/charts/colors1.xml" ContentType="application/vnd.ms-office.chartcolorstyle+xml"/>
  <Override PartName="/xl/charts/chart39.xml" ContentType="application/vnd.openxmlformats-officedocument.drawingml.chart+xml"/>
  <Override PartName="/xl/charts/style2.xml" ContentType="application/vnd.ms-office.chartstyle+xml"/>
  <Override PartName="/xl/charts/colors2.xml" ContentType="application/vnd.ms-office.chartcolorstyle+xml"/>
  <Override PartName="/xl/charts/chart40.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style4.xml" ContentType="application/vnd.ms-office.chartstyle+xml"/>
  <Override PartName="/xl/charts/colors4.xml" ContentType="application/vnd.ms-office.chartcolorstyle+xml"/>
  <Override PartName="/xl/charts/chart47.xml" ContentType="application/vnd.openxmlformats-officedocument.drawingml.chart+xml"/>
  <Override PartName="/xl/charts/style5.xml" ContentType="application/vnd.ms-office.chartstyle+xml"/>
  <Override PartName="/xl/charts/colors5.xml" ContentType="application/vnd.ms-office.chartcolorstyle+xml"/>
  <Override PartName="/xl/charts/chart48.xml" ContentType="application/vnd.openxmlformats-officedocument.drawingml.chart+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drawings/drawing17.xml" ContentType="application/vnd.openxmlformats-officedocument.drawing+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autoCompressPictures="0" defaultThemeVersion="124226"/>
  <mc:AlternateContent xmlns:mc="http://schemas.openxmlformats.org/markup-compatibility/2006">
    <mc:Choice Requires="x15">
      <x15ac:absPath xmlns:x15ac="http://schemas.microsoft.com/office/spreadsheetml/2010/11/ac" url="C:\Users\Stelyana Baleva\LightCounting Dropbox\Stelyana Baleva\My PC (LAPTOP-JLAHF1NM)\Documents\Publishing\"/>
    </mc:Choice>
  </mc:AlternateContent>
  <xr:revisionPtr revIDLastSave="0" documentId="13_ncr:1_{3A4333EF-91F2-4B6E-84F3-541F214D5A4C}" xr6:coauthVersionLast="47" xr6:coauthVersionMax="47" xr10:uidLastSave="{00000000-0000-0000-0000-000000000000}"/>
  <bookViews>
    <workbookView xWindow="-108" yWindow="-108" windowWidth="30936" windowHeight="16776" tabRatio="814" xr2:uid="{00000000-000D-0000-FFFF-FFFF00000000}"/>
  </bookViews>
  <sheets>
    <sheet name="Introduction" sheetId="9" r:id="rId1"/>
    <sheet name="Methodology" sheetId="10" r:id="rId2"/>
    <sheet name="Definitions" sheetId="31" r:id="rId3"/>
    <sheet name="Summary" sheetId="32" r:id="rId4"/>
    <sheet name="Ethernet" sheetId="3" r:id="rId5"/>
    <sheet name="Fibre Channel" sheetId="4" r:id="rId6"/>
    <sheet name="CWDM and DWDM" sheetId="5" r:id="rId7"/>
    <sheet name="WSS" sheetId="15" r:id="rId8"/>
    <sheet name="Tunable lasers" sheetId="16" r:id="rId9"/>
    <sheet name="Modulators and Receivers" sheetId="30" r:id="rId10"/>
    <sheet name="Fronthaul" sheetId="13" r:id="rId11"/>
    <sheet name="Backhaul" sheetId="49" r:id="rId12"/>
    <sheet name="FTTx" sheetId="6" r:id="rId13"/>
    <sheet name="AOC-EOM" sheetId="29" r:id="rId14"/>
    <sheet name="Cost_bit" sheetId="35" r:id="rId15"/>
    <sheet name="Additional Report charts" sheetId="51" r:id="rId16"/>
  </sheets>
  <externalReferences>
    <externalReference r:id="rId17"/>
    <externalReference r:id="rId18"/>
    <externalReference r:id="rId19"/>
  </externalReferences>
  <definedNames>
    <definedName name="_Fill" localSheetId="15" hidden="1">'[1]Sum-Oak'!#REF!</definedName>
    <definedName name="_Fill" hidden="1">'[1]Sum-Oak'!#REF!</definedName>
    <definedName name="_Key1" localSheetId="15" hidden="1">[2]Bankruptcies!#REF!</definedName>
    <definedName name="_Key1" hidden="1">[2]Bankruptcies!#REF!</definedName>
    <definedName name="_Key2" localSheetId="15" hidden="1">#REF!</definedName>
    <definedName name="_Key2" hidden="1">#REF!</definedName>
    <definedName name="_Order1" hidden="1">0</definedName>
    <definedName name="_Order2" hidden="1">0</definedName>
    <definedName name="_Sort" hidden="1">#REF!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ccessDatabase" hidden="1">"D:\Bonuses\commission Forecast\FY99 Commission Forecast Q4YTD Belgium.mdb"</definedName>
    <definedName name="anscount" hidden="1">2</definedName>
    <definedName name="AS2DocOpenMode" hidden="1">"AS2DocumentEdit"</definedName>
    <definedName name="CommentsOVN">#REF!</definedName>
    <definedName name="Current_cell">!A1</definedName>
    <definedName name="HTML_CodePage" hidden="1">1252</definedName>
    <definedName name="HTML_Description" hidden="1">""</definedName>
    <definedName name="HTML_Email" hidden="1">"chanders@cisco.com"</definedName>
    <definedName name="HTML_Header" hidden="1">""</definedName>
    <definedName name="HTML_LastUpdate" hidden="1">"5/19/97"</definedName>
    <definedName name="HTML_LineAfter" hidden="1">TRUE</definedName>
    <definedName name="HTML_LineBefore" hidden="1">FALSE</definedName>
    <definedName name="HTML_Name" hidden="1">"Charlene Anderson"</definedName>
    <definedName name="HTML_OBDlg2" hidden="1">TRUE</definedName>
    <definedName name="HTML_OBDlg3" hidden="1">TRUE</definedName>
    <definedName name="HTML_OBDlg4" hidden="1">TRUE</definedName>
    <definedName name="HTML_OS" hidden="1">0</definedName>
    <definedName name="HTML_PathFile" hidden="1">"C:\Data\Char's\finhr\wkly_thtre_book.html"</definedName>
    <definedName name="HTML_PathTemplate" hidden="1">"D:\Data\Business Summary\bsbookings.htm"</definedName>
    <definedName name="HTML_Title" hidden="1">"EH Apr97"</definedName>
    <definedName name="HTML1_1" hidden="1">"'[mgmt report (3-98).xls]Frontpage'!$A$1:$M$36"</definedName>
    <definedName name="HTML1_10" hidden="1">""</definedName>
    <definedName name="HTML1_11" hidden="1">1</definedName>
    <definedName name="HTML1_12" hidden="1">"C:\Data\Management Report\AR Dashboard\P8 FY98\MyHTML.htm"</definedName>
    <definedName name="HTML1_2" hidden="1">1</definedName>
    <definedName name="HTML1_3" hidden="1">"Management Report"</definedName>
    <definedName name="HTML1_4" hidden="1">"Frontpage"</definedName>
    <definedName name="HTML1_5" hidden="1">""</definedName>
    <definedName name="HTML1_6" hidden="1">1</definedName>
    <definedName name="HTML1_7" hidden="1">1</definedName>
    <definedName name="HTML1_8" hidden="1">"4/3/98"</definedName>
    <definedName name="HTML1_9" hidden="1">"Mary Pratt"</definedName>
    <definedName name="HTMLCount" hidden="1">1</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Q" hidden="1">5000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NUM_EST" hidden="1">"c374"</definedName>
    <definedName name="IQ_EBITDA_OVER_TOTAL_IE" hidden="1">"c373"</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 hidden="1">"IQ_EPS"</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NUM_EST" hidden="1">"c402"</definedName>
    <definedName name="IQ_EPS_STDDEV_EST" hidden="1">"c403"</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2YR" hidden="1">"c1637"</definedName>
    <definedName name="IQ_EST_EPS_GROWTH_Q_1YR" hidden="1">"c1641"</definedName>
    <definedName name="IQ_EST_EPS_SURPRISE" hidden="1">"c1635"</definedName>
    <definedName name="IQ_EST_REV_GROWTH_1YR" hidden="1">"c1638"</definedName>
    <definedName name="IQ_EST_REV_GROWTH_2YR" hidden="1">"c1639"</definedName>
    <definedName name="IQ_EST_REV_GROWTH_Q_1YR" hidden="1">"c1640"</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NUM_EST" hidden="1">"c421"</definedName>
    <definedName name="IQ_FFO_STDDEV_EST" hidden="1">"c422"</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 hidden="1">500</definedName>
    <definedName name="IQ_FUEL" hidden="1">"c449"</definedName>
    <definedName name="IQ_FULL_TIME" hidden="1">"c450"</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Y" hidden="1">1000</definedName>
    <definedName name="IQ_FY_DATE" hidden="1">"IQ_FY_DATE"</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 hidden="1">"1"</definedName>
    <definedName name="IQ_LATESTK" hidden="1">1000</definedName>
    <definedName name="IQ_LATESTKFR" hidden="1">"100"</definedName>
    <definedName name="IQ_LATESTQ" hidden="1">500</definedName>
    <definedName name="IQ_LATESTQFR" hidden="1">"50"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"c1304"</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EDATETIME" hidden="1">"IQ_PRICEDATETIME"</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STDDEV_EST" hidden="1">"c1124"</definedName>
    <definedName name="IQ_REV_UTI" hidden="1">"c1125"</definedName>
    <definedName name="IQ_REVENUE" hidden="1">"c1122"</definedName>
    <definedName name="IQ_REVENUE_EST" hidden="1">"c1126"</definedName>
    <definedName name="IQ_REVENUE_HIGH_EST" hidden="1">"c1127"</definedName>
    <definedName name="IQ_REVENUE_LOW_EST" hidden="1">"c1128"</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NUSUAL_EXP" hidden="1">"c18"</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 hidden="1">3000</definedName>
    <definedName name="IQ_Z_SCORE" hidden="1">"c1339"</definedName>
    <definedName name="NewRevs">#REF!</definedName>
    <definedName name="NewUnits">#REF!</definedName>
    <definedName name="Ports_April2021">#REF!</definedName>
    <definedName name="Ports_new">#REF!</definedName>
    <definedName name="PriceDCE">'[3]Ethernet Enterprise'!$B$93:$S$172</definedName>
    <definedName name="PriceDCM">'[3]Ethernet Cloud'!$B$93:$S$172</definedName>
    <definedName name="PriceTEL">'[3]Ethernet Telecom'!$B$93:$S$172</definedName>
    <definedName name="RevDCE">'[3]Ethernet Enterprise'!$B$177:$S$256</definedName>
    <definedName name="RevDCM">'[3]Ethernet Cloud'!$B$177:$S$256</definedName>
    <definedName name="Revs_April2021">#REF!</definedName>
    <definedName name="Revs_Oct2021">#REF!</definedName>
    <definedName name="RevTEL">'[3]Ethernet Telecom'!$B$177:$S$256</definedName>
    <definedName name="Units_April2021">#REF!</definedName>
    <definedName name="Units_Oct2021">#REF!</definedName>
    <definedName name="VolDCE">'[3]Ethernet Enterprise'!$B$9:$S$88</definedName>
    <definedName name="VolDCM">'[3]Ethernet Cloud'!$B$9:$S$88</definedName>
    <definedName name="VolTEL">'[3]Ethernet Telecom'!$B$9:$S$88</definedName>
    <definedName name="Z_2DE5EA60_7A3A_11D2_AE76_0080C7A84E90_.wvu.Cols" localSheetId="15" hidden="1">#REF!</definedName>
    <definedName name="Z_2DE5EA60_7A3A_11D2_AE76_0080C7A84E90_.wvu.Cols" hidden="1">#REF!</definedName>
    <definedName name="Z_2DE5EA60_7A3A_11D2_AE76_0080C7A84E90_.wvu.PrintArea" localSheetId="15" hidden="1">#REF!</definedName>
    <definedName name="Z_2DE5EA60_7A3A_11D2_AE76_0080C7A84E90_.wvu.PrintArea" hidden="1">#REF!</definedName>
    <definedName name="Z_2DE5EA60_7A3A_11D2_AE76_0080C7A84E90_.wvu.Rows" localSheetId="15" hidden="1">#REF!</definedName>
    <definedName name="Z_2DE5EA60_7A3A_11D2_AE76_0080C7A84E90_.wvu.Rows"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21" i="32" l="1"/>
  <c r="C221" i="32"/>
  <c r="D216" i="32"/>
  <c r="E216" i="32"/>
  <c r="F216" i="32"/>
  <c r="G216" i="32"/>
  <c r="H216" i="32"/>
  <c r="I216" i="32"/>
  <c r="J216" i="32"/>
  <c r="K216" i="32"/>
  <c r="L216" i="32"/>
  <c r="M216" i="32"/>
  <c r="N216" i="32"/>
  <c r="D217" i="32"/>
  <c r="E217" i="32"/>
  <c r="F217" i="32"/>
  <c r="G217" i="32"/>
  <c r="H217" i="32"/>
  <c r="I217" i="32"/>
  <c r="J217" i="32"/>
  <c r="K217" i="32"/>
  <c r="L217" i="32"/>
  <c r="M217" i="32"/>
  <c r="N217" i="32"/>
  <c r="D218" i="32"/>
  <c r="E218" i="32"/>
  <c r="F218" i="32"/>
  <c r="G218" i="32"/>
  <c r="H218" i="32"/>
  <c r="I218" i="32"/>
  <c r="J218" i="32"/>
  <c r="K218" i="32"/>
  <c r="L218" i="32"/>
  <c r="M218" i="32"/>
  <c r="N218" i="32"/>
  <c r="C218" i="32"/>
  <c r="C217" i="32"/>
  <c r="C216" i="32"/>
  <c r="B3" i="51" l="1"/>
  <c r="B2" i="51"/>
  <c r="C84" i="5" l="1"/>
  <c r="D84" i="5"/>
  <c r="E84" i="5"/>
  <c r="C81" i="5"/>
  <c r="D81" i="5"/>
  <c r="E81" i="5"/>
  <c r="B81" i="5"/>
  <c r="B82" i="5"/>
  <c r="B83" i="5"/>
  <c r="B84" i="5"/>
  <c r="B85" i="5"/>
  <c r="E56" i="5"/>
  <c r="D56" i="5"/>
  <c r="C56" i="5"/>
  <c r="E55" i="5"/>
  <c r="D55" i="5"/>
  <c r="C55" i="5"/>
  <c r="E54" i="5"/>
  <c r="D54" i="5"/>
  <c r="C54" i="5"/>
  <c r="E53" i="5"/>
  <c r="D53" i="5"/>
  <c r="C53" i="5"/>
  <c r="B53" i="5"/>
  <c r="B54" i="5"/>
  <c r="B55" i="5"/>
  <c r="B56" i="5"/>
  <c r="G81" i="5" l="1"/>
  <c r="H81" i="5"/>
  <c r="N342" i="32"/>
  <c r="K342" i="32"/>
  <c r="J342" i="32"/>
  <c r="G342" i="32"/>
  <c r="F342" i="32"/>
  <c r="C342" i="32"/>
  <c r="K341" i="32"/>
  <c r="G341" i="32"/>
  <c r="C341" i="32"/>
  <c r="L341" i="32" l="1"/>
  <c r="F341" i="32"/>
  <c r="J341" i="32"/>
  <c r="N341" i="32"/>
  <c r="E342" i="32"/>
  <c r="I342" i="32"/>
  <c r="M342" i="32"/>
  <c r="H341" i="32"/>
  <c r="D341" i="32"/>
  <c r="E341" i="32"/>
  <c r="I341" i="32"/>
  <c r="M341" i="32"/>
  <c r="D342" i="32"/>
  <c r="H342" i="32"/>
  <c r="L342" i="32"/>
  <c r="C25" i="6" l="1"/>
  <c r="B24" i="16" l="1"/>
  <c r="B21" i="16"/>
  <c r="B22" i="16"/>
  <c r="B23" i="16"/>
  <c r="E101" i="51" l="1"/>
  <c r="H175" i="51"/>
  <c r="G175" i="51"/>
  <c r="F175" i="51"/>
  <c r="E175" i="51"/>
  <c r="D175" i="51"/>
  <c r="C175" i="51"/>
  <c r="C171" i="51"/>
  <c r="D171" i="51" s="1"/>
  <c r="E171" i="51" s="1"/>
  <c r="F171" i="51" s="1"/>
  <c r="G171" i="51" s="1"/>
  <c r="H171" i="51" s="1"/>
  <c r="C170" i="51"/>
  <c r="D170" i="51" s="1"/>
  <c r="E170" i="51" s="1"/>
  <c r="F170" i="51" s="1"/>
  <c r="G170" i="51" s="1"/>
  <c r="H170" i="51" s="1"/>
  <c r="K175" i="51" l="1"/>
  <c r="P100" i="51"/>
  <c r="E134" i="51"/>
  <c r="J175" i="51"/>
  <c r="I175" i="51"/>
  <c r="I171" i="51"/>
  <c r="J171" i="51" s="1"/>
  <c r="K171" i="51" s="1"/>
  <c r="C134" i="51"/>
  <c r="D101" i="51"/>
  <c r="F101" i="51"/>
  <c r="C135" i="51" l="1"/>
  <c r="E135" i="51"/>
  <c r="O65" i="32"/>
  <c r="O108" i="32" s="1"/>
  <c r="O285" i="32"/>
  <c r="O284" i="32"/>
  <c r="O283" i="32"/>
  <c r="B151" i="35" l="1"/>
  <c r="B139" i="35"/>
  <c r="D127" i="35"/>
  <c r="E127" i="35"/>
  <c r="C127" i="35"/>
  <c r="B127" i="35"/>
  <c r="B115" i="35"/>
  <c r="B102" i="35"/>
  <c r="B90" i="35"/>
  <c r="B78" i="35"/>
  <c r="F79" i="3" l="1"/>
  <c r="E79" i="3"/>
  <c r="F78" i="3"/>
  <c r="E78" i="3"/>
  <c r="F76" i="3"/>
  <c r="E76" i="3"/>
  <c r="D32" i="15" l="1"/>
  <c r="E32" i="15"/>
  <c r="F32" i="15"/>
  <c r="B32" i="15"/>
  <c r="C32" i="15"/>
  <c r="B22" i="15"/>
  <c r="C22" i="15"/>
  <c r="Q253" i="32" l="1"/>
  <c r="P253" i="32"/>
  <c r="C255" i="51" l="1"/>
  <c r="D255" i="51"/>
  <c r="E255" i="51"/>
  <c r="K283" i="32"/>
  <c r="C88" i="5"/>
  <c r="D88" i="5"/>
  <c r="E88" i="5"/>
  <c r="C57" i="5"/>
  <c r="D57" i="5"/>
  <c r="E57" i="5"/>
  <c r="C58" i="5"/>
  <c r="D58" i="5"/>
  <c r="E58" i="5"/>
  <c r="C59" i="5"/>
  <c r="D59" i="5"/>
  <c r="E59" i="5"/>
  <c r="C60" i="5"/>
  <c r="D60" i="5"/>
  <c r="E60" i="5"/>
  <c r="N283" i="32" l="1"/>
  <c r="E159" i="32"/>
  <c r="F159" i="32"/>
  <c r="C159" i="32"/>
  <c r="G159" i="32"/>
  <c r="D159" i="32"/>
  <c r="F160" i="32"/>
  <c r="J160" i="32"/>
  <c r="C160" i="32"/>
  <c r="G160" i="32"/>
  <c r="K160" i="32"/>
  <c r="D160" i="32"/>
  <c r="H160" i="32"/>
  <c r="E160" i="32"/>
  <c r="I160" i="32"/>
  <c r="R248" i="32"/>
  <c r="V248" i="32"/>
  <c r="Q248" i="32"/>
  <c r="U248" i="32"/>
  <c r="S248" i="32"/>
  <c r="W248" i="32"/>
  <c r="P248" i="32"/>
  <c r="T248" i="32"/>
  <c r="X248" i="32"/>
  <c r="E86" i="3"/>
  <c r="F86" i="3"/>
  <c r="G86" i="3"/>
  <c r="G76" i="3"/>
  <c r="G78" i="3"/>
  <c r="G79" i="3"/>
  <c r="D119" i="3" l="1"/>
  <c r="D78" i="3"/>
  <c r="C117" i="3"/>
  <c r="C76" i="3"/>
  <c r="D127" i="3"/>
  <c r="D86" i="3"/>
  <c r="D120" i="3"/>
  <c r="D79" i="3"/>
  <c r="C119" i="3"/>
  <c r="C78" i="3"/>
  <c r="B117" i="3"/>
  <c r="B76" i="3"/>
  <c r="C127" i="3"/>
  <c r="C86" i="3"/>
  <c r="C120" i="3"/>
  <c r="C79" i="3"/>
  <c r="B119" i="3"/>
  <c r="B78" i="3"/>
  <c r="B127" i="3"/>
  <c r="B86" i="3"/>
  <c r="B120" i="3"/>
  <c r="B79" i="3"/>
  <c r="D117" i="3"/>
  <c r="D76" i="3"/>
  <c r="T444" i="32"/>
  <c r="S444" i="32"/>
  <c r="R444" i="32"/>
  <c r="D66" i="35"/>
  <c r="D78" i="35" s="1"/>
  <c r="C66" i="35"/>
  <c r="C78" i="35" s="1"/>
  <c r="E66" i="35" l="1"/>
  <c r="E78" i="35" s="1"/>
  <c r="E444" i="32"/>
  <c r="F444" i="32"/>
  <c r="G444" i="32"/>
  <c r="F15" i="29" l="1"/>
  <c r="E15" i="29"/>
  <c r="G15" i="29"/>
  <c r="Q252" i="32"/>
  <c r="R252" i="32"/>
  <c r="P252" i="32"/>
  <c r="F16" i="29" l="1"/>
  <c r="G16" i="29"/>
  <c r="O155" i="32"/>
  <c r="O156" i="32"/>
  <c r="O157" i="32"/>
  <c r="O158" i="32"/>
  <c r="O159" i="32"/>
  <c r="O160" i="32"/>
  <c r="Q160" i="32" l="1"/>
  <c r="P160" i="32"/>
  <c r="Q159" i="32"/>
  <c r="R159" i="32"/>
  <c r="P159" i="32"/>
  <c r="C69" i="3" l="1"/>
  <c r="C70" i="3"/>
  <c r="C71" i="3"/>
  <c r="C72" i="3"/>
  <c r="B70" i="3"/>
  <c r="D70" i="3"/>
  <c r="B71" i="3"/>
  <c r="D71" i="3"/>
  <c r="B72" i="3"/>
  <c r="D72" i="3"/>
  <c r="B111" i="3"/>
  <c r="C111" i="3"/>
  <c r="D111" i="3"/>
  <c r="B112" i="3"/>
  <c r="C112" i="3"/>
  <c r="D112" i="3"/>
  <c r="B113" i="3"/>
  <c r="C113" i="3"/>
  <c r="D113" i="3"/>
  <c r="D371" i="32" l="1"/>
  <c r="E371" i="32"/>
  <c r="F371" i="32"/>
  <c r="D374" i="32"/>
  <c r="E374" i="32"/>
  <c r="F374" i="32"/>
  <c r="I374" i="32"/>
  <c r="J374" i="32"/>
  <c r="K374" i="32"/>
  <c r="D375" i="32"/>
  <c r="E375" i="32"/>
  <c r="F375" i="32"/>
  <c r="H375" i="32"/>
  <c r="I375" i="32"/>
  <c r="J375" i="32"/>
  <c r="K375" i="32"/>
  <c r="G14" i="49" l="1"/>
  <c r="F373" i="32"/>
  <c r="N374" i="32"/>
  <c r="D373" i="32"/>
  <c r="N375" i="32"/>
  <c r="M374" i="32"/>
  <c r="L375" i="32"/>
  <c r="M375" i="32"/>
  <c r="L374" i="32"/>
  <c r="G47" i="13"/>
  <c r="F14" i="49"/>
  <c r="F47" i="13"/>
  <c r="H14" i="49"/>
  <c r="E373" i="32"/>
  <c r="H47" i="13"/>
  <c r="F372" i="32"/>
  <c r="E372" i="32"/>
  <c r="D372" i="32"/>
  <c r="M402" i="32"/>
  <c r="N402" i="32"/>
  <c r="M403" i="32"/>
  <c r="N403" i="32"/>
  <c r="M404" i="32"/>
  <c r="N404" i="32"/>
  <c r="M405" i="32"/>
  <c r="N405" i="32"/>
  <c r="M406" i="32"/>
  <c r="N406" i="32"/>
  <c r="M407" i="32"/>
  <c r="N407" i="32"/>
  <c r="M74" i="32"/>
  <c r="N74" i="32"/>
  <c r="O18" i="29"/>
  <c r="P18" i="29"/>
  <c r="O28" i="29"/>
  <c r="P28" i="29"/>
  <c r="Q26" i="49"/>
  <c r="P26" i="49"/>
  <c r="O26" i="49"/>
  <c r="P17" i="49"/>
  <c r="Q17" i="49"/>
  <c r="O17" i="49"/>
  <c r="P35" i="13"/>
  <c r="Q35" i="13"/>
  <c r="P22" i="13"/>
  <c r="Q22" i="13"/>
  <c r="M16" i="30"/>
  <c r="N16" i="30"/>
  <c r="M24" i="30"/>
  <c r="N24" i="30"/>
  <c r="M14" i="16"/>
  <c r="N14" i="16"/>
  <c r="M20" i="16"/>
  <c r="N20" i="16"/>
  <c r="N17" i="15"/>
  <c r="O17" i="15"/>
  <c r="N27" i="15"/>
  <c r="O27" i="15"/>
  <c r="E257" i="51" l="1"/>
  <c r="C257" i="51"/>
  <c r="D257" i="51"/>
  <c r="M71" i="32"/>
  <c r="N71" i="32"/>
  <c r="N284" i="32"/>
  <c r="Z285" i="32"/>
  <c r="N408" i="32"/>
  <c r="M408" i="32"/>
  <c r="D256" i="51" l="1"/>
  <c r="E256" i="51"/>
  <c r="C256" i="51"/>
  <c r="N285" i="32"/>
  <c r="N286" i="32" s="1"/>
  <c r="M285" i="32"/>
  <c r="M283" i="32"/>
  <c r="N80" i="32"/>
  <c r="AA285" i="32" l="1"/>
  <c r="AA284" i="32"/>
  <c r="O22" i="4" l="1"/>
  <c r="P22" i="4"/>
  <c r="O36" i="4"/>
  <c r="P36" i="4"/>
  <c r="G19" i="4" l="1"/>
  <c r="F19" i="4"/>
  <c r="E19" i="4"/>
  <c r="J565" i="32"/>
  <c r="K565" i="32"/>
  <c r="I565" i="32"/>
  <c r="AA565" i="32"/>
  <c r="M565" i="32"/>
  <c r="Z565" i="32"/>
  <c r="N565" i="32"/>
  <c r="L565" i="32"/>
  <c r="H565" i="32"/>
  <c r="O49" i="3"/>
  <c r="P49" i="3"/>
  <c r="O90" i="3"/>
  <c r="P90" i="3"/>
  <c r="Z219" i="32"/>
  <c r="P36" i="5"/>
  <c r="Q36" i="5"/>
  <c r="P64" i="5"/>
  <c r="Q64" i="5"/>
  <c r="M28" i="6"/>
  <c r="M48" i="6" s="1"/>
  <c r="N28" i="6"/>
  <c r="N48" i="6" s="1"/>
  <c r="D70" i="6" l="1"/>
  <c r="C70" i="6"/>
  <c r="E70" i="6"/>
  <c r="M318" i="32"/>
  <c r="M343" i="32"/>
  <c r="N317" i="32"/>
  <c r="M317" i="32"/>
  <c r="N318" i="32"/>
  <c r="N343" i="32"/>
  <c r="Z317" i="32" l="1"/>
  <c r="AA343" i="32"/>
  <c r="AA317" i="32"/>
  <c r="Z343" i="32"/>
  <c r="B37" i="4" l="1"/>
  <c r="B40" i="4"/>
  <c r="B42" i="4"/>
  <c r="B44" i="4"/>
  <c r="B46" i="4"/>
  <c r="B23" i="4"/>
  <c r="B26" i="4"/>
  <c r="B28" i="4"/>
  <c r="B30" i="4"/>
  <c r="B32" i="4"/>
  <c r="P597" i="32" l="1"/>
  <c r="Q597" i="32"/>
  <c r="R597" i="32"/>
  <c r="P598" i="32"/>
  <c r="Q598" i="32"/>
  <c r="R598" i="32"/>
  <c r="C597" i="32"/>
  <c r="D597" i="32"/>
  <c r="E597" i="32"/>
  <c r="C598" i="32"/>
  <c r="D598" i="32"/>
  <c r="E598" i="32"/>
  <c r="C87" i="5"/>
  <c r="D87" i="5"/>
  <c r="E87" i="5"/>
  <c r="U247" i="32"/>
  <c r="R247" i="32"/>
  <c r="Q247" i="32"/>
  <c r="P247" i="32"/>
  <c r="B87" i="5"/>
  <c r="B88" i="5"/>
  <c r="B59" i="5"/>
  <c r="B60" i="5"/>
  <c r="F245" i="32"/>
  <c r="E245" i="32"/>
  <c r="D245" i="32"/>
  <c r="C245" i="32"/>
  <c r="T247" i="32" l="1"/>
  <c r="S247" i="32"/>
  <c r="B407" i="32" l="1"/>
  <c r="O407" i="32" s="1"/>
  <c r="C28" i="29" l="1"/>
  <c r="D28" i="29"/>
  <c r="C18" i="29"/>
  <c r="D18" i="29"/>
  <c r="D35" i="29"/>
  <c r="C35" i="29"/>
  <c r="D33" i="29" l="1"/>
  <c r="D19" i="29"/>
  <c r="D22" i="29"/>
  <c r="D31" i="29"/>
  <c r="D24" i="29"/>
  <c r="B598" i="32" s="1"/>
  <c r="O598" i="32" s="1"/>
  <c r="D30" i="29"/>
  <c r="C34" i="29"/>
  <c r="D25" i="29"/>
  <c r="O599" i="32" s="1"/>
  <c r="C25" i="29"/>
  <c r="D32" i="29"/>
  <c r="D29" i="29"/>
  <c r="D21" i="29"/>
  <c r="D23" i="29"/>
  <c r="D20" i="29"/>
  <c r="D34" i="29"/>
  <c r="C24" i="29"/>
  <c r="C21" i="29" l="1"/>
  <c r="B595" i="32"/>
  <c r="O595" i="32" s="1"/>
  <c r="C30" i="29"/>
  <c r="B594" i="32"/>
  <c r="O594" i="32" s="1"/>
  <c r="C22" i="29"/>
  <c r="B596" i="32"/>
  <c r="O596" i="32" s="1"/>
  <c r="C33" i="29"/>
  <c r="B597" i="32"/>
  <c r="O597" i="32" s="1"/>
  <c r="C19" i="29"/>
  <c r="B593" i="32"/>
  <c r="O593" i="32" s="1"/>
  <c r="C31" i="29"/>
  <c r="C29" i="29"/>
  <c r="C32" i="29"/>
  <c r="C23" i="29"/>
  <c r="C20" i="29"/>
  <c r="D184" i="32"/>
  <c r="D185" i="32"/>
  <c r="Q217" i="32"/>
  <c r="Q220" i="32"/>
  <c r="D158" i="32"/>
  <c r="T219" i="32"/>
  <c r="R219" i="32"/>
  <c r="C158" i="32"/>
  <c r="D62" i="6"/>
  <c r="D63" i="6"/>
  <c r="C62" i="6"/>
  <c r="C63" i="6"/>
  <c r="E62" i="6"/>
  <c r="D49" i="6"/>
  <c r="D53" i="6"/>
  <c r="D54" i="6"/>
  <c r="D57" i="6"/>
  <c r="D61" i="6"/>
  <c r="D65" i="6"/>
  <c r="C49" i="6"/>
  <c r="C53" i="6"/>
  <c r="C56" i="6"/>
  <c r="C57" i="6"/>
  <c r="C61" i="6"/>
  <c r="C65" i="6"/>
  <c r="E49" i="6"/>
  <c r="E52" i="6"/>
  <c r="E53" i="6"/>
  <c r="E56" i="6"/>
  <c r="E57" i="6"/>
  <c r="E60" i="6"/>
  <c r="E61" i="6"/>
  <c r="E63" i="6"/>
  <c r="E65" i="6"/>
  <c r="E64" i="6"/>
  <c r="C27" i="30"/>
  <c r="D27" i="30"/>
  <c r="E27" i="30"/>
  <c r="C26" i="30"/>
  <c r="D26" i="30"/>
  <c r="E26" i="30"/>
  <c r="B17" i="30"/>
  <c r="B26" i="30"/>
  <c r="B19" i="30"/>
  <c r="B28" i="30"/>
  <c r="B21" i="30"/>
  <c r="B18" i="30"/>
  <c r="B27" i="30"/>
  <c r="D46" i="13"/>
  <c r="E46" i="13"/>
  <c r="D33" i="13"/>
  <c r="E33" i="13"/>
  <c r="C33" i="13"/>
  <c r="C46" i="13"/>
  <c r="C32" i="49"/>
  <c r="D32" i="49"/>
  <c r="E32" i="49"/>
  <c r="C23" i="49"/>
  <c r="D23" i="49"/>
  <c r="E23" i="49"/>
  <c r="E246" i="32"/>
  <c r="C246" i="32"/>
  <c r="S84" i="35"/>
  <c r="E562" i="32"/>
  <c r="E563" i="32"/>
  <c r="E565" i="32"/>
  <c r="E33" i="4"/>
  <c r="B65" i="6"/>
  <c r="B43" i="6"/>
  <c r="B63" i="6" s="1"/>
  <c r="B39" i="6"/>
  <c r="B59" i="6" s="1"/>
  <c r="B37" i="6"/>
  <c r="B57" i="6" s="1"/>
  <c r="B36" i="6"/>
  <c r="B56" i="6" s="1"/>
  <c r="B35" i="6"/>
  <c r="B55" i="6" s="1"/>
  <c r="B33" i="6"/>
  <c r="B53" i="6" s="1"/>
  <c r="B31" i="6"/>
  <c r="B51" i="6" s="1"/>
  <c r="L16" i="30"/>
  <c r="L24" i="30"/>
  <c r="L14" i="16"/>
  <c r="L20" i="16"/>
  <c r="N36" i="4"/>
  <c r="D316" i="32"/>
  <c r="M90" i="3"/>
  <c r="N90" i="3"/>
  <c r="M49" i="3"/>
  <c r="N49" i="3"/>
  <c r="M36" i="4"/>
  <c r="M22" i="4"/>
  <c r="N22" i="4"/>
  <c r="M28" i="29"/>
  <c r="N28" i="29"/>
  <c r="M18" i="29"/>
  <c r="N18" i="29"/>
  <c r="N64" i="5"/>
  <c r="O64" i="5"/>
  <c r="N36" i="5"/>
  <c r="O36" i="5"/>
  <c r="L27" i="15"/>
  <c r="M27" i="15"/>
  <c r="L17" i="15"/>
  <c r="M17" i="15"/>
  <c r="K20" i="16"/>
  <c r="K14" i="16"/>
  <c r="K24" i="30"/>
  <c r="K16" i="30"/>
  <c r="N35" i="13"/>
  <c r="O35" i="13"/>
  <c r="N22" i="13"/>
  <c r="O22" i="13"/>
  <c r="L28" i="6"/>
  <c r="L48" i="6" s="1"/>
  <c r="K28" i="6"/>
  <c r="K48" i="6" s="1"/>
  <c r="L74" i="32"/>
  <c r="K74" i="32"/>
  <c r="L285" i="32"/>
  <c r="E27" i="13"/>
  <c r="C45" i="13"/>
  <c r="D45" i="13"/>
  <c r="E45" i="13"/>
  <c r="D36" i="13"/>
  <c r="C37" i="13"/>
  <c r="D37" i="13"/>
  <c r="C38" i="13"/>
  <c r="D38" i="13"/>
  <c r="C39" i="13"/>
  <c r="D39" i="13"/>
  <c r="C40" i="13"/>
  <c r="D40" i="13"/>
  <c r="C41" i="13"/>
  <c r="D41" i="13"/>
  <c r="C42" i="13"/>
  <c r="D42" i="13"/>
  <c r="C43" i="13"/>
  <c r="D43" i="13"/>
  <c r="C44" i="13"/>
  <c r="D44" i="13"/>
  <c r="C47" i="13"/>
  <c r="D47" i="13"/>
  <c r="D23" i="13"/>
  <c r="C24" i="13"/>
  <c r="D24" i="13"/>
  <c r="C25" i="13"/>
  <c r="D25" i="13"/>
  <c r="C26" i="13"/>
  <c r="D26" i="13"/>
  <c r="C27" i="13"/>
  <c r="D27" i="13"/>
  <c r="C28" i="13"/>
  <c r="D28" i="13"/>
  <c r="C29" i="13"/>
  <c r="D29" i="13"/>
  <c r="C30" i="13"/>
  <c r="D30" i="13"/>
  <c r="C31" i="13"/>
  <c r="D31" i="13"/>
  <c r="C32" i="13"/>
  <c r="D32" i="13"/>
  <c r="C34" i="13"/>
  <c r="D34" i="13"/>
  <c r="E33" i="15"/>
  <c r="F33" i="15"/>
  <c r="D33" i="15"/>
  <c r="O444" i="32"/>
  <c r="B145" i="35"/>
  <c r="B146" i="35"/>
  <c r="B147" i="35"/>
  <c r="B148" i="35"/>
  <c r="B149" i="35"/>
  <c r="B150" i="35"/>
  <c r="B152" i="35"/>
  <c r="B133" i="35"/>
  <c r="B134" i="35"/>
  <c r="B135" i="35"/>
  <c r="B136" i="35"/>
  <c r="B137" i="35"/>
  <c r="B138" i="35"/>
  <c r="B140" i="35"/>
  <c r="B121" i="35"/>
  <c r="B122" i="35"/>
  <c r="B123" i="35"/>
  <c r="B124" i="35"/>
  <c r="B125" i="35"/>
  <c r="B126" i="35"/>
  <c r="B128" i="35"/>
  <c r="B109" i="35"/>
  <c r="B110" i="35"/>
  <c r="B111" i="35"/>
  <c r="B112" i="35"/>
  <c r="B113" i="35"/>
  <c r="B114" i="35"/>
  <c r="B116" i="35"/>
  <c r="B96" i="35"/>
  <c r="B97" i="35"/>
  <c r="B98" i="35"/>
  <c r="B99" i="35"/>
  <c r="B100" i="35"/>
  <c r="B101" i="35"/>
  <c r="B103" i="35"/>
  <c r="B84" i="35"/>
  <c r="B85" i="35"/>
  <c r="B86" i="35"/>
  <c r="B87" i="35"/>
  <c r="B88" i="35"/>
  <c r="B89" i="35"/>
  <c r="B91" i="35"/>
  <c r="B72" i="35"/>
  <c r="B73" i="35"/>
  <c r="B74" i="35"/>
  <c r="B75" i="35"/>
  <c r="B76" i="35"/>
  <c r="B77" i="35"/>
  <c r="B79" i="35"/>
  <c r="Q444" i="32"/>
  <c r="E87" i="3"/>
  <c r="S83" i="35"/>
  <c r="D562" i="32"/>
  <c r="D444" i="32"/>
  <c r="AB154" i="32"/>
  <c r="AB183" i="32" s="1"/>
  <c r="W569" i="32"/>
  <c r="W538" i="32"/>
  <c r="W411" i="32"/>
  <c r="W128" i="32"/>
  <c r="W257" i="32"/>
  <c r="W289" i="32"/>
  <c r="W347" i="32"/>
  <c r="O401" i="32"/>
  <c r="O370" i="32"/>
  <c r="B402" i="32"/>
  <c r="O402" i="32" s="1"/>
  <c r="B403" i="32"/>
  <c r="O403" i="32" s="1"/>
  <c r="B404" i="32"/>
  <c r="O404" i="32" s="1"/>
  <c r="B405" i="32"/>
  <c r="O405" i="32" s="1"/>
  <c r="B406" i="32"/>
  <c r="O406" i="32" s="1"/>
  <c r="O408" i="32"/>
  <c r="B372" i="32"/>
  <c r="B373" i="32"/>
  <c r="B374" i="32"/>
  <c r="B375" i="32"/>
  <c r="R564" i="32"/>
  <c r="E161" i="35"/>
  <c r="F161" i="35"/>
  <c r="G161" i="35"/>
  <c r="H161" i="35"/>
  <c r="D161" i="35"/>
  <c r="B16" i="16"/>
  <c r="B17" i="16"/>
  <c r="B113" i="32"/>
  <c r="B114" i="32"/>
  <c r="B109" i="32"/>
  <c r="B118" i="32"/>
  <c r="B119" i="32"/>
  <c r="B120" i="32"/>
  <c r="B121" i="32"/>
  <c r="B122" i="32"/>
  <c r="B123" i="32"/>
  <c r="B124" i="32"/>
  <c r="B110" i="32"/>
  <c r="B111" i="32"/>
  <c r="B112" i="32"/>
  <c r="B115" i="32"/>
  <c r="B3" i="49"/>
  <c r="B76" i="32"/>
  <c r="B77" i="32"/>
  <c r="B78" i="32"/>
  <c r="B79" i="32"/>
  <c r="B80" i="32"/>
  <c r="B81" i="32"/>
  <c r="B75" i="32"/>
  <c r="D33" i="49"/>
  <c r="C33" i="49"/>
  <c r="E31" i="49"/>
  <c r="D31" i="49"/>
  <c r="C31" i="49"/>
  <c r="E30" i="49"/>
  <c r="D30" i="49"/>
  <c r="C30" i="49"/>
  <c r="E29" i="49"/>
  <c r="D29" i="49"/>
  <c r="C29" i="49"/>
  <c r="E28" i="49"/>
  <c r="D28" i="49"/>
  <c r="C28" i="49"/>
  <c r="E27" i="49"/>
  <c r="D27" i="49"/>
  <c r="C27" i="49"/>
  <c r="B27" i="49"/>
  <c r="E26" i="49"/>
  <c r="E22" i="49"/>
  <c r="D22" i="49"/>
  <c r="C22" i="49"/>
  <c r="E21" i="49"/>
  <c r="D21" i="49"/>
  <c r="C21" i="49"/>
  <c r="E20" i="49"/>
  <c r="D20" i="49"/>
  <c r="C20" i="49"/>
  <c r="E19" i="49"/>
  <c r="D19" i="49"/>
  <c r="C19" i="49"/>
  <c r="E18" i="49"/>
  <c r="D18" i="49"/>
  <c r="C18" i="49"/>
  <c r="B18" i="49"/>
  <c r="E17" i="49"/>
  <c r="B2" i="49"/>
  <c r="B91" i="3"/>
  <c r="B92" i="3"/>
  <c r="B93" i="3"/>
  <c r="B94" i="3"/>
  <c r="B95" i="3"/>
  <c r="B96" i="3"/>
  <c r="B97" i="3"/>
  <c r="B98" i="3"/>
  <c r="B99" i="3"/>
  <c r="B100" i="3"/>
  <c r="B101" i="3"/>
  <c r="B102" i="3"/>
  <c r="B103" i="3"/>
  <c r="B104" i="3"/>
  <c r="B105" i="3"/>
  <c r="B106" i="3"/>
  <c r="B107" i="3"/>
  <c r="B108" i="3"/>
  <c r="B109" i="3"/>
  <c r="B110" i="3"/>
  <c r="B114" i="3"/>
  <c r="B115" i="3"/>
  <c r="B128" i="3"/>
  <c r="B50" i="3"/>
  <c r="B51" i="3"/>
  <c r="B52" i="3"/>
  <c r="B53" i="3"/>
  <c r="B54" i="3"/>
  <c r="B55" i="3"/>
  <c r="B56" i="3"/>
  <c r="B57" i="3"/>
  <c r="B58" i="3"/>
  <c r="B59" i="3"/>
  <c r="B60" i="3"/>
  <c r="B61" i="3"/>
  <c r="B62" i="3"/>
  <c r="B63" i="3"/>
  <c r="B64" i="3"/>
  <c r="B65" i="3"/>
  <c r="B66" i="3"/>
  <c r="B67" i="3"/>
  <c r="B68" i="3"/>
  <c r="B69" i="3"/>
  <c r="B73" i="3"/>
  <c r="B74" i="3"/>
  <c r="B87" i="3"/>
  <c r="G87" i="3"/>
  <c r="C87" i="3"/>
  <c r="D87" i="3"/>
  <c r="C128" i="3"/>
  <c r="D128" i="3"/>
  <c r="E38" i="13"/>
  <c r="E39" i="13"/>
  <c r="E40" i="13"/>
  <c r="E41" i="13"/>
  <c r="E25" i="13"/>
  <c r="E26" i="13"/>
  <c r="E28" i="13"/>
  <c r="E29" i="13"/>
  <c r="E30" i="13"/>
  <c r="C184" i="32"/>
  <c r="B18" i="15"/>
  <c r="C18" i="15"/>
  <c r="B19" i="15"/>
  <c r="C19" i="15"/>
  <c r="B20" i="15"/>
  <c r="C20" i="15"/>
  <c r="B21" i="15"/>
  <c r="C21" i="15"/>
  <c r="B23" i="15"/>
  <c r="C23" i="15"/>
  <c r="B28" i="15"/>
  <c r="C28" i="15"/>
  <c r="B29" i="15"/>
  <c r="C29" i="15"/>
  <c r="B30" i="15"/>
  <c r="C30" i="15"/>
  <c r="B31" i="15"/>
  <c r="C31" i="15"/>
  <c r="B33" i="15"/>
  <c r="C33" i="15"/>
  <c r="B34" i="15"/>
  <c r="C34" i="15"/>
  <c r="B15" i="16"/>
  <c r="G33" i="4"/>
  <c r="F33" i="4"/>
  <c r="D564" i="32"/>
  <c r="B65" i="5"/>
  <c r="C65" i="5"/>
  <c r="D65" i="5"/>
  <c r="E65" i="5"/>
  <c r="B66" i="5"/>
  <c r="C66" i="5"/>
  <c r="D66" i="5"/>
  <c r="E66" i="5"/>
  <c r="B67" i="5"/>
  <c r="C67" i="5"/>
  <c r="D67" i="5"/>
  <c r="E67" i="5"/>
  <c r="B68" i="5"/>
  <c r="C68" i="5"/>
  <c r="D68" i="5"/>
  <c r="E68" i="5"/>
  <c r="B69" i="5"/>
  <c r="C69" i="5"/>
  <c r="D69" i="5"/>
  <c r="E69" i="5"/>
  <c r="B70" i="5"/>
  <c r="C70" i="5"/>
  <c r="D70" i="5"/>
  <c r="E70" i="5"/>
  <c r="B71" i="5"/>
  <c r="C71" i="5"/>
  <c r="D71" i="5"/>
  <c r="E71" i="5"/>
  <c r="B72" i="5"/>
  <c r="C72" i="5"/>
  <c r="D72" i="5"/>
  <c r="E72" i="5"/>
  <c r="B73" i="5"/>
  <c r="C73" i="5"/>
  <c r="D73" i="5"/>
  <c r="E73" i="5"/>
  <c r="B74" i="5"/>
  <c r="C74" i="5"/>
  <c r="D74" i="5"/>
  <c r="E74" i="5"/>
  <c r="B75" i="5"/>
  <c r="C75" i="5"/>
  <c r="D75" i="5"/>
  <c r="E75" i="5"/>
  <c r="B76" i="5"/>
  <c r="C76" i="5"/>
  <c r="D76" i="5"/>
  <c r="E76" i="5"/>
  <c r="B77" i="5"/>
  <c r="C77" i="5"/>
  <c r="D77" i="5"/>
  <c r="E77" i="5"/>
  <c r="B78" i="5"/>
  <c r="C78" i="5"/>
  <c r="D78" i="5"/>
  <c r="E78" i="5"/>
  <c r="B79" i="5"/>
  <c r="C79" i="5"/>
  <c r="D79" i="5"/>
  <c r="E79" i="5"/>
  <c r="B80" i="5"/>
  <c r="C80" i="5"/>
  <c r="D80" i="5"/>
  <c r="E80" i="5"/>
  <c r="C82" i="5"/>
  <c r="D82" i="5"/>
  <c r="E82" i="5"/>
  <c r="C83" i="5"/>
  <c r="D83" i="5"/>
  <c r="E83" i="5"/>
  <c r="B89" i="5"/>
  <c r="C89" i="5"/>
  <c r="D89" i="5"/>
  <c r="E89" i="5"/>
  <c r="B86" i="5"/>
  <c r="C86" i="5"/>
  <c r="D86" i="5"/>
  <c r="E86" i="5"/>
  <c r="C85" i="5"/>
  <c r="D85" i="5"/>
  <c r="E85" i="5"/>
  <c r="B37" i="5"/>
  <c r="C37" i="5"/>
  <c r="D37" i="5"/>
  <c r="E37" i="5"/>
  <c r="B38" i="5"/>
  <c r="C38" i="5"/>
  <c r="D38" i="5"/>
  <c r="E38" i="5"/>
  <c r="B39" i="5"/>
  <c r="C39" i="5"/>
  <c r="D39" i="5"/>
  <c r="E39" i="5"/>
  <c r="B40" i="5"/>
  <c r="C40" i="5"/>
  <c r="D40" i="5"/>
  <c r="E40" i="5"/>
  <c r="B41" i="5"/>
  <c r="C41" i="5"/>
  <c r="D41" i="5"/>
  <c r="E41" i="5"/>
  <c r="B42" i="5"/>
  <c r="C42" i="5"/>
  <c r="D42" i="5"/>
  <c r="E42" i="5"/>
  <c r="B43" i="5"/>
  <c r="C43" i="5"/>
  <c r="D43" i="5"/>
  <c r="E43" i="5"/>
  <c r="B44" i="5"/>
  <c r="C44" i="5"/>
  <c r="D44" i="5"/>
  <c r="E44" i="5"/>
  <c r="B45" i="5"/>
  <c r="C45" i="5"/>
  <c r="D45" i="5"/>
  <c r="E45" i="5"/>
  <c r="B46" i="5"/>
  <c r="C46" i="5"/>
  <c r="D46" i="5"/>
  <c r="E46" i="5"/>
  <c r="B47" i="5"/>
  <c r="C47" i="5"/>
  <c r="D47" i="5"/>
  <c r="E47" i="5"/>
  <c r="B48" i="5"/>
  <c r="C48" i="5"/>
  <c r="D48" i="5"/>
  <c r="E48" i="5"/>
  <c r="B49" i="5"/>
  <c r="C49" i="5"/>
  <c r="D49" i="5"/>
  <c r="E49" i="5"/>
  <c r="B50" i="5"/>
  <c r="C50" i="5"/>
  <c r="D50" i="5"/>
  <c r="E50" i="5"/>
  <c r="B51" i="5"/>
  <c r="C51" i="5"/>
  <c r="D51" i="5"/>
  <c r="E51" i="5"/>
  <c r="B52" i="5"/>
  <c r="C52" i="5"/>
  <c r="D52" i="5"/>
  <c r="E52" i="5"/>
  <c r="B61" i="5"/>
  <c r="C61" i="5"/>
  <c r="D61" i="5"/>
  <c r="E61" i="5"/>
  <c r="B58" i="5"/>
  <c r="B57" i="5"/>
  <c r="B29" i="6"/>
  <c r="B49" i="6" s="1"/>
  <c r="B30" i="6"/>
  <c r="B50" i="6" s="1"/>
  <c r="B32" i="6"/>
  <c r="B52" i="6" s="1"/>
  <c r="B34" i="6"/>
  <c r="B54" i="6" s="1"/>
  <c r="B38" i="6"/>
  <c r="B58" i="6" s="1"/>
  <c r="B40" i="6"/>
  <c r="B60" i="6" s="1"/>
  <c r="B41" i="6"/>
  <c r="B61" i="6" s="1"/>
  <c r="B42" i="6"/>
  <c r="B62" i="6" s="1"/>
  <c r="B64" i="6"/>
  <c r="O314" i="32"/>
  <c r="O315" i="32"/>
  <c r="O316" i="32"/>
  <c r="O317" i="32"/>
  <c r="O318" i="32"/>
  <c r="S64" i="35"/>
  <c r="S75" i="35" s="1"/>
  <c r="B36" i="13"/>
  <c r="B23" i="13"/>
  <c r="E23" i="13"/>
  <c r="E24" i="13"/>
  <c r="E31" i="13"/>
  <c r="E32" i="13"/>
  <c r="O246" i="32"/>
  <c r="O245" i="32"/>
  <c r="O220" i="32"/>
  <c r="O219" i="32"/>
  <c r="O218" i="32"/>
  <c r="O217" i="32"/>
  <c r="O216" i="32"/>
  <c r="B245" i="32"/>
  <c r="B246" i="32"/>
  <c r="D69" i="3"/>
  <c r="C129" i="3"/>
  <c r="D129" i="3"/>
  <c r="D110" i="3"/>
  <c r="C110" i="3"/>
  <c r="D66" i="3"/>
  <c r="C97" i="3"/>
  <c r="D97" i="3"/>
  <c r="C98" i="3"/>
  <c r="D98" i="3"/>
  <c r="C99" i="3"/>
  <c r="D99" i="3"/>
  <c r="C100" i="3"/>
  <c r="D100" i="3"/>
  <c r="D96" i="3"/>
  <c r="C96" i="3"/>
  <c r="D55" i="3"/>
  <c r="D56" i="3"/>
  <c r="D57" i="3"/>
  <c r="D58" i="3"/>
  <c r="D59" i="3"/>
  <c r="C51" i="3"/>
  <c r="D51" i="3"/>
  <c r="C52" i="3"/>
  <c r="D52" i="3"/>
  <c r="C53" i="3"/>
  <c r="D53" i="3"/>
  <c r="C54" i="3"/>
  <c r="D54" i="3"/>
  <c r="C55" i="3"/>
  <c r="D50" i="3"/>
  <c r="C91" i="3"/>
  <c r="C92" i="3"/>
  <c r="C93" i="3"/>
  <c r="C94" i="3"/>
  <c r="C95" i="3"/>
  <c r="C50" i="3"/>
  <c r="E36" i="13"/>
  <c r="E37" i="13"/>
  <c r="E42" i="13"/>
  <c r="E44" i="13"/>
  <c r="E35" i="13"/>
  <c r="E22" i="13"/>
  <c r="P97" i="35"/>
  <c r="P98" i="35"/>
  <c r="P86" i="35"/>
  <c r="P87" i="35"/>
  <c r="P75" i="35"/>
  <c r="P76" i="35"/>
  <c r="S76" i="35"/>
  <c r="O442" i="32"/>
  <c r="O440" i="32"/>
  <c r="C108" i="3"/>
  <c r="D108" i="3"/>
  <c r="C109" i="3"/>
  <c r="D109" i="3"/>
  <c r="C114" i="3"/>
  <c r="D114" i="3"/>
  <c r="C115" i="3"/>
  <c r="D115" i="3"/>
  <c r="C67" i="3"/>
  <c r="D67" i="3"/>
  <c r="C68" i="3"/>
  <c r="D68" i="3"/>
  <c r="C73" i="3"/>
  <c r="D73" i="3"/>
  <c r="C74" i="3"/>
  <c r="D74" i="3"/>
  <c r="O436" i="32"/>
  <c r="O437" i="32"/>
  <c r="O438" i="32"/>
  <c r="O439" i="32"/>
  <c r="O441" i="32"/>
  <c r="O443" i="32"/>
  <c r="O531" i="32"/>
  <c r="O503" i="32"/>
  <c r="O502" i="32"/>
  <c r="B3" i="35"/>
  <c r="B2" i="35"/>
  <c r="O532" i="32"/>
  <c r="O533" i="32"/>
  <c r="O534" i="32"/>
  <c r="B533" i="32"/>
  <c r="B534" i="32"/>
  <c r="O475" i="32"/>
  <c r="O476" i="32"/>
  <c r="O474" i="32"/>
  <c r="R76" i="35"/>
  <c r="Q76" i="35"/>
  <c r="Q71" i="35"/>
  <c r="R71" i="35"/>
  <c r="S71" i="35"/>
  <c r="B3" i="16"/>
  <c r="B3" i="30"/>
  <c r="B3" i="5"/>
  <c r="B3" i="6"/>
  <c r="B3" i="13"/>
  <c r="B3" i="3"/>
  <c r="B3" i="4"/>
  <c r="B3" i="29"/>
  <c r="B3" i="15"/>
  <c r="B2" i="32"/>
  <c r="B3" i="10"/>
  <c r="B3" i="31"/>
  <c r="B2" i="31"/>
  <c r="B2" i="10"/>
  <c r="B3" i="32"/>
  <c r="B2" i="16"/>
  <c r="B2" i="30"/>
  <c r="B2" i="5"/>
  <c r="B2" i="6"/>
  <c r="B2" i="13"/>
  <c r="B2" i="3"/>
  <c r="B2" i="4"/>
  <c r="B2" i="29"/>
  <c r="B2" i="15"/>
  <c r="C187" i="32"/>
  <c r="AB561" i="32"/>
  <c r="AB215" i="32"/>
  <c r="AB501" i="32"/>
  <c r="AB592" i="32"/>
  <c r="R84" i="35"/>
  <c r="S219" i="32"/>
  <c r="F565" i="32"/>
  <c r="AB244" i="32"/>
  <c r="C186" i="32"/>
  <c r="G28" i="4"/>
  <c r="G26" i="4"/>
  <c r="C563" i="32"/>
  <c r="G29" i="4"/>
  <c r="C565" i="32"/>
  <c r="E32" i="4"/>
  <c r="E27" i="4"/>
  <c r="Q85" i="35"/>
  <c r="Q219" i="32"/>
  <c r="AB401" i="32"/>
  <c r="C155" i="32"/>
  <c r="H318" i="32"/>
  <c r="R245" i="32"/>
  <c r="P246" i="32"/>
  <c r="S246" i="32"/>
  <c r="C29" i="30"/>
  <c r="D29" i="30"/>
  <c r="E29" i="30"/>
  <c r="R246" i="32"/>
  <c r="P217" i="32"/>
  <c r="C185" i="32"/>
  <c r="S216" i="32"/>
  <c r="Q218" i="32"/>
  <c r="Q216" i="32"/>
  <c r="D187" i="32"/>
  <c r="P218" i="32"/>
  <c r="T246" i="32"/>
  <c r="S245" i="32"/>
  <c r="P220" i="32"/>
  <c r="F27" i="4"/>
  <c r="G30" i="4"/>
  <c r="S85" i="35"/>
  <c r="F31" i="4"/>
  <c r="R562" i="32"/>
  <c r="F563" i="32"/>
  <c r="E31" i="4"/>
  <c r="G48" i="4"/>
  <c r="E54" i="3"/>
  <c r="Q246" i="32"/>
  <c r="D186" i="32"/>
  <c r="P245" i="32"/>
  <c r="P158" i="32"/>
  <c r="P216" i="32"/>
  <c r="S562" i="32"/>
  <c r="S62" i="35"/>
  <c r="S73" i="35" s="1"/>
  <c r="P562" i="32"/>
  <c r="F29" i="4"/>
  <c r="S86" i="35"/>
  <c r="Q245" i="32"/>
  <c r="G54" i="3"/>
  <c r="F87" i="3"/>
  <c r="C444" i="32"/>
  <c r="J318" i="32"/>
  <c r="D318" i="32"/>
  <c r="K318" i="32"/>
  <c r="I318" i="32"/>
  <c r="D343" i="32"/>
  <c r="E317" i="32"/>
  <c r="C317" i="32"/>
  <c r="D315" i="32"/>
  <c r="G318" i="32"/>
  <c r="F318" i="32"/>
  <c r="C343" i="32"/>
  <c r="F54" i="3"/>
  <c r="F343" i="32"/>
  <c r="G343" i="32"/>
  <c r="D13" i="30"/>
  <c r="C28" i="30"/>
  <c r="E13" i="30"/>
  <c r="R216" i="32"/>
  <c r="E184" i="32"/>
  <c r="E30" i="15"/>
  <c r="D25" i="30"/>
  <c r="E31" i="15"/>
  <c r="E28" i="30"/>
  <c r="D31" i="15"/>
  <c r="E14" i="15"/>
  <c r="D283" i="32" s="1"/>
  <c r="C25" i="30"/>
  <c r="C13" i="30"/>
  <c r="C285" i="32" s="1"/>
  <c r="E25" i="30"/>
  <c r="D28" i="30"/>
  <c r="E185" i="32"/>
  <c r="E186" i="32"/>
  <c r="F29" i="15"/>
  <c r="E28" i="15"/>
  <c r="E155" i="32"/>
  <c r="R218" i="32"/>
  <c r="E158" i="32"/>
  <c r="R220" i="32"/>
  <c r="G285" i="32"/>
  <c r="H285" i="32"/>
  <c r="I285" i="32"/>
  <c r="K285" i="32"/>
  <c r="F316" i="32"/>
  <c r="S217" i="32"/>
  <c r="T217" i="32"/>
  <c r="F186" i="32"/>
  <c r="F187" i="32"/>
  <c r="F185" i="32"/>
  <c r="F184" i="32"/>
  <c r="F156" i="32"/>
  <c r="U246" i="32"/>
  <c r="U219" i="32"/>
  <c r="F246" i="32"/>
  <c r="S220" i="32"/>
  <c r="F155" i="32"/>
  <c r="F158" i="32"/>
  <c r="V219" i="32"/>
  <c r="T216" i="32"/>
  <c r="U217" i="32"/>
  <c r="AB530" i="32" l="1"/>
  <c r="AB473" i="32"/>
  <c r="AB313" i="32"/>
  <c r="AB435" i="32"/>
  <c r="AB340" i="32"/>
  <c r="C203" i="51"/>
  <c r="D203" i="51"/>
  <c r="E203" i="51"/>
  <c r="F285" i="32"/>
  <c r="D285" i="32"/>
  <c r="J285" i="32"/>
  <c r="E285" i="32"/>
  <c r="AB370" i="32"/>
  <c r="AB282" i="32"/>
  <c r="S343" i="32"/>
  <c r="C67" i="32"/>
  <c r="S97" i="35"/>
  <c r="J343" i="32"/>
  <c r="H343" i="32"/>
  <c r="L343" i="32"/>
  <c r="F317" i="32"/>
  <c r="F315" i="32"/>
  <c r="E316" i="32"/>
  <c r="E315" i="32"/>
  <c r="E343" i="32"/>
  <c r="C318" i="32"/>
  <c r="C315" i="32"/>
  <c r="C314" i="32"/>
  <c r="D314" i="32"/>
  <c r="K343" i="32"/>
  <c r="D317" i="32"/>
  <c r="D344" i="32"/>
  <c r="V343" i="32"/>
  <c r="F314" i="32"/>
  <c r="F344" i="32"/>
  <c r="I343" i="32"/>
  <c r="E314" i="32"/>
  <c r="E318" i="32"/>
  <c r="D60" i="6"/>
  <c r="D56" i="6"/>
  <c r="D52" i="6"/>
  <c r="E58" i="6"/>
  <c r="R341" i="32" s="1"/>
  <c r="E54" i="6"/>
  <c r="E50" i="6"/>
  <c r="C59" i="6"/>
  <c r="C55" i="6"/>
  <c r="C51" i="6"/>
  <c r="D64" i="6"/>
  <c r="Y565" i="32"/>
  <c r="S318" i="32"/>
  <c r="G31" i="4"/>
  <c r="C58" i="6"/>
  <c r="C54" i="6"/>
  <c r="C50" i="6"/>
  <c r="D59" i="6"/>
  <c r="D55" i="6"/>
  <c r="Q315" i="32" s="1"/>
  <c r="D51" i="6"/>
  <c r="E14" i="30"/>
  <c r="C30" i="30"/>
  <c r="R249" i="32"/>
  <c r="P565" i="32"/>
  <c r="Q84" i="35"/>
  <c r="R61" i="35"/>
  <c r="R72" i="35" s="1"/>
  <c r="P564" i="32"/>
  <c r="Q83" i="35"/>
  <c r="Q565" i="32"/>
  <c r="Q563" i="32"/>
  <c r="D25" i="6"/>
  <c r="D14" i="30"/>
  <c r="D155" i="32"/>
  <c r="C316" i="32"/>
  <c r="Q249" i="32"/>
  <c r="S565" i="32"/>
  <c r="T565" i="32"/>
  <c r="X565" i="32"/>
  <c r="S88" i="35"/>
  <c r="G32" i="4"/>
  <c r="D157" i="32"/>
  <c r="D246" i="32"/>
  <c r="D247" i="32" s="1"/>
  <c r="Q221" i="32"/>
  <c r="G65" i="5"/>
  <c r="C247" i="32"/>
  <c r="H78" i="5"/>
  <c r="H73" i="5"/>
  <c r="R185" i="32" s="1"/>
  <c r="F69" i="5"/>
  <c r="F65" i="5"/>
  <c r="S95" i="35"/>
  <c r="C564" i="32"/>
  <c r="Q63" i="35"/>
  <c r="Q74" i="35" s="1"/>
  <c r="Q96" i="35" s="1"/>
  <c r="R62" i="35"/>
  <c r="F26" i="4"/>
  <c r="R83" i="35"/>
  <c r="R565" i="32"/>
  <c r="E30" i="4"/>
  <c r="V565" i="32"/>
  <c r="S563" i="32"/>
  <c r="Q562" i="32"/>
  <c r="P563" i="32"/>
  <c r="F28" i="4"/>
  <c r="Q62" i="35"/>
  <c r="E29" i="4"/>
  <c r="G565" i="32"/>
  <c r="R63" i="35"/>
  <c r="R74" i="35" s="1"/>
  <c r="S63" i="35"/>
  <c r="S74" i="35" s="1"/>
  <c r="E564" i="32"/>
  <c r="U565" i="32"/>
  <c r="AB565" i="32" s="1"/>
  <c r="S564" i="32"/>
  <c r="R563" i="32"/>
  <c r="F48" i="4"/>
  <c r="C562" i="32"/>
  <c r="Q61" i="35"/>
  <c r="F32" i="4"/>
  <c r="D565" i="32"/>
  <c r="F562" i="32"/>
  <c r="E26" i="4"/>
  <c r="W565" i="32"/>
  <c r="E28" i="4"/>
  <c r="D563" i="32"/>
  <c r="S61" i="35"/>
  <c r="F564" i="32"/>
  <c r="R85" i="35"/>
  <c r="F30" i="4"/>
  <c r="Q564" i="32"/>
  <c r="G27" i="4"/>
  <c r="P318" i="32"/>
  <c r="R317" i="32"/>
  <c r="T318" i="32"/>
  <c r="S342" i="32"/>
  <c r="E59" i="6"/>
  <c r="E55" i="6"/>
  <c r="D58" i="6"/>
  <c r="H72" i="5"/>
  <c r="R186" i="32" s="1"/>
  <c r="H68" i="5"/>
  <c r="G74" i="5"/>
  <c r="Q187" i="32" s="1"/>
  <c r="G70" i="5"/>
  <c r="G66" i="5"/>
  <c r="U285" i="32"/>
  <c r="AB285" i="32" s="1"/>
  <c r="G283" i="32"/>
  <c r="F30" i="15"/>
  <c r="H80" i="5"/>
  <c r="G83" i="5"/>
  <c r="G77" i="5"/>
  <c r="F247" i="32"/>
  <c r="F74" i="5"/>
  <c r="F70" i="5"/>
  <c r="S185" i="32"/>
  <c r="F68" i="5"/>
  <c r="F66" i="5"/>
  <c r="S187" i="32"/>
  <c r="G73" i="5"/>
  <c r="Q185" i="32" s="1"/>
  <c r="G71" i="5"/>
  <c r="Q184" i="32" s="1"/>
  <c r="F219" i="32"/>
  <c r="H71" i="5"/>
  <c r="R184" i="32" s="1"/>
  <c r="H69" i="5"/>
  <c r="H67" i="5"/>
  <c r="F28" i="15"/>
  <c r="S249" i="32"/>
  <c r="H283" i="32"/>
  <c r="R217" i="32"/>
  <c r="R221" i="32" s="1"/>
  <c r="E157" i="32"/>
  <c r="H74" i="5"/>
  <c r="E187" i="32"/>
  <c r="X219" i="32"/>
  <c r="Y219" i="32"/>
  <c r="W219" i="32"/>
  <c r="I283" i="32"/>
  <c r="D14" i="15"/>
  <c r="L318" i="32"/>
  <c r="P219" i="32"/>
  <c r="P221" i="32" s="1"/>
  <c r="C157" i="32"/>
  <c r="D28" i="15"/>
  <c r="O371" i="32"/>
  <c r="B371" i="32" s="1"/>
  <c r="C36" i="13"/>
  <c r="C23" i="13"/>
  <c r="W285" i="32"/>
  <c r="D29" i="15"/>
  <c r="F283" i="32"/>
  <c r="L283" i="32"/>
  <c r="R318" i="32"/>
  <c r="E48" i="4"/>
  <c r="E25" i="6"/>
  <c r="E344" i="32"/>
  <c r="C64" i="6"/>
  <c r="C52" i="6"/>
  <c r="Q318" i="32"/>
  <c r="F71" i="5"/>
  <c r="P249" i="32"/>
  <c r="U343" i="32"/>
  <c r="AB343" i="32" s="1"/>
  <c r="E51" i="6"/>
  <c r="F78" i="5"/>
  <c r="C220" i="32" s="1"/>
  <c r="F76" i="5"/>
  <c r="C219" i="32" s="1"/>
  <c r="F67" i="5"/>
  <c r="H89" i="5"/>
  <c r="E221" i="32" s="1"/>
  <c r="G69" i="5"/>
  <c r="D50" i="6"/>
  <c r="E247" i="32"/>
  <c r="T285" i="32"/>
  <c r="C60" i="6"/>
  <c r="S315" i="32"/>
  <c r="H65" i="5"/>
  <c r="H82" i="5"/>
  <c r="H70" i="5"/>
  <c r="G76" i="5"/>
  <c r="D219" i="32" s="1"/>
  <c r="G67" i="5"/>
  <c r="F80" i="5"/>
  <c r="F77" i="5"/>
  <c r="F72" i="5"/>
  <c r="G219" i="32"/>
  <c r="H83" i="5"/>
  <c r="H76" i="5"/>
  <c r="E219" i="32" s="1"/>
  <c r="H66" i="5"/>
  <c r="G80" i="5"/>
  <c r="G72" i="5"/>
  <c r="F73" i="5"/>
  <c r="S186" i="32"/>
  <c r="H77" i="5"/>
  <c r="G82" i="5"/>
  <c r="D220" i="32" s="1"/>
  <c r="G78" i="5"/>
  <c r="G68" i="5"/>
  <c r="D30" i="15"/>
  <c r="E29" i="15"/>
  <c r="E34" i="15" s="1"/>
  <c r="B20" i="30"/>
  <c r="B29" i="30"/>
  <c r="B25" i="30"/>
  <c r="E30" i="30"/>
  <c r="F31" i="15"/>
  <c r="D30" i="30"/>
  <c r="Q285" i="32" s="1"/>
  <c r="J283" i="32"/>
  <c r="F14" i="15"/>
  <c r="E283" i="32" s="1"/>
  <c r="E220" i="32" l="1"/>
  <c r="Q342" i="32"/>
  <c r="S253" i="32"/>
  <c r="F221" i="32"/>
  <c r="T253" i="32"/>
  <c r="G221" i="32"/>
  <c r="U253" i="32"/>
  <c r="H221" i="32"/>
  <c r="P341" i="32"/>
  <c r="Q341" i="32"/>
  <c r="R342" i="32"/>
  <c r="S341" i="32"/>
  <c r="P342" i="32"/>
  <c r="D69" i="6"/>
  <c r="D71" i="6" s="1"/>
  <c r="C66" i="6"/>
  <c r="C69" i="6"/>
  <c r="E69" i="6"/>
  <c r="E71" i="6" s="1"/>
  <c r="S314" i="32"/>
  <c r="I170" i="51"/>
  <c r="R253" i="32"/>
  <c r="E202" i="51"/>
  <c r="C202" i="51"/>
  <c r="Q283" i="32"/>
  <c r="K286" i="51"/>
  <c r="Y283" i="32"/>
  <c r="W283" i="32"/>
  <c r="D202" i="51"/>
  <c r="E566" i="32"/>
  <c r="V285" i="32"/>
  <c r="R285" i="32"/>
  <c r="C283" i="32"/>
  <c r="C32" i="32"/>
  <c r="P285" i="32"/>
  <c r="S285" i="32"/>
  <c r="X285" i="32"/>
  <c r="Y285" i="32"/>
  <c r="D566" i="32"/>
  <c r="T160" i="32"/>
  <c r="U160" i="32"/>
  <c r="S252" i="32"/>
  <c r="S160" i="32"/>
  <c r="R160" i="32"/>
  <c r="S159" i="32"/>
  <c r="D31" i="30"/>
  <c r="Q88" i="35"/>
  <c r="G52" i="4"/>
  <c r="G49" i="4"/>
  <c r="E15" i="15"/>
  <c r="P566" i="32"/>
  <c r="R96" i="35"/>
  <c r="S96" i="35"/>
  <c r="E319" i="32"/>
  <c r="C344" i="32"/>
  <c r="X343" i="32"/>
  <c r="P343" i="32"/>
  <c r="R343" i="32"/>
  <c r="R315" i="32"/>
  <c r="R316" i="32"/>
  <c r="C319" i="32"/>
  <c r="P314" i="32"/>
  <c r="Q314" i="32"/>
  <c r="P316" i="32"/>
  <c r="F319" i="32"/>
  <c r="D319" i="32"/>
  <c r="P315" i="32"/>
  <c r="Y343" i="32"/>
  <c r="Q317" i="32"/>
  <c r="S316" i="32"/>
  <c r="Q566" i="32"/>
  <c r="D110" i="32" s="1"/>
  <c r="O32" i="32"/>
  <c r="C566" i="32"/>
  <c r="D72" i="32"/>
  <c r="Q316" i="32"/>
  <c r="F566" i="32"/>
  <c r="R88" i="35"/>
  <c r="F34" i="15"/>
  <c r="L286" i="51" s="1"/>
  <c r="P187" i="32"/>
  <c r="D34" i="32"/>
  <c r="D34" i="15"/>
  <c r="J286" i="51" s="1"/>
  <c r="Q72" i="35"/>
  <c r="Q94" i="35" s="1"/>
  <c r="D67" i="32"/>
  <c r="G20" i="4"/>
  <c r="R73" i="35"/>
  <c r="R77" i="35" s="1"/>
  <c r="D168" i="35" s="1"/>
  <c r="R94" i="35"/>
  <c r="S566" i="32"/>
  <c r="S72" i="35"/>
  <c r="S67" i="35"/>
  <c r="F20" i="4"/>
  <c r="R67" i="35"/>
  <c r="F67" i="32"/>
  <c r="Q67" i="35"/>
  <c r="E67" i="32"/>
  <c r="F168" i="35"/>
  <c r="Q73" i="35"/>
  <c r="Q95" i="35" s="1"/>
  <c r="R566" i="32"/>
  <c r="Q157" i="32"/>
  <c r="S155" i="32"/>
  <c r="S158" i="32"/>
  <c r="P155" i="32"/>
  <c r="R187" i="32"/>
  <c r="Q155" i="32"/>
  <c r="Q158" i="32"/>
  <c r="Q186" i="32"/>
  <c r="T343" i="32"/>
  <c r="R156" i="32"/>
  <c r="P317" i="32"/>
  <c r="D32" i="32"/>
  <c r="S156" i="32"/>
  <c r="S184" i="32"/>
  <c r="F72" i="32"/>
  <c r="R158" i="32"/>
  <c r="R155" i="32"/>
  <c r="E66" i="6"/>
  <c r="D66" i="6"/>
  <c r="Q343" i="32"/>
  <c r="P157" i="32"/>
  <c r="R314" i="32"/>
  <c r="P185" i="32"/>
  <c r="E72" i="32"/>
  <c r="E26" i="6"/>
  <c r="H90" i="5"/>
  <c r="P186" i="32"/>
  <c r="C72" i="32"/>
  <c r="D26" i="6"/>
  <c r="E32" i="32"/>
  <c r="W343" i="32"/>
  <c r="R157" i="32"/>
  <c r="S317" i="32"/>
  <c r="P184" i="32"/>
  <c r="F49" i="4"/>
  <c r="E31" i="30"/>
  <c r="F15" i="15"/>
  <c r="J170" i="51" l="1"/>
  <c r="K170" i="51" s="1"/>
  <c r="E201" i="51"/>
  <c r="D201" i="51"/>
  <c r="C201" i="51"/>
  <c r="U283" i="32"/>
  <c r="S283" i="32"/>
  <c r="T283" i="32"/>
  <c r="X283" i="32"/>
  <c r="V283" i="32"/>
  <c r="P283" i="32"/>
  <c r="F35" i="15"/>
  <c r="R283" i="32"/>
  <c r="R251" i="32"/>
  <c r="R254" i="32" s="1"/>
  <c r="R161" i="32"/>
  <c r="C34" i="32"/>
  <c r="D39" i="32" s="1"/>
  <c r="E35" i="15"/>
  <c r="E34" i="32"/>
  <c r="E39" i="32" s="1"/>
  <c r="C110" i="32"/>
  <c r="Q319" i="32"/>
  <c r="D115" i="32" s="1"/>
  <c r="S319" i="32"/>
  <c r="F115" i="32" s="1"/>
  <c r="F110" i="32"/>
  <c r="R95" i="35"/>
  <c r="E112" i="32"/>
  <c r="E76" i="32"/>
  <c r="F76" i="32"/>
  <c r="D76" i="32"/>
  <c r="E110" i="32"/>
  <c r="S77" i="35"/>
  <c r="E168" i="35" s="1"/>
  <c r="S94" i="35"/>
  <c r="Q77" i="35"/>
  <c r="C168" i="35" s="1"/>
  <c r="E37" i="32"/>
  <c r="R319" i="32"/>
  <c r="E115" i="32" s="1"/>
  <c r="E81" i="32"/>
  <c r="D67" i="6"/>
  <c r="F81" i="32"/>
  <c r="P319" i="32"/>
  <c r="C71" i="6"/>
  <c r="D37" i="32"/>
  <c r="D81" i="32"/>
  <c r="E67" i="6"/>
  <c r="E46" i="6"/>
  <c r="F119" i="32" l="1"/>
  <c r="D119" i="32"/>
  <c r="C115" i="32"/>
  <c r="D124" i="32" s="1"/>
  <c r="E119" i="32"/>
  <c r="E124" i="32" l="1"/>
  <c r="F124" i="32"/>
  <c r="D599" i="32" l="1"/>
  <c r="E599" i="32"/>
  <c r="C599" i="32"/>
  <c r="E593" i="32" l="1"/>
  <c r="E32" i="29"/>
  <c r="C596" i="32"/>
  <c r="D595" i="32"/>
  <c r="D593" i="32"/>
  <c r="E30" i="29"/>
  <c r="C594" i="32"/>
  <c r="E596" i="32"/>
  <c r="E594" i="32"/>
  <c r="E31" i="29"/>
  <c r="C595" i="32"/>
  <c r="E595" i="32"/>
  <c r="E29" i="29"/>
  <c r="C593" i="32"/>
  <c r="D596" i="32"/>
  <c r="D594" i="32"/>
  <c r="P594" i="32" l="1"/>
  <c r="P595" i="32"/>
  <c r="P596" i="32"/>
  <c r="P593" i="32"/>
  <c r="D600" i="32"/>
  <c r="E600" i="32"/>
  <c r="C600" i="32"/>
  <c r="E68" i="32" l="1"/>
  <c r="D68" i="32" l="1"/>
  <c r="E77" i="32" s="1"/>
  <c r="F597" i="32" l="1"/>
  <c r="F598" i="32" l="1"/>
  <c r="F593" i="32" l="1"/>
  <c r="F594" i="32" l="1"/>
  <c r="F595" i="32"/>
  <c r="F599" i="32"/>
  <c r="F596" i="32" l="1"/>
  <c r="F600" i="32" l="1"/>
  <c r="F68" i="32" l="1"/>
  <c r="F77" i="32" l="1"/>
  <c r="R407" i="32" l="1"/>
  <c r="S407" i="32"/>
  <c r="Q406" i="32"/>
  <c r="R406" i="32"/>
  <c r="R405" i="32"/>
  <c r="P407" i="32"/>
  <c r="Q405" i="32"/>
  <c r="Q407" i="32"/>
  <c r="P406" i="32"/>
  <c r="K405" i="32" l="1"/>
  <c r="C402" i="32"/>
  <c r="J403" i="32"/>
  <c r="H406" i="32"/>
  <c r="L404" i="32"/>
  <c r="H22" i="49"/>
  <c r="E406" i="32"/>
  <c r="H402" i="32"/>
  <c r="D403" i="32"/>
  <c r="H407" i="32"/>
  <c r="L405" i="32"/>
  <c r="E402" i="32"/>
  <c r="C403" i="32"/>
  <c r="E403" i="32"/>
  <c r="I403" i="32"/>
  <c r="L407" i="32"/>
  <c r="D402" i="32"/>
  <c r="L406" i="32"/>
  <c r="F404" i="32"/>
  <c r="F22" i="49"/>
  <c r="C406" i="32"/>
  <c r="J407" i="32"/>
  <c r="D404" i="32"/>
  <c r="I405" i="32"/>
  <c r="D406" i="32"/>
  <c r="G22" i="49"/>
  <c r="I404" i="32"/>
  <c r="H23" i="49"/>
  <c r="E407" i="32"/>
  <c r="E405" i="32"/>
  <c r="H21" i="49"/>
  <c r="F406" i="32"/>
  <c r="J406" i="32"/>
  <c r="E404" i="32"/>
  <c r="G406" i="32"/>
  <c r="G21" i="49"/>
  <c r="D405" i="32"/>
  <c r="F23" i="49"/>
  <c r="C407" i="32"/>
  <c r="G403" i="32"/>
  <c r="K404" i="32"/>
  <c r="G402" i="32"/>
  <c r="J402" i="32"/>
  <c r="J405" i="32"/>
  <c r="K402" i="32"/>
  <c r="G23" i="49"/>
  <c r="D407" i="32"/>
  <c r="L403" i="32"/>
  <c r="F403" i="32"/>
  <c r="K406" i="32"/>
  <c r="G407" i="32"/>
  <c r="K407" i="32"/>
  <c r="I407" i="32"/>
  <c r="F407" i="32"/>
  <c r="F402" i="32"/>
  <c r="I406" i="32"/>
  <c r="H403" i="32"/>
  <c r="K403" i="32"/>
  <c r="I402" i="32"/>
  <c r="H405" i="32"/>
  <c r="L402" i="32"/>
  <c r="H404" i="32"/>
  <c r="J404" i="32"/>
  <c r="G404" i="32"/>
  <c r="I408" i="32" l="1"/>
  <c r="I71" i="32"/>
  <c r="K408" i="32"/>
  <c r="J71" i="32"/>
  <c r="D408" i="32"/>
  <c r="J408" i="32"/>
  <c r="H71" i="32"/>
  <c r="O71" i="32" s="1"/>
  <c r="L71" i="32"/>
  <c r="M80" i="32" s="1"/>
  <c r="K71" i="32"/>
  <c r="L408" i="32"/>
  <c r="D71" i="32"/>
  <c r="H15" i="49"/>
  <c r="E71" i="32"/>
  <c r="E408" i="32"/>
  <c r="H408" i="32"/>
  <c r="L80" i="32" l="1"/>
  <c r="K80" i="32"/>
  <c r="E80" i="32"/>
  <c r="J80" i="32"/>
  <c r="I80" i="32"/>
  <c r="P405" i="32" l="1"/>
  <c r="F21" i="49" l="1"/>
  <c r="C405" i="32"/>
  <c r="F20" i="49"/>
  <c r="C404" i="32"/>
  <c r="P404" i="32"/>
  <c r="F405" i="32" l="1"/>
  <c r="F408" i="32" s="1"/>
  <c r="G15" i="49"/>
  <c r="C71" i="32"/>
  <c r="C408" i="32"/>
  <c r="S405" i="32"/>
  <c r="D80" i="32" l="1"/>
  <c r="F71" i="32"/>
  <c r="F80" i="32" l="1"/>
  <c r="S406" i="32" l="1"/>
  <c r="R404" i="32"/>
  <c r="H20" i="49"/>
  <c r="Q404" i="32"/>
  <c r="G20" i="49"/>
  <c r="Q403" i="32" l="1"/>
  <c r="G19" i="49"/>
  <c r="P403" i="32"/>
  <c r="F19" i="49"/>
  <c r="T403" i="32"/>
  <c r="R403" i="32"/>
  <c r="H19" i="49"/>
  <c r="G33" i="49"/>
  <c r="Q402" i="32"/>
  <c r="G18" i="49"/>
  <c r="S402" i="32"/>
  <c r="H33" i="49"/>
  <c r="R402" i="32"/>
  <c r="H18" i="49"/>
  <c r="S404" i="32"/>
  <c r="T406" i="32"/>
  <c r="T402" i="32"/>
  <c r="S403" i="32"/>
  <c r="R408" i="32" l="1"/>
  <c r="S408" i="32"/>
  <c r="F114" i="32"/>
  <c r="P402" i="32"/>
  <c r="F33" i="49"/>
  <c r="F18" i="49"/>
  <c r="E114" i="32"/>
  <c r="H34" i="49"/>
  <c r="D114" i="32"/>
  <c r="Q408" i="32"/>
  <c r="E123" i="32" l="1"/>
  <c r="C114" i="32"/>
  <c r="D123" i="32" s="1"/>
  <c r="G34" i="49"/>
  <c r="F123" i="32"/>
  <c r="P408" i="32"/>
  <c r="T407" i="32" l="1"/>
  <c r="G317" i="32" l="1"/>
  <c r="T317" i="32" l="1"/>
  <c r="H317" i="32"/>
  <c r="U317" i="32" l="1"/>
  <c r="AB317" i="32" s="1"/>
  <c r="I317" i="32"/>
  <c r="J317" i="32"/>
  <c r="W317" i="32" l="1"/>
  <c r="V317" i="32"/>
  <c r="K317" i="32" l="1"/>
  <c r="X317" i="32" l="1"/>
  <c r="L317" i="32"/>
  <c r="Y317" i="32" l="1"/>
  <c r="S374" i="32" l="1"/>
  <c r="Q374" i="32"/>
  <c r="R375" i="32" l="1"/>
  <c r="S372" i="32"/>
  <c r="C372" i="32"/>
  <c r="Q375" i="32"/>
  <c r="P373" i="32"/>
  <c r="G30" i="13"/>
  <c r="C374" i="32"/>
  <c r="G26" i="13"/>
  <c r="F25" i="13"/>
  <c r="G32" i="13"/>
  <c r="H25" i="13"/>
  <c r="P372" i="32"/>
  <c r="C375" i="32"/>
  <c r="F30" i="13"/>
  <c r="F26" i="13"/>
  <c r="H32" i="13"/>
  <c r="P375" i="32"/>
  <c r="H31" i="13"/>
  <c r="H27" i="13"/>
  <c r="Q373" i="32"/>
  <c r="F31" i="13"/>
  <c r="G29" i="13"/>
  <c r="G25" i="13"/>
  <c r="G24" i="13"/>
  <c r="H30" i="13"/>
  <c r="H26" i="13"/>
  <c r="Q372" i="32" l="1"/>
  <c r="G31" i="13"/>
  <c r="G19" i="13"/>
  <c r="D70" i="32" s="1"/>
  <c r="R371" i="32"/>
  <c r="F28" i="13"/>
  <c r="D376" i="32"/>
  <c r="C371" i="32"/>
  <c r="F19" i="13"/>
  <c r="F24" i="13"/>
  <c r="F27" i="13"/>
  <c r="E376" i="32"/>
  <c r="H19" i="13"/>
  <c r="H23" i="13"/>
  <c r="G28" i="13"/>
  <c r="F32" i="13"/>
  <c r="C373" i="32"/>
  <c r="G27" i="13"/>
  <c r="S375" i="32"/>
  <c r="F23" i="13" l="1"/>
  <c r="S373" i="32"/>
  <c r="R374" i="32"/>
  <c r="H29" i="13"/>
  <c r="P374" i="32"/>
  <c r="F29" i="13"/>
  <c r="R372" i="32"/>
  <c r="H24" i="13"/>
  <c r="R373" i="32"/>
  <c r="H28" i="13"/>
  <c r="G20" i="13"/>
  <c r="C70" i="32"/>
  <c r="F376" i="32"/>
  <c r="E113" i="32"/>
  <c r="E70" i="32"/>
  <c r="C376" i="32"/>
  <c r="P371" i="32"/>
  <c r="S371" i="32"/>
  <c r="H20" i="13"/>
  <c r="Q371" i="32"/>
  <c r="Q376" i="32" s="1"/>
  <c r="G23" i="13"/>
  <c r="F70" i="32"/>
  <c r="D79" i="32" l="1"/>
  <c r="S376" i="32"/>
  <c r="P376" i="32"/>
  <c r="R376" i="32"/>
  <c r="D113" i="32"/>
  <c r="E122" i="32" s="1"/>
  <c r="H48" i="13"/>
  <c r="C113" i="32"/>
  <c r="G48" i="13"/>
  <c r="E79" i="32"/>
  <c r="F79" i="32"/>
  <c r="F113" i="32"/>
  <c r="F122" i="32" l="1"/>
  <c r="F127" i="32"/>
  <c r="D122" i="32"/>
  <c r="T405" i="32" l="1"/>
  <c r="G375" i="32" l="1"/>
  <c r="T374" i="32"/>
  <c r="G405" i="32" l="1"/>
  <c r="G372" i="32"/>
  <c r="G374" i="32"/>
  <c r="U374" i="32"/>
  <c r="G373" i="32"/>
  <c r="T375" i="32" l="1"/>
  <c r="G71" i="32"/>
  <c r="H372" i="32"/>
  <c r="G408" i="32"/>
  <c r="U375" i="32"/>
  <c r="H374" i="32"/>
  <c r="G371" i="32"/>
  <c r="U372" i="32"/>
  <c r="T373" i="32" l="1"/>
  <c r="I372" i="32"/>
  <c r="G70" i="32"/>
  <c r="H80" i="32"/>
  <c r="G80" i="32"/>
  <c r="T372" i="32"/>
  <c r="V375" i="32"/>
  <c r="I371" i="32"/>
  <c r="G376" i="32"/>
  <c r="H373" i="32"/>
  <c r="V372" i="32"/>
  <c r="I373" i="32"/>
  <c r="U373" i="32" l="1"/>
  <c r="J372" i="32"/>
  <c r="U371" i="32"/>
  <c r="I376" i="32"/>
  <c r="T404" i="32"/>
  <c r="U404" i="32"/>
  <c r="T371" i="32"/>
  <c r="T376" i="32" s="1"/>
  <c r="U405" i="32"/>
  <c r="W375" i="32"/>
  <c r="H371" i="32"/>
  <c r="G79" i="32"/>
  <c r="W372" i="32"/>
  <c r="J373" i="32"/>
  <c r="U376" i="32" l="1"/>
  <c r="G113" i="32"/>
  <c r="H113" i="32"/>
  <c r="V373" i="32"/>
  <c r="K372" i="32"/>
  <c r="H376" i="32"/>
  <c r="X375" i="32"/>
  <c r="I70" i="32"/>
  <c r="G114" i="32"/>
  <c r="H70" i="32"/>
  <c r="T408" i="32"/>
  <c r="K373" i="32"/>
  <c r="X372" i="32"/>
  <c r="W373" i="32" l="1"/>
  <c r="W371" i="32"/>
  <c r="AA375" i="32"/>
  <c r="AB375" i="32" s="1"/>
  <c r="Z375" i="32"/>
  <c r="G122" i="32"/>
  <c r="V371" i="32"/>
  <c r="H122" i="32"/>
  <c r="K371" i="32"/>
  <c r="K376" i="32" s="1"/>
  <c r="L372" i="32"/>
  <c r="M372" i="32"/>
  <c r="H79" i="32"/>
  <c r="J371" i="32"/>
  <c r="G123" i="32"/>
  <c r="I79" i="32"/>
  <c r="X373" i="32" l="1"/>
  <c r="N371" i="32"/>
  <c r="N372" i="32"/>
  <c r="M371" i="32"/>
  <c r="J70" i="32"/>
  <c r="L373" i="32"/>
  <c r="X371" i="32"/>
  <c r="J376" i="32"/>
  <c r="M373" i="32"/>
  <c r="K70" i="32"/>
  <c r="L371" i="32"/>
  <c r="Y375" i="32"/>
  <c r="Y372" i="32"/>
  <c r="Z373" i="32" l="1"/>
  <c r="M376" i="32"/>
  <c r="L70" i="32"/>
  <c r="J79" i="32"/>
  <c r="L376" i="32"/>
  <c r="K79" i="32"/>
  <c r="Y371" i="32"/>
  <c r="N373" i="32"/>
  <c r="N376" i="32" s="1"/>
  <c r="M70" i="32"/>
  <c r="Z372" i="32"/>
  <c r="Y373" i="32" l="1"/>
  <c r="AA373" i="32"/>
  <c r="AB373" i="32" s="1"/>
  <c r="AA372" i="32"/>
  <c r="AB372" i="32" s="1"/>
  <c r="N70" i="32"/>
  <c r="O70" i="32" s="1"/>
  <c r="M79" i="32"/>
  <c r="L79" i="32"/>
  <c r="Z371" i="32"/>
  <c r="AA371" i="32" l="1"/>
  <c r="AB371" i="32" s="1"/>
  <c r="N79" i="32"/>
  <c r="C68" i="32" l="1"/>
  <c r="D77" i="32" l="1"/>
  <c r="F30" i="29" l="1"/>
  <c r="F35" i="29"/>
  <c r="Q599" i="32" s="1"/>
  <c r="G30" i="29"/>
  <c r="R594" i="32" s="1"/>
  <c r="F31" i="29" l="1"/>
  <c r="F32" i="29"/>
  <c r="F29" i="29"/>
  <c r="Q594" i="32"/>
  <c r="G32" i="29"/>
  <c r="R596" i="32" s="1"/>
  <c r="F36" i="29" l="1"/>
  <c r="Q596" i="32"/>
  <c r="Q593" i="32"/>
  <c r="Q595" i="32"/>
  <c r="E35" i="29"/>
  <c r="G35" i="29"/>
  <c r="R599" i="32" s="1"/>
  <c r="S595" i="32"/>
  <c r="E36" i="29" l="1"/>
  <c r="S597" i="32"/>
  <c r="G29" i="29"/>
  <c r="G31" i="29"/>
  <c r="Q600" i="32"/>
  <c r="P599" i="32"/>
  <c r="G36" i="29" l="1"/>
  <c r="R595" i="32"/>
  <c r="R593" i="32"/>
  <c r="S598" i="32"/>
  <c r="S594" i="32"/>
  <c r="P600" i="32"/>
  <c r="R600" i="32" l="1"/>
  <c r="D111" i="32"/>
  <c r="C111" i="32"/>
  <c r="S593" i="32" l="1"/>
  <c r="D120" i="32"/>
  <c r="S596" i="32" l="1"/>
  <c r="E111" i="32" l="1"/>
  <c r="E120" i="32" l="1"/>
  <c r="S599" i="32" l="1"/>
  <c r="S600" i="32" s="1"/>
  <c r="F111" i="32" l="1"/>
  <c r="F120" i="32" l="1"/>
  <c r="D23" i="16" l="1"/>
  <c r="E22" i="16"/>
  <c r="D22" i="16"/>
  <c r="C23" i="16"/>
  <c r="C22" i="16"/>
  <c r="E23" i="16"/>
  <c r="E11" i="16"/>
  <c r="E284" i="32" s="1"/>
  <c r="E286" i="32" s="1"/>
  <c r="D11" i="16"/>
  <c r="D284" i="32" s="1"/>
  <c r="D286" i="32" s="1"/>
  <c r="C21" i="16"/>
  <c r="G284" i="32"/>
  <c r="G286" i="32" s="1"/>
  <c r="D21" i="16"/>
  <c r="C11" i="16"/>
  <c r="I284" i="32"/>
  <c r="I286" i="32" s="1"/>
  <c r="K284" i="32"/>
  <c r="K286" i="32" s="1"/>
  <c r="E21" i="16"/>
  <c r="D24" i="16" l="1"/>
  <c r="Q284" i="32" s="1"/>
  <c r="Q286" i="32" s="1"/>
  <c r="T284" i="32"/>
  <c r="X284" i="32"/>
  <c r="Y284" i="32"/>
  <c r="H284" i="32"/>
  <c r="H286" i="32" s="1"/>
  <c r="L284" i="32"/>
  <c r="L286" i="32" s="1"/>
  <c r="F284" i="32"/>
  <c r="F286" i="32" s="1"/>
  <c r="C284" i="32"/>
  <c r="M284" i="32"/>
  <c r="M286" i="32" s="1"/>
  <c r="J284" i="32"/>
  <c r="J286" i="32" s="1"/>
  <c r="D12" i="16"/>
  <c r="E12" i="16"/>
  <c r="C24" i="16"/>
  <c r="E24" i="16"/>
  <c r="D33" i="32" l="1"/>
  <c r="X286" i="32"/>
  <c r="T286" i="32"/>
  <c r="Y286" i="32"/>
  <c r="W284" i="32"/>
  <c r="C286" i="32"/>
  <c r="U284" i="32"/>
  <c r="AB284" i="32" s="1"/>
  <c r="V284" i="32"/>
  <c r="Z284" i="32"/>
  <c r="R284" i="32"/>
  <c r="D25" i="16"/>
  <c r="P284" i="32"/>
  <c r="S284" i="32"/>
  <c r="C33" i="32"/>
  <c r="E33" i="32"/>
  <c r="E25" i="16"/>
  <c r="O33" i="32" l="1"/>
  <c r="D38" i="32"/>
  <c r="R286" i="32"/>
  <c r="W286" i="32"/>
  <c r="V286" i="32"/>
  <c r="S286" i="32"/>
  <c r="U286" i="32"/>
  <c r="P286" i="32"/>
  <c r="E38" i="32"/>
  <c r="G245" i="32" l="1"/>
  <c r="T218" i="32" l="1"/>
  <c r="G157" i="32"/>
  <c r="G156" i="32" l="1"/>
  <c r="G187" i="32"/>
  <c r="G184" i="32"/>
  <c r="G155" i="32"/>
  <c r="G185" i="32"/>
  <c r="T220" i="32"/>
  <c r="T221" i="32" s="1"/>
  <c r="G186" i="32"/>
  <c r="G69" i="32" l="1"/>
  <c r="T245" i="32"/>
  <c r="G246" i="32"/>
  <c r="G247" i="32" s="1"/>
  <c r="G220" i="32"/>
  <c r="G158" i="32"/>
  <c r="T155" i="32"/>
  <c r="G161" i="32" l="1"/>
  <c r="T158" i="32"/>
  <c r="T159" i="32"/>
  <c r="T252" i="32"/>
  <c r="T249" i="32"/>
  <c r="T185" i="32" l="1"/>
  <c r="T187" i="32" l="1"/>
  <c r="T186" i="32"/>
  <c r="T184" i="32"/>
  <c r="T156" i="32"/>
  <c r="T157" i="32"/>
  <c r="T161" i="32" l="1"/>
  <c r="T251" i="32"/>
  <c r="T254" i="32" s="1"/>
  <c r="G112" i="32"/>
  <c r="G594" i="32" l="1"/>
  <c r="M594" i="32"/>
  <c r="M597" i="32"/>
  <c r="G593" i="32" l="1"/>
  <c r="N597" i="32"/>
  <c r="M593" i="32" l="1"/>
  <c r="N594" i="32"/>
  <c r="N593" i="32" l="1"/>
  <c r="T593" i="32" l="1"/>
  <c r="H594" i="32" l="1"/>
  <c r="I593" i="32" l="1"/>
  <c r="H593" i="32"/>
  <c r="H597" i="32"/>
  <c r="I594" i="32"/>
  <c r="I597" i="32"/>
  <c r="J593" i="32" l="1"/>
  <c r="K593" i="32"/>
  <c r="K597" i="32"/>
  <c r="J594" i="32"/>
  <c r="L593" i="32" l="1"/>
  <c r="U593" i="32"/>
  <c r="L594" i="32"/>
  <c r="L597" i="32"/>
  <c r="K594" i="32" l="1"/>
  <c r="W593" i="32"/>
  <c r="Y593" i="32" l="1"/>
  <c r="X593" i="32"/>
  <c r="V593" i="32"/>
  <c r="Z593" i="32" l="1"/>
  <c r="AA593" i="32" l="1"/>
  <c r="AB593" i="32" s="1"/>
  <c r="J597" i="32" l="1"/>
  <c r="G596" i="32" l="1"/>
  <c r="G597" i="32" l="1"/>
  <c r="G598" i="32"/>
  <c r="G595" i="32" l="1"/>
  <c r="K598" i="32"/>
  <c r="H596" i="32"/>
  <c r="I596" i="32"/>
  <c r="G599" i="32"/>
  <c r="H598" i="32"/>
  <c r="G600" i="32" l="1"/>
  <c r="I595" i="32"/>
  <c r="H595" i="32"/>
  <c r="I598" i="32"/>
  <c r="L598" i="32"/>
  <c r="J596" i="32"/>
  <c r="H599" i="32"/>
  <c r="K596" i="32"/>
  <c r="H600" i="32" l="1"/>
  <c r="J595" i="32"/>
  <c r="J598" i="32"/>
  <c r="M598" i="32"/>
  <c r="L596" i="32"/>
  <c r="I599" i="32" l="1"/>
  <c r="I600" i="32" s="1"/>
  <c r="K595" i="32"/>
  <c r="G68" i="32"/>
  <c r="N598" i="32"/>
  <c r="J599" i="32"/>
  <c r="J600" i="32" s="1"/>
  <c r="M596" i="32"/>
  <c r="U594" i="32" l="1"/>
  <c r="T594" i="32"/>
  <c r="L595" i="32"/>
  <c r="H68" i="32"/>
  <c r="G77" i="32"/>
  <c r="N596" i="32"/>
  <c r="V594" i="32" l="1"/>
  <c r="K599" i="32"/>
  <c r="K600" i="32" s="1"/>
  <c r="M595" i="32"/>
  <c r="I68" i="32"/>
  <c r="H77" i="32"/>
  <c r="N595" i="32" l="1"/>
  <c r="W594" i="32"/>
  <c r="L599" i="32"/>
  <c r="L600" i="32" s="1"/>
  <c r="I77" i="32"/>
  <c r="J68" i="32"/>
  <c r="X594" i="32" l="1"/>
  <c r="M599" i="32"/>
  <c r="M600" i="32" s="1"/>
  <c r="K68" i="32"/>
  <c r="J77" i="32"/>
  <c r="K77" i="32" l="1"/>
  <c r="Y594" i="32"/>
  <c r="N599" i="32"/>
  <c r="N600" i="32" s="1"/>
  <c r="L68" i="32"/>
  <c r="M68" i="32" l="1"/>
  <c r="Z594" i="32"/>
  <c r="L77" i="32"/>
  <c r="AA594" i="32" l="1"/>
  <c r="AB594" i="32" s="1"/>
  <c r="M77" i="32"/>
  <c r="N68" i="32"/>
  <c r="O68" i="32" s="1"/>
  <c r="N77" i="32" l="1"/>
  <c r="U597" i="32" l="1"/>
  <c r="T597" i="32" l="1"/>
  <c r="W597" i="32"/>
  <c r="U596" i="32"/>
  <c r="U599" i="32"/>
  <c r="T596" i="32" l="1"/>
  <c r="T598" i="32"/>
  <c r="U595" i="32"/>
  <c r="T595" i="32"/>
  <c r="T599" i="32"/>
  <c r="V596" i="32"/>
  <c r="V599" i="32"/>
  <c r="V598" i="32"/>
  <c r="V597" i="32" l="1"/>
  <c r="T600" i="32"/>
  <c r="W599" i="32"/>
  <c r="Y597" i="32"/>
  <c r="W598" i="32"/>
  <c r="V595" i="32" l="1"/>
  <c r="V600" i="32" s="1"/>
  <c r="W596" i="32"/>
  <c r="W595" i="32"/>
  <c r="U598" i="32"/>
  <c r="U600" i="32" s="1"/>
  <c r="X599" i="32"/>
  <c r="X596" i="32"/>
  <c r="X598" i="32"/>
  <c r="Z597" i="32" l="1"/>
  <c r="W600" i="32"/>
  <c r="X597" i="32"/>
  <c r="X595" i="32"/>
  <c r="G111" i="32"/>
  <c r="Y599" i="32"/>
  <c r="AA597" i="32"/>
  <c r="AB597" i="32" s="1"/>
  <c r="Y596" i="32"/>
  <c r="Y598" i="32"/>
  <c r="I111" i="32" l="1"/>
  <c r="X600" i="32"/>
  <c r="Y595" i="32"/>
  <c r="Y600" i="32" s="1"/>
  <c r="G120" i="32"/>
  <c r="H111" i="32"/>
  <c r="Z599" i="32" l="1"/>
  <c r="Z598" i="32"/>
  <c r="Z596" i="32"/>
  <c r="Z595" i="32"/>
  <c r="H120" i="32"/>
  <c r="J111" i="32"/>
  <c r="I120" i="32"/>
  <c r="AA599" i="32"/>
  <c r="AB599" i="32" s="1"/>
  <c r="AA596" i="32"/>
  <c r="AB596" i="32" s="1"/>
  <c r="AA598" i="32"/>
  <c r="AB598" i="32" s="1"/>
  <c r="J120" i="32" l="1"/>
  <c r="K111" i="32"/>
  <c r="Z600" i="32"/>
  <c r="AA595" i="32"/>
  <c r="L111" i="32"/>
  <c r="AA600" i="32" l="1"/>
  <c r="AB600" i="32" s="1"/>
  <c r="AB595" i="32"/>
  <c r="L120" i="32"/>
  <c r="M111" i="32"/>
  <c r="K120" i="32"/>
  <c r="M120" i="32" l="1"/>
  <c r="N111" i="32"/>
  <c r="O111" i="32" s="1"/>
  <c r="N120" i="32" l="1"/>
  <c r="R440" i="32" l="1"/>
  <c r="S440" i="32"/>
  <c r="E440" i="32" l="1"/>
  <c r="G67" i="3"/>
  <c r="F440" i="32"/>
  <c r="E67" i="3"/>
  <c r="F67" i="3"/>
  <c r="M444" i="32" l="1"/>
  <c r="N444" i="32" l="1"/>
  <c r="H444" i="32" l="1"/>
  <c r="R438" i="32" l="1"/>
  <c r="R504" i="32"/>
  <c r="E133" i="35"/>
  <c r="E137" i="35"/>
  <c r="R534" i="32"/>
  <c r="R505" i="32"/>
  <c r="E134" i="35" l="1"/>
  <c r="E135" i="35"/>
  <c r="E138" i="35"/>
  <c r="R532" i="32"/>
  <c r="E85" i="35"/>
  <c r="R475" i="32"/>
  <c r="R476" i="32"/>
  <c r="R533" i="32"/>
  <c r="R503" i="32"/>
  <c r="R442" i="32"/>
  <c r="R502" i="32"/>
  <c r="E89" i="35" l="1"/>
  <c r="R443" i="32"/>
  <c r="E86" i="35"/>
  <c r="R439" i="32"/>
  <c r="E136" i="35"/>
  <c r="E140" i="35" s="1"/>
  <c r="R506" i="32"/>
  <c r="R441" i="32"/>
  <c r="E87" i="35"/>
  <c r="R531" i="32"/>
  <c r="R535" i="32" s="1"/>
  <c r="E88" i="35"/>
  <c r="R437" i="32"/>
  <c r="R474" i="32"/>
  <c r="R477" i="32" s="1"/>
  <c r="I444" i="32" l="1"/>
  <c r="C82" i="3" l="1"/>
  <c r="C77" i="3"/>
  <c r="D85" i="3"/>
  <c r="B85" i="3"/>
  <c r="C81" i="3"/>
  <c r="C118" i="3"/>
  <c r="B80" i="3"/>
  <c r="C84" i="3"/>
  <c r="B82" i="3"/>
  <c r="F442" i="32"/>
  <c r="G85" i="3"/>
  <c r="Q534" i="32"/>
  <c r="Q505" i="32"/>
  <c r="Q504" i="32"/>
  <c r="E84" i="3"/>
  <c r="E77" i="3"/>
  <c r="P505" i="32"/>
  <c r="P504" i="32"/>
  <c r="C133" i="35"/>
  <c r="G70" i="3"/>
  <c r="E72" i="3"/>
  <c r="B77" i="3"/>
  <c r="D83" i="3"/>
  <c r="C85" i="3"/>
  <c r="B84" i="3"/>
  <c r="D81" i="3"/>
  <c r="G84" i="3"/>
  <c r="F77" i="3"/>
  <c r="E82" i="3"/>
  <c r="F70" i="3"/>
  <c r="D80" i="3"/>
  <c r="C83" i="3"/>
  <c r="D82" i="3"/>
  <c r="C137" i="35"/>
  <c r="G82" i="3"/>
  <c r="F82" i="3"/>
  <c r="E81" i="3"/>
  <c r="P533" i="32"/>
  <c r="E70" i="3"/>
  <c r="G72" i="3"/>
  <c r="F59" i="3"/>
  <c r="G53" i="3"/>
  <c r="G59" i="3"/>
  <c r="D77" i="3"/>
  <c r="C80" i="3"/>
  <c r="B83" i="3"/>
  <c r="D84" i="3"/>
  <c r="C123" i="3"/>
  <c r="B81" i="3"/>
  <c r="G77" i="3"/>
  <c r="G81" i="3"/>
  <c r="D137" i="35"/>
  <c r="F81" i="3"/>
  <c r="D442" i="32"/>
  <c r="Q533" i="32"/>
  <c r="D86" i="35"/>
  <c r="Q438" i="32"/>
  <c r="D133" i="35"/>
  <c r="E85" i="3"/>
  <c r="P534" i="32"/>
  <c r="P532" i="32"/>
  <c r="C86" i="35"/>
  <c r="F72" i="3"/>
  <c r="E59" i="3"/>
  <c r="D443" i="32" l="1"/>
  <c r="Q442" i="32"/>
  <c r="E443" i="32"/>
  <c r="E442" i="32"/>
  <c r="C122" i="3"/>
  <c r="D134" i="35"/>
  <c r="F64" i="3"/>
  <c r="E64" i="3"/>
  <c r="E53" i="3"/>
  <c r="E58" i="3"/>
  <c r="C134" i="35"/>
  <c r="F84" i="3"/>
  <c r="G83" i="3"/>
  <c r="E114" i="35"/>
  <c r="E126" i="35" s="1"/>
  <c r="C65" i="35"/>
  <c r="C138" i="35"/>
  <c r="G80" i="3"/>
  <c r="E65" i="35"/>
  <c r="E77" i="35" s="1"/>
  <c r="E83" i="3"/>
  <c r="C114" i="35"/>
  <c r="C135" i="35"/>
  <c r="D135" i="35"/>
  <c r="F80" i="3"/>
  <c r="D65" i="35"/>
  <c r="F83" i="3"/>
  <c r="D114" i="35"/>
  <c r="E80" i="3"/>
  <c r="B126" i="3"/>
  <c r="D126" i="3"/>
  <c r="P503" i="32"/>
  <c r="F474" i="32"/>
  <c r="P502" i="32"/>
  <c r="P439" i="32"/>
  <c r="Q475" i="32"/>
  <c r="D85" i="35"/>
  <c r="Q502" i="32"/>
  <c r="Q439" i="32"/>
  <c r="E69" i="3"/>
  <c r="C532" i="32"/>
  <c r="C110" i="35"/>
  <c r="E56" i="3"/>
  <c r="C475" i="32"/>
  <c r="E57" i="3"/>
  <c r="C476" i="32"/>
  <c r="C64" i="35"/>
  <c r="E75" i="3"/>
  <c r="D60" i="35"/>
  <c r="D436" i="32"/>
  <c r="F46" i="3"/>
  <c r="F50" i="3"/>
  <c r="F52" i="3"/>
  <c r="D437" i="32"/>
  <c r="D474" i="32"/>
  <c r="D61" i="35"/>
  <c r="D73" i="35" s="1"/>
  <c r="F55" i="3"/>
  <c r="D121" i="3"/>
  <c r="B116" i="3"/>
  <c r="B75" i="3"/>
  <c r="E74" i="3"/>
  <c r="C534" i="32"/>
  <c r="D113" i="35"/>
  <c r="D532" i="32"/>
  <c r="F69" i="3"/>
  <c r="E50" i="3"/>
  <c r="C60" i="35"/>
  <c r="C72" i="35" s="1"/>
  <c r="C436" i="32"/>
  <c r="D87" i="35"/>
  <c r="Q531" i="32"/>
  <c r="Q441" i="32"/>
  <c r="B124" i="3"/>
  <c r="D118" i="3"/>
  <c r="G69" i="3"/>
  <c r="D534" i="32"/>
  <c r="F74" i="3"/>
  <c r="P437" i="32"/>
  <c r="P474" i="32"/>
  <c r="C438" i="32"/>
  <c r="E60" i="3"/>
  <c r="Q503" i="32"/>
  <c r="D136" i="35"/>
  <c r="C533" i="32"/>
  <c r="E73" i="3"/>
  <c r="P476" i="32"/>
  <c r="Q436" i="32"/>
  <c r="D84" i="35"/>
  <c r="Q474" i="32"/>
  <c r="Q437" i="32"/>
  <c r="E64" i="35"/>
  <c r="E76" i="35" s="1"/>
  <c r="E100" i="35" s="1"/>
  <c r="G75" i="3"/>
  <c r="B125" i="3"/>
  <c r="D124" i="3"/>
  <c r="D116" i="3"/>
  <c r="D75" i="3"/>
  <c r="G55" i="3"/>
  <c r="E61" i="35"/>
  <c r="E73" i="35" s="1"/>
  <c r="E97" i="35" s="1"/>
  <c r="E474" i="32"/>
  <c r="G62" i="3"/>
  <c r="E505" i="32"/>
  <c r="G66" i="3"/>
  <c r="E436" i="32"/>
  <c r="E60" i="35"/>
  <c r="G50" i="3"/>
  <c r="G56" i="3"/>
  <c r="E475" i="32"/>
  <c r="D110" i="35"/>
  <c r="F56" i="3"/>
  <c r="D475" i="32"/>
  <c r="D476" i="32"/>
  <c r="F57" i="3"/>
  <c r="F58" i="3"/>
  <c r="F131" i="3"/>
  <c r="F60" i="3"/>
  <c r="D438" i="32"/>
  <c r="D62" i="35"/>
  <c r="D439" i="32"/>
  <c r="D502" i="32"/>
  <c r="F61" i="3"/>
  <c r="Q532" i="32"/>
  <c r="B123" i="3"/>
  <c r="C63" i="35"/>
  <c r="C75" i="35" s="1"/>
  <c r="E68" i="3"/>
  <c r="C441" i="32"/>
  <c r="C531" i="32"/>
  <c r="E52" i="3"/>
  <c r="Q476" i="32"/>
  <c r="D64" i="35"/>
  <c r="F75" i="3"/>
  <c r="D533" i="32"/>
  <c r="F73" i="3"/>
  <c r="P441" i="32"/>
  <c r="C87" i="35"/>
  <c r="P531" i="32"/>
  <c r="D123" i="3"/>
  <c r="C124" i="3"/>
  <c r="C75" i="3"/>
  <c r="C116" i="3"/>
  <c r="P438" i="32"/>
  <c r="D111" i="35"/>
  <c r="D123" i="35" s="1"/>
  <c r="F63" i="3"/>
  <c r="D504" i="32"/>
  <c r="F65" i="3"/>
  <c r="F66" i="3"/>
  <c r="D505" i="32"/>
  <c r="C62" i="35"/>
  <c r="C439" i="32"/>
  <c r="C502" i="32"/>
  <c r="E61" i="3"/>
  <c r="C113" i="35"/>
  <c r="D109" i="35"/>
  <c r="F51" i="3"/>
  <c r="F53" i="3"/>
  <c r="E109" i="35"/>
  <c r="G51" i="3"/>
  <c r="G63" i="3"/>
  <c r="Q443" i="32"/>
  <c r="E71" i="3"/>
  <c r="E62" i="3"/>
  <c r="C503" i="32"/>
  <c r="F62" i="3"/>
  <c r="D503" i="32"/>
  <c r="E113" i="35"/>
  <c r="E125" i="35" s="1"/>
  <c r="E149" i="35" s="1"/>
  <c r="B122" i="3"/>
  <c r="D125" i="3"/>
  <c r="C121" i="3"/>
  <c r="C84" i="35"/>
  <c r="E129" i="3"/>
  <c r="P436" i="32"/>
  <c r="G52" i="3"/>
  <c r="C109" i="35"/>
  <c r="E51" i="3"/>
  <c r="P475" i="32"/>
  <c r="C85" i="35"/>
  <c r="C111" i="35"/>
  <c r="C123" i="35" s="1"/>
  <c r="E63" i="3"/>
  <c r="C504" i="32"/>
  <c r="E65" i="3"/>
  <c r="C505" i="32"/>
  <c r="E66" i="3"/>
  <c r="D122" i="3"/>
  <c r="C126" i="3"/>
  <c r="B118" i="3"/>
  <c r="D63" i="35"/>
  <c r="D441" i="32"/>
  <c r="D531" i="32"/>
  <c r="F68" i="3"/>
  <c r="C125" i="3"/>
  <c r="B121" i="3"/>
  <c r="E84" i="35"/>
  <c r="E91" i="35" s="1"/>
  <c r="R436" i="32"/>
  <c r="R445" i="32" s="1"/>
  <c r="G129" i="3"/>
  <c r="D112" i="35"/>
  <c r="D124" i="35" s="1"/>
  <c r="F71" i="3"/>
  <c r="D148" i="35" l="1"/>
  <c r="E101" i="35"/>
  <c r="E150" i="35"/>
  <c r="C147" i="35"/>
  <c r="F85" i="3"/>
  <c r="C535" i="32"/>
  <c r="D97" i="35"/>
  <c r="C140" i="35"/>
  <c r="D535" i="32"/>
  <c r="D75" i="35"/>
  <c r="D99" i="35" s="1"/>
  <c r="E62" i="35"/>
  <c r="E74" i="35" s="1"/>
  <c r="E98" i="35" s="1"/>
  <c r="E502" i="32"/>
  <c r="G61" i="3"/>
  <c r="P445" i="32"/>
  <c r="E109" i="32"/>
  <c r="C116" i="35"/>
  <c r="C121" i="35"/>
  <c r="C145" i="35" s="1"/>
  <c r="D116" i="35"/>
  <c r="D121" i="35"/>
  <c r="C74" i="35"/>
  <c r="C98" i="35" s="1"/>
  <c r="C99" i="35"/>
  <c r="D506" i="32"/>
  <c r="E72" i="35"/>
  <c r="E96" i="35" s="1"/>
  <c r="D91" i="35"/>
  <c r="Q535" i="32"/>
  <c r="C96" i="35"/>
  <c r="D125" i="35"/>
  <c r="D140" i="35"/>
  <c r="D77" i="35"/>
  <c r="D445" i="32"/>
  <c r="C126" i="35"/>
  <c r="C109" i="32"/>
  <c r="E121" i="35"/>
  <c r="E145" i="35" s="1"/>
  <c r="C506" i="32"/>
  <c r="P535" i="32"/>
  <c r="D76" i="35"/>
  <c r="F129" i="3"/>
  <c r="F475" i="32"/>
  <c r="D477" i="32"/>
  <c r="D67" i="35"/>
  <c r="D72" i="35"/>
  <c r="D96" i="35" s="1"/>
  <c r="C91" i="35"/>
  <c r="C125" i="35"/>
  <c r="Q445" i="32"/>
  <c r="C76" i="35"/>
  <c r="C122" i="35"/>
  <c r="C146" i="35" s="1"/>
  <c r="P506" i="32"/>
  <c r="D147" i="35"/>
  <c r="C77" i="35"/>
  <c r="D74" i="35"/>
  <c r="D98" i="35" s="1"/>
  <c r="D122" i="35"/>
  <c r="D146" i="35" s="1"/>
  <c r="Q477" i="32"/>
  <c r="P477" i="32"/>
  <c r="D66" i="32"/>
  <c r="Q506" i="32"/>
  <c r="K444" i="32" l="1"/>
  <c r="D79" i="35"/>
  <c r="D167" i="35" s="1"/>
  <c r="C128" i="35"/>
  <c r="C152" i="35" s="1"/>
  <c r="D128" i="35"/>
  <c r="D152" i="35" s="1"/>
  <c r="R446" i="32"/>
  <c r="Q446" i="32"/>
  <c r="D448" i="32"/>
  <c r="G130" i="3"/>
  <c r="D109" i="32"/>
  <c r="E118" i="32" s="1"/>
  <c r="F132" i="3"/>
  <c r="E533" i="32"/>
  <c r="G73" i="3"/>
  <c r="F130" i="3"/>
  <c r="D450" i="32"/>
  <c r="E116" i="32"/>
  <c r="D145" i="35"/>
  <c r="F436" i="32"/>
  <c r="D103" i="35" l="1"/>
  <c r="E31" i="32"/>
  <c r="J160" i="35"/>
  <c r="D118" i="32"/>
  <c r="E35" i="32" l="1"/>
  <c r="L444" i="32" l="1"/>
  <c r="C61" i="35"/>
  <c r="C474" i="32"/>
  <c r="C477" i="32" s="1"/>
  <c r="E55" i="3"/>
  <c r="C437" i="32"/>
  <c r="E46" i="3"/>
  <c r="E131" i="3"/>
  <c r="E132" i="3" s="1"/>
  <c r="C73" i="35" l="1"/>
  <c r="C67" i="35"/>
  <c r="C445" i="32"/>
  <c r="C448" i="32"/>
  <c r="C66" i="32"/>
  <c r="F47" i="3"/>
  <c r="C79" i="35" l="1"/>
  <c r="C167" i="35" s="1"/>
  <c r="C97" i="35"/>
  <c r="D75" i="32"/>
  <c r="C450" i="32"/>
  <c r="D446" i="32"/>
  <c r="I160" i="35"/>
  <c r="D449" i="32"/>
  <c r="C103" i="35" l="1"/>
  <c r="I161" i="35"/>
  <c r="J161" i="35"/>
  <c r="G65" i="3" l="1"/>
  <c r="E504" i="32"/>
  <c r="E534" i="32"/>
  <c r="G74" i="3"/>
  <c r="G64" i="3"/>
  <c r="E111" i="35"/>
  <c r="E123" i="35" s="1"/>
  <c r="E147" i="35" s="1"/>
  <c r="E503" i="32"/>
  <c r="E439" i="32"/>
  <c r="G58" i="3"/>
  <c r="E506" i="32" l="1"/>
  <c r="G60" i="3"/>
  <c r="E438" i="32"/>
  <c r="G131" i="3"/>
  <c r="G132" i="3" s="1"/>
  <c r="G57" i="3"/>
  <c r="E476" i="32"/>
  <c r="E477" i="32" s="1"/>
  <c r="E437" i="32"/>
  <c r="E110" i="35"/>
  <c r="E63" i="35"/>
  <c r="G68" i="3"/>
  <c r="E531" i="32"/>
  <c r="E441" i="32" l="1"/>
  <c r="E448" i="32" s="1"/>
  <c r="E122" i="35"/>
  <c r="E75" i="35"/>
  <c r="E67" i="35"/>
  <c r="G46" i="3"/>
  <c r="E112" i="35"/>
  <c r="E116" i="35" s="1"/>
  <c r="G71" i="3"/>
  <c r="E532" i="32"/>
  <c r="E535" i="32" s="1"/>
  <c r="E79" i="35" l="1"/>
  <c r="E167" i="35" s="1"/>
  <c r="E146" i="35"/>
  <c r="E445" i="32"/>
  <c r="E450" i="32" s="1"/>
  <c r="K160" i="35"/>
  <c r="K161" i="35" s="1"/>
  <c r="E449" i="32"/>
  <c r="E66" i="32"/>
  <c r="G47" i="3"/>
  <c r="E99" i="35"/>
  <c r="E124" i="35"/>
  <c r="E128" i="35" s="1"/>
  <c r="E103" i="35" l="1"/>
  <c r="E152" i="35"/>
  <c r="E446" i="32"/>
  <c r="E148" i="35"/>
  <c r="E75" i="32"/>
  <c r="F438" i="32" l="1"/>
  <c r="J444" i="32" l="1"/>
  <c r="F443" i="32"/>
  <c r="F504" i="32"/>
  <c r="F533" i="32"/>
  <c r="F503" i="32"/>
  <c r="F505" i="32"/>
  <c r="F534" i="32"/>
  <c r="F441" i="32"/>
  <c r="F502" i="32"/>
  <c r="F439" i="32"/>
  <c r="F531" i="32"/>
  <c r="F506" i="32" l="1"/>
  <c r="F532" i="32"/>
  <c r="F535" i="32" s="1"/>
  <c r="F167" i="35" l="1"/>
  <c r="S442" i="32" l="1"/>
  <c r="S443" i="32" l="1"/>
  <c r="S475" i="32"/>
  <c r="S474" i="32"/>
  <c r="S436" i="32"/>
  <c r="S505" i="32" l="1"/>
  <c r="S531" i="32"/>
  <c r="S532" i="32"/>
  <c r="S503" i="32"/>
  <c r="S502" i="32"/>
  <c r="S439" i="32"/>
  <c r="S504" i="32"/>
  <c r="S476" i="32" l="1"/>
  <c r="S477" i="32" s="1"/>
  <c r="S437" i="32"/>
  <c r="S506" i="32"/>
  <c r="S438" i="32" l="1"/>
  <c r="S533" i="32" l="1"/>
  <c r="F476" i="32" l="1"/>
  <c r="F477" i="32" s="1"/>
  <c r="F437" i="32"/>
  <c r="F445" i="32" s="1"/>
  <c r="F66" i="32" l="1"/>
  <c r="H47" i="3"/>
  <c r="F450" i="32"/>
  <c r="F446" i="32"/>
  <c r="F75" i="32" l="1"/>
  <c r="T504" i="32" l="1"/>
  <c r="T534" i="32"/>
  <c r="G442" i="32"/>
  <c r="H534" i="32" l="1"/>
  <c r="H442" i="32"/>
  <c r="G531" i="32"/>
  <c r="G504" i="32"/>
  <c r="G505" i="32"/>
  <c r="T533" i="32"/>
  <c r="G532" i="32"/>
  <c r="H440" i="32"/>
  <c r="G533" i="32"/>
  <c r="G503" i="32"/>
  <c r="G475" i="32"/>
  <c r="G439" i="32"/>
  <c r="G502" i="32"/>
  <c r="T505" i="32"/>
  <c r="G534" i="32"/>
  <c r="G474" i="32"/>
  <c r="T475" i="32"/>
  <c r="T436" i="32"/>
  <c r="G440" i="32"/>
  <c r="G438" i="32"/>
  <c r="G443" i="32" l="1"/>
  <c r="T442" i="32"/>
  <c r="T443" i="32"/>
  <c r="G437" i="32"/>
  <c r="G506" i="32"/>
  <c r="G441" i="32"/>
  <c r="H438" i="32"/>
  <c r="H476" i="32"/>
  <c r="H502" i="32"/>
  <c r="H439" i="32"/>
  <c r="T532" i="32"/>
  <c r="G476" i="32"/>
  <c r="G477" i="32" s="1"/>
  <c r="I440" i="32"/>
  <c r="H475" i="32"/>
  <c r="G436" i="32"/>
  <c r="V534" i="32"/>
  <c r="T440" i="32"/>
  <c r="H505" i="32"/>
  <c r="H533" i="32"/>
  <c r="H503" i="32"/>
  <c r="T476" i="32"/>
  <c r="H532" i="32"/>
  <c r="T438" i="32"/>
  <c r="H504" i="32"/>
  <c r="T474" i="32"/>
  <c r="T437" i="32"/>
  <c r="H474" i="32"/>
  <c r="H437" i="32"/>
  <c r="T531" i="32"/>
  <c r="T441" i="32"/>
  <c r="H441" i="32"/>
  <c r="H531" i="32"/>
  <c r="G535" i="32"/>
  <c r="T503" i="32"/>
  <c r="H443" i="32" l="1"/>
  <c r="G445" i="32"/>
  <c r="G450" i="32" s="1"/>
  <c r="H477" i="32"/>
  <c r="H535" i="32"/>
  <c r="U534" i="32"/>
  <c r="I531" i="32"/>
  <c r="I534" i="32"/>
  <c r="T535" i="32"/>
  <c r="I503" i="32"/>
  <c r="T439" i="32"/>
  <c r="T445" i="32" s="1"/>
  <c r="T502" i="32"/>
  <c r="J440" i="32"/>
  <c r="G66" i="32"/>
  <c r="I47" i="3"/>
  <c r="I504" i="32"/>
  <c r="W534" i="32"/>
  <c r="H436" i="32"/>
  <c r="I505" i="32"/>
  <c r="I533" i="32"/>
  <c r="I475" i="32"/>
  <c r="H506" i="32"/>
  <c r="I474" i="32"/>
  <c r="I443" i="32"/>
  <c r="T477" i="32"/>
  <c r="I439" i="32"/>
  <c r="I502" i="32"/>
  <c r="G446" i="32"/>
  <c r="I506" i="32" l="1"/>
  <c r="H445" i="32"/>
  <c r="H446" i="32" s="1"/>
  <c r="G167" i="35"/>
  <c r="I437" i="32"/>
  <c r="J47" i="3"/>
  <c r="G448" i="32"/>
  <c r="U503" i="32"/>
  <c r="J475" i="32"/>
  <c r="U475" i="32"/>
  <c r="J531" i="32"/>
  <c r="J505" i="32"/>
  <c r="K440" i="32"/>
  <c r="I438" i="32"/>
  <c r="H66" i="32"/>
  <c r="I436" i="32"/>
  <c r="J502" i="32"/>
  <c r="U504" i="32"/>
  <c r="J533" i="32"/>
  <c r="J503" i="32"/>
  <c r="I476" i="32"/>
  <c r="I477" i="32" s="1"/>
  <c r="G109" i="32"/>
  <c r="T506" i="32"/>
  <c r="X534" i="32"/>
  <c r="J439" i="32"/>
  <c r="J504" i="32"/>
  <c r="J534" i="32"/>
  <c r="G75" i="32"/>
  <c r="J474" i="32"/>
  <c r="U533" i="32"/>
  <c r="J437" i="32"/>
  <c r="U444" i="32" l="1"/>
  <c r="J443" i="32"/>
  <c r="U443" i="32"/>
  <c r="H450" i="32"/>
  <c r="H167" i="35"/>
  <c r="J506" i="32"/>
  <c r="K438" i="32"/>
  <c r="K534" i="32"/>
  <c r="K504" i="32"/>
  <c r="J438" i="32"/>
  <c r="V504" i="32"/>
  <c r="K505" i="32"/>
  <c r="V475" i="32"/>
  <c r="H75" i="32"/>
  <c r="K474" i="32"/>
  <c r="U441" i="32"/>
  <c r="U531" i="32"/>
  <c r="U437" i="32"/>
  <c r="U474" i="32"/>
  <c r="K475" i="32"/>
  <c r="K503" i="32"/>
  <c r="K533" i="32"/>
  <c r="V443" i="32"/>
  <c r="U505" i="32"/>
  <c r="L440" i="32"/>
  <c r="K502" i="32"/>
  <c r="K439" i="32"/>
  <c r="K531" i="32"/>
  <c r="U532" i="32"/>
  <c r="J476" i="32"/>
  <c r="J477" i="32" s="1"/>
  <c r="U476" i="32"/>
  <c r="J436" i="32"/>
  <c r="U436" i="32"/>
  <c r="V436" i="32" l="1"/>
  <c r="U442" i="32"/>
  <c r="V444" i="32"/>
  <c r="K443" i="32"/>
  <c r="K506" i="32"/>
  <c r="M440" i="32"/>
  <c r="V531" i="32"/>
  <c r="V505" i="32"/>
  <c r="K476" i="32"/>
  <c r="K477" i="32" s="1"/>
  <c r="W475" i="32"/>
  <c r="L439" i="32"/>
  <c r="L504" i="32"/>
  <c r="U477" i="32"/>
  <c r="U535" i="32"/>
  <c r="Z534" i="32"/>
  <c r="K436" i="32"/>
  <c r="L502" i="32"/>
  <c r="L534" i="32"/>
  <c r="U438" i="32"/>
  <c r="L533" i="32"/>
  <c r="V437" i="32"/>
  <c r="V474" i="32"/>
  <c r="K437" i="32"/>
  <c r="W504" i="32"/>
  <c r="V533" i="32"/>
  <c r="V503" i="32"/>
  <c r="L474" i="32"/>
  <c r="L503" i="32"/>
  <c r="L437" i="32"/>
  <c r="V476" i="32"/>
  <c r="Y534" i="32"/>
  <c r="L475" i="32"/>
  <c r="U502" i="32"/>
  <c r="U439" i="32"/>
  <c r="L505" i="32"/>
  <c r="L531" i="32"/>
  <c r="W444" i="32" l="1"/>
  <c r="L443" i="32"/>
  <c r="W443" i="32"/>
  <c r="W503" i="32"/>
  <c r="L438" i="32"/>
  <c r="M504" i="32"/>
  <c r="M533" i="32"/>
  <c r="L506" i="32"/>
  <c r="M439" i="32"/>
  <c r="M502" i="32"/>
  <c r="M534" i="32"/>
  <c r="X504" i="32"/>
  <c r="W505" i="32"/>
  <c r="V502" i="32"/>
  <c r="V506" i="32" s="1"/>
  <c r="V439" i="32"/>
  <c r="V477" i="32"/>
  <c r="M503" i="32"/>
  <c r="M475" i="32"/>
  <c r="L436" i="32"/>
  <c r="U506" i="32"/>
  <c r="M474" i="32"/>
  <c r="W476" i="32"/>
  <c r="AA534" i="32"/>
  <c r="AB534" i="32" s="1"/>
  <c r="X443" i="32"/>
  <c r="V438" i="32"/>
  <c r="M505" i="32"/>
  <c r="X475" i="32"/>
  <c r="L476" i="32"/>
  <c r="L477" i="32" s="1"/>
  <c r="X531" i="32"/>
  <c r="W531" i="32"/>
  <c r="X436" i="32"/>
  <c r="M531" i="32"/>
  <c r="W436" i="32"/>
  <c r="W474" i="32"/>
  <c r="W437" i="32"/>
  <c r="W533" i="32"/>
  <c r="X444" i="32" l="1"/>
  <c r="M443" i="32"/>
  <c r="W477" i="32"/>
  <c r="M436" i="32"/>
  <c r="N475" i="32"/>
  <c r="N439" i="32"/>
  <c r="N502" i="32"/>
  <c r="N505" i="32"/>
  <c r="N438" i="32"/>
  <c r="M476" i="32"/>
  <c r="M477" i="32" s="1"/>
  <c r="W439" i="32"/>
  <c r="W502" i="32"/>
  <c r="M506" i="32"/>
  <c r="N534" i="32"/>
  <c r="N474" i="32"/>
  <c r="X533" i="32"/>
  <c r="X476" i="32"/>
  <c r="M438" i="32"/>
  <c r="M437" i="32"/>
  <c r="X505" i="32"/>
  <c r="X503" i="32"/>
  <c r="N531" i="32"/>
  <c r="N440" i="32"/>
  <c r="Y443" i="32"/>
  <c r="X474" i="32"/>
  <c r="X437" i="32"/>
  <c r="W438" i="32"/>
  <c r="N533" i="32"/>
  <c r="N503" i="32"/>
  <c r="N504" i="32"/>
  <c r="N443" i="32" l="1"/>
  <c r="Y436" i="32"/>
  <c r="X477" i="32"/>
  <c r="Y504" i="32"/>
  <c r="Y531" i="32"/>
  <c r="N476" i="32"/>
  <c r="N477" i="32" s="1"/>
  <c r="Z436" i="32"/>
  <c r="N436" i="32"/>
  <c r="N437" i="32"/>
  <c r="N506" i="32"/>
  <c r="X502" i="32"/>
  <c r="X506" i="32" s="1"/>
  <c r="X439" i="32"/>
  <c r="Y437" i="32"/>
  <c r="W506" i="32"/>
  <c r="Y533" i="32"/>
  <c r="Z504" i="32"/>
  <c r="Z475" i="32"/>
  <c r="Y474" i="32"/>
  <c r="Y475" i="32"/>
  <c r="X438" i="32"/>
  <c r="Z444" i="32" l="1"/>
  <c r="Z443" i="32"/>
  <c r="Y444" i="32"/>
  <c r="AA444" i="32"/>
  <c r="AB444" i="32" s="1"/>
  <c r="Z476" i="32"/>
  <c r="Y476" i="32"/>
  <c r="Y477" i="32" s="1"/>
  <c r="Z531" i="32"/>
  <c r="Z533" i="32"/>
  <c r="AA531" i="32"/>
  <c r="AB531" i="32" s="1"/>
  <c r="AA504" i="32"/>
  <c r="AB504" i="32" s="1"/>
  <c r="Z505" i="32"/>
  <c r="Z437" i="32"/>
  <c r="Z474" i="32"/>
  <c r="Y503" i="32"/>
  <c r="Y438" i="32"/>
  <c r="AA475" i="32"/>
  <c r="AB475" i="32" s="1"/>
  <c r="Y505" i="32"/>
  <c r="Z503" i="32"/>
  <c r="Y502" i="32"/>
  <c r="Y439" i="32"/>
  <c r="AA443" i="32" l="1"/>
  <c r="AB443" i="32" s="1"/>
  <c r="AA476" i="32"/>
  <c r="AB476" i="32" s="1"/>
  <c r="Y506" i="32"/>
  <c r="AA533" i="32"/>
  <c r="AB533" i="32" s="1"/>
  <c r="AA505" i="32"/>
  <c r="AB505" i="32" s="1"/>
  <c r="AA436" i="32"/>
  <c r="AB436" i="32" s="1"/>
  <c r="AA474" i="32"/>
  <c r="AB474" i="32" s="1"/>
  <c r="AA437" i="32"/>
  <c r="AB437" i="32" s="1"/>
  <c r="Z477" i="32"/>
  <c r="Z438" i="32"/>
  <c r="AA503" i="32"/>
  <c r="AB503" i="32" s="1"/>
  <c r="Z502" i="32"/>
  <c r="Z439" i="32"/>
  <c r="AA477" i="32" l="1"/>
  <c r="AB477" i="32" s="1"/>
  <c r="AA438" i="32"/>
  <c r="AB438" i="32" s="1"/>
  <c r="AA439" i="32"/>
  <c r="AB439" i="32" s="1"/>
  <c r="AA502" i="32"/>
  <c r="Z506" i="32"/>
  <c r="AA506" i="32" l="1"/>
  <c r="AB506" i="32" s="1"/>
  <c r="AB502" i="32"/>
  <c r="I532" i="32" l="1"/>
  <c r="I441" i="32"/>
  <c r="V441" i="32" l="1"/>
  <c r="V532" i="32"/>
  <c r="I535" i="32"/>
  <c r="V535" i="32" l="1"/>
  <c r="J441" i="32" l="1"/>
  <c r="J532" i="32"/>
  <c r="K532" i="32"/>
  <c r="K535" i="32" s="1"/>
  <c r="K441" i="32"/>
  <c r="M532" i="32"/>
  <c r="M535" i="32" s="1"/>
  <c r="M441" i="32"/>
  <c r="L532" i="32"/>
  <c r="L535" i="32" s="1"/>
  <c r="L441" i="32"/>
  <c r="W441" i="32" l="1"/>
  <c r="W532" i="32"/>
  <c r="Y441" i="32"/>
  <c r="Y532" i="32"/>
  <c r="Y535" i="32" s="1"/>
  <c r="Z532" i="32"/>
  <c r="Z441" i="32"/>
  <c r="J535" i="32"/>
  <c r="X441" i="32"/>
  <c r="X532" i="32"/>
  <c r="X535" i="32" s="1"/>
  <c r="Z535" i="32" l="1"/>
  <c r="W535" i="32"/>
  <c r="N441" i="32" l="1"/>
  <c r="N532" i="32"/>
  <c r="N535" i="32" l="1"/>
  <c r="AA532" i="32"/>
  <c r="AA441" i="32"/>
  <c r="AB441" i="32" s="1"/>
  <c r="AA535" i="32" l="1"/>
  <c r="AB532" i="32"/>
  <c r="AB535" i="32" l="1"/>
  <c r="U440" i="32"/>
  <c r="U445" i="32" l="1"/>
  <c r="H109" i="32"/>
  <c r="V440" i="32"/>
  <c r="U446" i="32" l="1"/>
  <c r="H448" i="32"/>
  <c r="W440" i="32"/>
  <c r="H118" i="32"/>
  <c r="X440" i="32" l="1"/>
  <c r="H449" i="32"/>
  <c r="Y440" i="32" l="1"/>
  <c r="Z440" i="32" l="1"/>
  <c r="AA440" i="32"/>
  <c r="AB440" i="32" s="1"/>
  <c r="S534" i="32" l="1"/>
  <c r="S441" i="32"/>
  <c r="S445" i="32" s="1"/>
  <c r="F109" i="32" l="1"/>
  <c r="S446" i="32"/>
  <c r="F448" i="32"/>
  <c r="T446" i="32"/>
  <c r="S535" i="32"/>
  <c r="F449" i="32" l="1"/>
  <c r="G449" i="32"/>
  <c r="F118" i="32"/>
  <c r="G118" i="32"/>
  <c r="V442" i="32" l="1"/>
  <c r="J442" i="32"/>
  <c r="I442" i="32"/>
  <c r="I445" i="32" l="1"/>
  <c r="J445" i="32"/>
  <c r="W442" i="32"/>
  <c r="V445" i="32"/>
  <c r="K442" i="32" l="1"/>
  <c r="I448" i="32"/>
  <c r="V446" i="32"/>
  <c r="J450" i="32"/>
  <c r="J446" i="32"/>
  <c r="W445" i="32"/>
  <c r="J66" i="32"/>
  <c r="I66" i="32"/>
  <c r="L47" i="3"/>
  <c r="K47" i="3"/>
  <c r="I446" i="32"/>
  <c r="I450" i="32"/>
  <c r="I109" i="32"/>
  <c r="J167" i="35" l="1"/>
  <c r="K445" i="32"/>
  <c r="K446" i="32" s="1"/>
  <c r="L442" i="32"/>
  <c r="X442" i="32"/>
  <c r="I118" i="32"/>
  <c r="J75" i="32"/>
  <c r="I75" i="32"/>
  <c r="J109" i="32"/>
  <c r="I449" i="32"/>
  <c r="W446" i="32"/>
  <c r="J448" i="32"/>
  <c r="I167" i="35" l="1"/>
  <c r="X445" i="32"/>
  <c r="M442" i="32"/>
  <c r="L445" i="32"/>
  <c r="L446" i="32" s="1"/>
  <c r="M47" i="3"/>
  <c r="K66" i="32"/>
  <c r="J449" i="32"/>
  <c r="J118" i="32"/>
  <c r="Y442" i="32" l="1"/>
  <c r="Y445" i="32" s="1"/>
  <c r="K167" i="35"/>
  <c r="N47" i="3"/>
  <c r="K75" i="32"/>
  <c r="K109" i="32"/>
  <c r="N442" i="32"/>
  <c r="Z442" i="32"/>
  <c r="L66" i="32"/>
  <c r="M445" i="32"/>
  <c r="M446" i="32" s="1"/>
  <c r="K448" i="32"/>
  <c r="X446" i="32"/>
  <c r="L167" i="35" l="1"/>
  <c r="M66" i="32"/>
  <c r="O47" i="3"/>
  <c r="L75" i="32"/>
  <c r="L109" i="32"/>
  <c r="AA442" i="32"/>
  <c r="AB442" i="32" s="1"/>
  <c r="L448" i="32"/>
  <c r="Y446" i="32"/>
  <c r="K449" i="32"/>
  <c r="N445" i="32"/>
  <c r="N446" i="32" s="1"/>
  <c r="K118" i="32"/>
  <c r="M167" i="35" l="1"/>
  <c r="N66" i="32"/>
  <c r="O66" i="32" s="1"/>
  <c r="L449" i="32"/>
  <c r="M75" i="32"/>
  <c r="M109" i="32"/>
  <c r="AA445" i="32"/>
  <c r="AB445" i="32" s="1"/>
  <c r="Z445" i="32"/>
  <c r="L118" i="32"/>
  <c r="P47" i="3"/>
  <c r="N167" i="35" l="1"/>
  <c r="N448" i="32"/>
  <c r="AA446" i="32"/>
  <c r="M118" i="32"/>
  <c r="N75" i="32"/>
  <c r="Z446" i="32"/>
  <c r="M448" i="32"/>
  <c r="N109" i="32"/>
  <c r="O109" i="32" s="1"/>
  <c r="M449" i="32" l="1"/>
  <c r="N449" i="32"/>
  <c r="N118" i="32"/>
  <c r="G564" i="32" l="1"/>
  <c r="G563" i="32" l="1"/>
  <c r="G562" i="32"/>
  <c r="G67" i="32" l="1"/>
  <c r="G566" i="32"/>
  <c r="G76" i="32" l="1"/>
  <c r="G168" i="35"/>
  <c r="H563" i="32" l="1"/>
  <c r="H564" i="32"/>
  <c r="H562" i="32"/>
  <c r="I564" i="32" l="1"/>
  <c r="H67" i="32"/>
  <c r="H566" i="32"/>
  <c r="I562" i="32"/>
  <c r="I563" i="32"/>
  <c r="H168" i="35" l="1"/>
  <c r="I67" i="32"/>
  <c r="I566" i="32"/>
  <c r="J563" i="32"/>
  <c r="J562" i="32"/>
  <c r="J564" i="32"/>
  <c r="H76" i="32"/>
  <c r="I168" i="35" l="1"/>
  <c r="K562" i="32"/>
  <c r="J67" i="32"/>
  <c r="J566" i="32"/>
  <c r="I76" i="32"/>
  <c r="K564" i="32"/>
  <c r="K563" i="32"/>
  <c r="J168" i="35" l="1"/>
  <c r="J76" i="32"/>
  <c r="K566" i="32"/>
  <c r="L562" i="32"/>
  <c r="L563" i="32"/>
  <c r="K67" i="32"/>
  <c r="L564" i="32"/>
  <c r="T564" i="32"/>
  <c r="K168" i="35" l="1"/>
  <c r="M563" i="32"/>
  <c r="M562" i="32"/>
  <c r="K76" i="32"/>
  <c r="L168" i="35"/>
  <c r="L566" i="32"/>
  <c r="M564" i="32"/>
  <c r="L67" i="32"/>
  <c r="L76" i="32" l="1"/>
  <c r="M566" i="32"/>
  <c r="Z563" i="32"/>
  <c r="N563" i="32"/>
  <c r="Z562" i="32"/>
  <c r="N562" i="32"/>
  <c r="M67" i="32"/>
  <c r="Z564" i="32"/>
  <c r="T562" i="32"/>
  <c r="N564" i="32"/>
  <c r="M168" i="35"/>
  <c r="AA563" i="32" l="1"/>
  <c r="U564" i="32"/>
  <c r="M76" i="32"/>
  <c r="AA564" i="32"/>
  <c r="U562" i="32"/>
  <c r="N67" i="32"/>
  <c r="O67" i="32" s="1"/>
  <c r="N168" i="35"/>
  <c r="Z566" i="32"/>
  <c r="V564" i="32"/>
  <c r="T563" i="32"/>
  <c r="N566" i="32"/>
  <c r="AA562" i="32"/>
  <c r="AB562" i="32" l="1"/>
  <c r="AB564" i="32"/>
  <c r="AA566" i="32"/>
  <c r="M110" i="32"/>
  <c r="V562" i="32"/>
  <c r="T566" i="32"/>
  <c r="W564" i="32"/>
  <c r="N76" i="32"/>
  <c r="U563" i="32"/>
  <c r="AB563" i="32" s="1"/>
  <c r="N110" i="32" l="1"/>
  <c r="N119" i="32" s="1"/>
  <c r="U566" i="32"/>
  <c r="AB566" i="32" s="1"/>
  <c r="W562" i="32"/>
  <c r="X564" i="32"/>
  <c r="G110" i="32"/>
  <c r="Y564" i="32"/>
  <c r="V563" i="32"/>
  <c r="V566" i="32" s="1"/>
  <c r="I110" i="32" s="1"/>
  <c r="H110" i="32" l="1"/>
  <c r="O110" i="32" s="1"/>
  <c r="G119" i="32"/>
  <c r="W563" i="32"/>
  <c r="W566" i="32" s="1"/>
  <c r="J110" i="32" s="1"/>
  <c r="I119" i="32" l="1"/>
  <c r="H119" i="32"/>
  <c r="J119" i="32"/>
  <c r="X563" i="32"/>
  <c r="X562" i="32"/>
  <c r="Y563" i="32"/>
  <c r="X566" i="32" l="1"/>
  <c r="Y562" i="32"/>
  <c r="Y566" i="32" s="1"/>
  <c r="L110" i="32" s="1"/>
  <c r="M119" i="32" l="1"/>
  <c r="K110" i="32"/>
  <c r="K119" i="32" l="1"/>
  <c r="L119" i="32"/>
  <c r="G315" i="32" l="1"/>
  <c r="G314" i="32"/>
  <c r="H316" i="32"/>
  <c r="T315" i="32"/>
  <c r="H314" i="32"/>
  <c r="U341" i="32"/>
  <c r="T342" i="32" l="1"/>
  <c r="U318" i="32"/>
  <c r="U315" i="32"/>
  <c r="H315" i="32"/>
  <c r="H319" i="32" s="1"/>
  <c r="H344" i="32"/>
  <c r="U316" i="32"/>
  <c r="U314" i="32"/>
  <c r="I316" i="32"/>
  <c r="I314" i="32"/>
  <c r="V341" i="32" l="1"/>
  <c r="U342" i="32"/>
  <c r="U319" i="32"/>
  <c r="H115" i="32" s="1"/>
  <c r="I344" i="32"/>
  <c r="V315" i="32"/>
  <c r="I315" i="32"/>
  <c r="I319" i="32" s="1"/>
  <c r="V318" i="32"/>
  <c r="V316" i="32"/>
  <c r="T314" i="32"/>
  <c r="H72" i="32"/>
  <c r="J314" i="32"/>
  <c r="J316" i="32"/>
  <c r="V314" i="32"/>
  <c r="V342" i="32" l="1"/>
  <c r="W341" i="32"/>
  <c r="V319" i="32"/>
  <c r="I115" i="32" s="1"/>
  <c r="W315" i="32"/>
  <c r="J315" i="32"/>
  <c r="J319" i="32" s="1"/>
  <c r="W314" i="32"/>
  <c r="K316" i="32"/>
  <c r="J344" i="32"/>
  <c r="W318" i="32"/>
  <c r="I72" i="32"/>
  <c r="W316" i="32"/>
  <c r="W342" i="32" l="1"/>
  <c r="I124" i="32"/>
  <c r="X315" i="32"/>
  <c r="K315" i="32"/>
  <c r="L314" i="32"/>
  <c r="I81" i="32"/>
  <c r="W319" i="32"/>
  <c r="J115" i="32" s="1"/>
  <c r="K314" i="32"/>
  <c r="X341" i="32"/>
  <c r="L316" i="32"/>
  <c r="Z318" i="32"/>
  <c r="M316" i="32"/>
  <c r="X316" i="32"/>
  <c r="J72" i="32"/>
  <c r="X318" i="32"/>
  <c r="N316" i="32"/>
  <c r="Y341" i="32" l="1"/>
  <c r="X342" i="32"/>
  <c r="AA316" i="32"/>
  <c r="AB316" i="32" s="1"/>
  <c r="AA318" i="32"/>
  <c r="K344" i="32"/>
  <c r="Z342" i="32"/>
  <c r="M315" i="32"/>
  <c r="K319" i="32"/>
  <c r="Z316" i="32"/>
  <c r="J124" i="32"/>
  <c r="Y314" i="32"/>
  <c r="J81" i="32"/>
  <c r="X314" i="32"/>
  <c r="M314" i="32"/>
  <c r="Y316" i="32"/>
  <c r="K72" i="32"/>
  <c r="Z341" i="32" l="1"/>
  <c r="M319" i="32"/>
  <c r="Z314" i="32"/>
  <c r="X319" i="32"/>
  <c r="K115" i="32" s="1"/>
  <c r="M344" i="32"/>
  <c r="AA342" i="32"/>
  <c r="AB342" i="32" s="1"/>
  <c r="N315" i="32"/>
  <c r="M72" i="32"/>
  <c r="Z315" i="32"/>
  <c r="K81" i="32"/>
  <c r="N314" i="32"/>
  <c r="AA341" i="32" l="1"/>
  <c r="AB341" i="32" s="1"/>
  <c r="N319" i="32"/>
  <c r="N344" i="32"/>
  <c r="N72" i="32"/>
  <c r="O72" i="32" s="1"/>
  <c r="Z319" i="32"/>
  <c r="AA314" i="32"/>
  <c r="AB314" i="32" s="1"/>
  <c r="AA315" i="32"/>
  <c r="AB315" i="32" s="1"/>
  <c r="K124" i="32"/>
  <c r="AA319" i="32" l="1"/>
  <c r="N81" i="32"/>
  <c r="M115" i="32"/>
  <c r="N115" i="32" l="1"/>
  <c r="AB319" i="32"/>
  <c r="O115" i="32" l="1"/>
  <c r="N124" i="32"/>
  <c r="L315" i="32"/>
  <c r="L319" i="32" s="1"/>
  <c r="L344" i="32"/>
  <c r="Y315" i="32" l="1"/>
  <c r="L72" i="32"/>
  <c r="Y342" i="32" l="1"/>
  <c r="L81" i="32"/>
  <c r="M81" i="32"/>
  <c r="Y318" i="32"/>
  <c r="Y319" i="32" l="1"/>
  <c r="L115" i="32" s="1"/>
  <c r="L124" i="32" l="1"/>
  <c r="M124" i="32"/>
  <c r="T341" i="32" l="1"/>
  <c r="G316" i="32"/>
  <c r="G344" i="32" l="1"/>
  <c r="G72" i="32"/>
  <c r="G319" i="32"/>
  <c r="T316" i="32"/>
  <c r="T319" i="32" l="1"/>
  <c r="G81" i="32"/>
  <c r="G73" i="32"/>
  <c r="H81" i="32"/>
  <c r="G115" i="32" l="1"/>
  <c r="G124" i="32" l="1"/>
  <c r="G116" i="32"/>
  <c r="H124" i="32"/>
  <c r="V405" i="32" l="1"/>
  <c r="W405" i="32" l="1"/>
  <c r="Y405" i="32" l="1"/>
  <c r="V374" i="32"/>
  <c r="V376" i="32" s="1"/>
  <c r="X405" i="32"/>
  <c r="W374" i="32"/>
  <c r="W376" i="32" s="1"/>
  <c r="Z374" i="32" l="1"/>
  <c r="J113" i="32"/>
  <c r="I113" i="32"/>
  <c r="I122" i="32" l="1"/>
  <c r="X374" i="32"/>
  <c r="X376" i="32" s="1"/>
  <c r="J122" i="32"/>
  <c r="Y374" i="32"/>
  <c r="Y376" i="32" s="1"/>
  <c r="Z405" i="32"/>
  <c r="Z376" i="32"/>
  <c r="AA374" i="32"/>
  <c r="AA376" i="32" s="1"/>
  <c r="AB376" i="32" s="1"/>
  <c r="M113" i="32"/>
  <c r="AA405" i="32" l="1"/>
  <c r="AB405" i="32" s="1"/>
  <c r="L113" i="32"/>
  <c r="N113" i="32"/>
  <c r="O113" i="32" s="1"/>
  <c r="K113" i="32"/>
  <c r="M122" i="32" l="1"/>
  <c r="L122" i="32"/>
  <c r="K122" i="32"/>
  <c r="N122" i="32"/>
  <c r="U407" i="32" l="1"/>
  <c r="V406" i="32"/>
  <c r="U406" i="32"/>
  <c r="V407" i="32"/>
  <c r="W406" i="32" l="1"/>
  <c r="W407" i="32"/>
  <c r="V404" i="32"/>
  <c r="U403" i="32"/>
  <c r="X406" i="32" l="1"/>
  <c r="W404" i="32"/>
  <c r="V402" i="32"/>
  <c r="X407" i="32"/>
  <c r="V403" i="32"/>
  <c r="U402" i="32"/>
  <c r="I114" i="32" l="1"/>
  <c r="V408" i="32"/>
  <c r="W402" i="32"/>
  <c r="W403" i="32"/>
  <c r="X404" i="32"/>
  <c r="H114" i="32"/>
  <c r="U408" i="32"/>
  <c r="I123" i="32" l="1"/>
  <c r="Z406" i="32"/>
  <c r="X403" i="32"/>
  <c r="Z407" i="32"/>
  <c r="X402" i="32"/>
  <c r="H123" i="32"/>
  <c r="W408" i="32"/>
  <c r="J114" i="32"/>
  <c r="Y406" i="32" l="1"/>
  <c r="Y407" i="32"/>
  <c r="J123" i="32"/>
  <c r="Y402" i="32"/>
  <c r="K114" i="32"/>
  <c r="Z404" i="32"/>
  <c r="X408" i="32"/>
  <c r="Z403" i="32" l="1"/>
  <c r="Z402" i="32"/>
  <c r="Y404" i="32"/>
  <c r="Y403" i="32"/>
  <c r="K123" i="32"/>
  <c r="AA407" i="32"/>
  <c r="AB407" i="32" s="1"/>
  <c r="AA404" i="32"/>
  <c r="AB404" i="32" s="1"/>
  <c r="AA406" i="32"/>
  <c r="AB406" i="32" s="1"/>
  <c r="L114" i="32" l="1"/>
  <c r="M114" i="32"/>
  <c r="Y408" i="32"/>
  <c r="AA402" i="32"/>
  <c r="AB402" i="32" s="1"/>
  <c r="AA403" i="32"/>
  <c r="AB403" i="32" s="1"/>
  <c r="Z408" i="32"/>
  <c r="L123" i="32"/>
  <c r="L127" i="32"/>
  <c r="N114" i="32" l="1"/>
  <c r="O114" i="32" s="1"/>
  <c r="M123" i="32"/>
  <c r="M127" i="32"/>
  <c r="AA408" i="32"/>
  <c r="N123" i="32"/>
  <c r="N127" i="32" l="1"/>
  <c r="AB408" i="32"/>
  <c r="Y248" i="32" l="1"/>
  <c r="L160" i="32"/>
  <c r="M160" i="32" l="1"/>
  <c r="Z248" i="32"/>
  <c r="H187" i="32" l="1"/>
  <c r="V247" i="32" l="1"/>
  <c r="W247" i="32" l="1"/>
  <c r="X247" i="32" l="1"/>
  <c r="Y247" i="32" l="1"/>
  <c r="Z247" i="32" l="1"/>
  <c r="AA247" i="32" l="1"/>
  <c r="AB247" i="32" s="1"/>
  <c r="V246" i="32" l="1"/>
  <c r="S218" i="32"/>
  <c r="S221" i="32" s="1"/>
  <c r="F157" i="32"/>
  <c r="F161" i="32" s="1"/>
  <c r="F220" i="32"/>
  <c r="V217" i="32"/>
  <c r="S157" i="32" l="1"/>
  <c r="S161" i="32" s="1"/>
  <c r="W217" i="32"/>
  <c r="F69" i="32"/>
  <c r="X217" i="32" l="1"/>
  <c r="F112" i="32"/>
  <c r="S251" i="32"/>
  <c r="S254" i="32" s="1"/>
  <c r="G78" i="32"/>
  <c r="F73" i="32"/>
  <c r="AA219" i="32" l="1"/>
  <c r="AB219" i="32" s="1"/>
  <c r="W246" i="32"/>
  <c r="G82" i="32"/>
  <c r="Y217" i="32"/>
  <c r="F121" i="32"/>
  <c r="G121" i="32"/>
  <c r="F116" i="32"/>
  <c r="F125" i="32" l="1"/>
  <c r="G125" i="32"/>
  <c r="I221" i="32" l="1"/>
  <c r="X246" i="32"/>
  <c r="Z217" i="32"/>
  <c r="J221" i="32"/>
  <c r="V253" i="32" l="1"/>
  <c r="V160" i="32"/>
  <c r="W253" i="32"/>
  <c r="W160" i="32"/>
  <c r="AA217" i="32"/>
  <c r="K221" i="32"/>
  <c r="X253" i="32" l="1"/>
  <c r="X160" i="32"/>
  <c r="Y246" i="32"/>
  <c r="Z246" i="32" l="1"/>
  <c r="L221" i="32" l="1"/>
  <c r="Y160" i="32" l="1"/>
  <c r="Y253" i="32"/>
  <c r="AA246" i="32"/>
  <c r="AB246" i="32" s="1"/>
  <c r="I187" i="32"/>
  <c r="M221" i="32" l="1"/>
  <c r="Z160" i="32" l="1"/>
  <c r="Z253" i="32"/>
  <c r="J187" i="32"/>
  <c r="K187" i="32" l="1"/>
  <c r="L187" i="32" l="1"/>
  <c r="M187" i="32" l="1"/>
  <c r="N187" i="32" l="1"/>
  <c r="G92" i="5" l="1"/>
  <c r="F92" i="5" l="1"/>
  <c r="G75" i="5"/>
  <c r="D156" i="32"/>
  <c r="D161" i="32" s="1"/>
  <c r="G33" i="5"/>
  <c r="G90" i="5" l="1"/>
  <c r="Q156" i="32"/>
  <c r="Q161" i="32" s="1"/>
  <c r="D69" i="32"/>
  <c r="G35" i="5"/>
  <c r="C156" i="32"/>
  <c r="F75" i="5"/>
  <c r="F33" i="5"/>
  <c r="C161" i="32" l="1"/>
  <c r="F35" i="5" s="1"/>
  <c r="G34" i="5"/>
  <c r="C69" i="32"/>
  <c r="D78" i="32" s="1"/>
  <c r="F90" i="5"/>
  <c r="P156" i="32"/>
  <c r="D73" i="32"/>
  <c r="Q251" i="32"/>
  <c r="D112" i="32"/>
  <c r="H91" i="5"/>
  <c r="G93" i="5"/>
  <c r="E121" i="32" l="1"/>
  <c r="D116" i="32"/>
  <c r="P161" i="32"/>
  <c r="F93" i="5"/>
  <c r="C112" i="32"/>
  <c r="P251" i="32"/>
  <c r="G91" i="5"/>
  <c r="C73" i="32"/>
  <c r="D82" i="32" l="1"/>
  <c r="D31" i="32"/>
  <c r="E125" i="32"/>
  <c r="C116" i="32"/>
  <c r="D121" i="32"/>
  <c r="C31" i="32" l="1"/>
  <c r="D36" i="32" s="1"/>
  <c r="D125" i="32"/>
  <c r="E36" i="32"/>
  <c r="D35" i="32"/>
  <c r="E40" i="32" l="1"/>
  <c r="C35" i="32"/>
  <c r="D40" i="32" l="1"/>
  <c r="H92" i="5" l="1"/>
  <c r="H33" i="5" l="1"/>
  <c r="H93" i="5"/>
  <c r="E156" i="32"/>
  <c r="H34" i="5" l="1"/>
  <c r="E69" i="32"/>
  <c r="E161" i="32"/>
  <c r="F78" i="32" l="1"/>
  <c r="E78" i="32"/>
  <c r="E73" i="32"/>
  <c r="H35" i="5"/>
  <c r="E82" i="32" l="1"/>
  <c r="F82" i="32"/>
  <c r="H159" i="32" l="1"/>
  <c r="U245" i="32"/>
  <c r="U249" i="32" s="1"/>
  <c r="U252" i="32" l="1"/>
  <c r="U159" i="32"/>
  <c r="H245" i="32"/>
  <c r="U218" i="32" l="1"/>
  <c r="V218" i="32"/>
  <c r="AA283" i="32" l="1"/>
  <c r="Z283" i="32"/>
  <c r="AA286" i="32" l="1"/>
  <c r="AB283" i="32"/>
  <c r="O34" i="32"/>
  <c r="Z286" i="32"/>
  <c r="AB286" i="32" l="1"/>
  <c r="U220" i="32" l="1"/>
  <c r="H185" i="32"/>
  <c r="H184" i="32"/>
  <c r="H156" i="32"/>
  <c r="H186" i="32"/>
  <c r="I185" i="32"/>
  <c r="U184" i="32" l="1"/>
  <c r="U187" i="32"/>
  <c r="U156" i="32"/>
  <c r="H155" i="32"/>
  <c r="U185" i="32"/>
  <c r="U186" i="32" l="1"/>
  <c r="U155" i="32"/>
  <c r="H220" i="32"/>
  <c r="H246" i="32"/>
  <c r="H247" i="32" s="1"/>
  <c r="H158" i="32"/>
  <c r="U158" i="32" l="1"/>
  <c r="U216" i="32" l="1"/>
  <c r="H157" i="32"/>
  <c r="H161" i="32" s="1"/>
  <c r="U157" i="32" l="1"/>
  <c r="U221" i="32"/>
  <c r="U161" i="32" l="1"/>
  <c r="I159" i="32" l="1"/>
  <c r="V245" i="32"/>
  <c r="V249" i="32" s="1"/>
  <c r="V185" i="32"/>
  <c r="V220" i="32" l="1"/>
  <c r="V159" i="32"/>
  <c r="V252" i="32"/>
  <c r="I186" i="32"/>
  <c r="J159" i="32"/>
  <c r="W245" i="32"/>
  <c r="W249" i="32" s="1"/>
  <c r="H219" i="32"/>
  <c r="I246" i="32" l="1"/>
  <c r="H69" i="32"/>
  <c r="I156" i="32"/>
  <c r="I184" i="32"/>
  <c r="V186" i="32"/>
  <c r="X245" i="32"/>
  <c r="X249" i="32" s="1"/>
  <c r="K159" i="32"/>
  <c r="I245" i="32"/>
  <c r="I158" i="32"/>
  <c r="I220" i="32"/>
  <c r="W159" i="32"/>
  <c r="W252" i="32"/>
  <c r="I155" i="32"/>
  <c r="W187" i="32"/>
  <c r="V158" i="32" l="1"/>
  <c r="U251" i="32"/>
  <c r="U254" i="32" s="1"/>
  <c r="H112" i="32"/>
  <c r="H73" i="32"/>
  <c r="H78" i="32"/>
  <c r="W220" i="32"/>
  <c r="J186" i="32"/>
  <c r="J185" i="32"/>
  <c r="W218" i="32"/>
  <c r="V155" i="32"/>
  <c r="J156" i="32"/>
  <c r="J184" i="32"/>
  <c r="V187" i="32"/>
  <c r="I247" i="32"/>
  <c r="X252" i="32"/>
  <c r="X159" i="32"/>
  <c r="Y245" i="32"/>
  <c r="Y249" i="32" s="1"/>
  <c r="L159" i="32"/>
  <c r="X187" i="32"/>
  <c r="AA245" i="32" l="1"/>
  <c r="AB245" i="32" s="1"/>
  <c r="N159" i="32"/>
  <c r="J245" i="32"/>
  <c r="J158" i="32"/>
  <c r="W186" i="32"/>
  <c r="W185" i="32"/>
  <c r="M159" i="32"/>
  <c r="Z245" i="32"/>
  <c r="J246" i="32"/>
  <c r="H82" i="32"/>
  <c r="Y252" i="32"/>
  <c r="Y159" i="32"/>
  <c r="J155" i="32"/>
  <c r="H121" i="32"/>
  <c r="H116" i="32"/>
  <c r="J220" i="32" l="1"/>
  <c r="W155" i="32"/>
  <c r="Z252" i="32"/>
  <c r="Z159" i="32"/>
  <c r="J247" i="32"/>
  <c r="Z249" i="32"/>
  <c r="V184" i="32"/>
  <c r="V156" i="32"/>
  <c r="H125" i="32"/>
  <c r="W158" i="32"/>
  <c r="AA159" i="32"/>
  <c r="AB159" i="32" s="1"/>
  <c r="AA252" i="32"/>
  <c r="Y187" i="32" l="1"/>
  <c r="Z187" i="32"/>
  <c r="K186" i="32" l="1"/>
  <c r="K185" i="32"/>
  <c r="X220" i="32"/>
  <c r="K156" i="32"/>
  <c r="K184" i="32"/>
  <c r="X218" i="32"/>
  <c r="W184" i="32"/>
  <c r="W156" i="32"/>
  <c r="X185" i="32" l="1"/>
  <c r="X186" i="32"/>
  <c r="X184" i="32"/>
  <c r="X156" i="32"/>
  <c r="K245" i="32"/>
  <c r="K158" i="32"/>
  <c r="K246" i="32"/>
  <c r="K155" i="32"/>
  <c r="K220" i="32" l="1"/>
  <c r="X158" i="32"/>
  <c r="AA187" i="32"/>
  <c r="AB187" i="32" s="1"/>
  <c r="X155" i="32"/>
  <c r="K247" i="32"/>
  <c r="V216" i="32" l="1"/>
  <c r="I157" i="32"/>
  <c r="I161" i="32" s="1"/>
  <c r="I219" i="32"/>
  <c r="V157" i="32" l="1"/>
  <c r="V161" i="32" s="1"/>
  <c r="I69" i="32"/>
  <c r="V221" i="32"/>
  <c r="L186" i="32" l="1"/>
  <c r="Y218" i="32"/>
  <c r="I73" i="32"/>
  <c r="I78" i="32"/>
  <c r="I112" i="32"/>
  <c r="V251" i="32"/>
  <c r="V254" i="32" s="1"/>
  <c r="Y220" i="32"/>
  <c r="L185" i="32"/>
  <c r="L156" i="32"/>
  <c r="L184" i="32"/>
  <c r="I82" i="32" l="1"/>
  <c r="Y186" i="32"/>
  <c r="Y156" i="32"/>
  <c r="Y184" i="32"/>
  <c r="Y185" i="32"/>
  <c r="L158" i="32"/>
  <c r="L245" i="32"/>
  <c r="L220" i="32"/>
  <c r="L246" i="32"/>
  <c r="L155" i="32"/>
  <c r="I116" i="32"/>
  <c r="I121" i="32"/>
  <c r="Y158" i="32" l="1"/>
  <c r="L247" i="32"/>
  <c r="I125" i="32"/>
  <c r="Y155" i="32"/>
  <c r="Z218" i="32" l="1"/>
  <c r="M185" i="32"/>
  <c r="Z185" i="32"/>
  <c r="M186" i="32"/>
  <c r="Z186" i="32"/>
  <c r="M155" i="32"/>
  <c r="Z220" i="32"/>
  <c r="M156" i="32"/>
  <c r="M184" i="32"/>
  <c r="M246" i="32" l="1"/>
  <c r="M158" i="32"/>
  <c r="M245" i="32"/>
  <c r="W216" i="32"/>
  <c r="J157" i="32"/>
  <c r="J161" i="32" s="1"/>
  <c r="Z155" i="32"/>
  <c r="Z156" i="32"/>
  <c r="Z184" i="32"/>
  <c r="M220" i="32" l="1"/>
  <c r="Z158" i="32"/>
  <c r="J69" i="32"/>
  <c r="W157" i="32"/>
  <c r="W161" i="32" s="1"/>
  <c r="M247" i="32"/>
  <c r="W221" i="32"/>
  <c r="J219" i="32"/>
  <c r="J73" i="32" l="1"/>
  <c r="J78" i="32"/>
  <c r="J112" i="32" l="1"/>
  <c r="W251" i="32"/>
  <c r="W254" i="32" s="1"/>
  <c r="J82" i="32"/>
  <c r="N245" i="32" l="1"/>
  <c r="N158" i="32"/>
  <c r="AA218" i="32"/>
  <c r="AB218" i="32" s="1"/>
  <c r="N155" i="32"/>
  <c r="AA220" i="32"/>
  <c r="AB220" i="32" s="1"/>
  <c r="J121" i="32"/>
  <c r="J116" i="32"/>
  <c r="N185" i="32"/>
  <c r="AA185" i="32"/>
  <c r="AB185" i="32" s="1"/>
  <c r="N186" i="32"/>
  <c r="AA186" i="32"/>
  <c r="AB186" i="32" s="1"/>
  <c r="AA155" i="32" l="1"/>
  <c r="AB155" i="32" s="1"/>
  <c r="N184" i="32"/>
  <c r="N156" i="32"/>
  <c r="J125" i="32"/>
  <c r="N246" i="32"/>
  <c r="N247" i="32" s="1"/>
  <c r="AA158" i="32"/>
  <c r="AB158" i="32" s="1"/>
  <c r="N220" i="32" l="1"/>
  <c r="X216" i="32"/>
  <c r="K157" i="32"/>
  <c r="K161" i="32" s="1"/>
  <c r="K219" i="32"/>
  <c r="AA184" i="32"/>
  <c r="AB184" i="32" s="1"/>
  <c r="AA156" i="32"/>
  <c r="AB156" i="32" s="1"/>
  <c r="X221" i="32" l="1"/>
  <c r="K69" i="32"/>
  <c r="X157" i="32"/>
  <c r="X161" i="32" s="1"/>
  <c r="Y216" i="32" l="1"/>
  <c r="L157" i="32"/>
  <c r="L161" i="32" s="1"/>
  <c r="L219" i="32"/>
  <c r="X251" i="32"/>
  <c r="X254" i="32" s="1"/>
  <c r="K112" i="32"/>
  <c r="K73" i="32"/>
  <c r="K78" i="32"/>
  <c r="Y221" i="32" l="1"/>
  <c r="L69" i="32"/>
  <c r="K82" i="32"/>
  <c r="Y157" i="32"/>
  <c r="Y161" i="32" s="1"/>
  <c r="Z216" i="32"/>
  <c r="M157" i="32"/>
  <c r="M161" i="32" s="1"/>
  <c r="K121" i="32"/>
  <c r="K116" i="32"/>
  <c r="M219" i="32" l="1"/>
  <c r="K125" i="32"/>
  <c r="Z221" i="32"/>
  <c r="L73" i="32"/>
  <c r="L78" i="32"/>
  <c r="M69" i="32"/>
  <c r="L112" i="32"/>
  <c r="Y251" i="32"/>
  <c r="Y254" i="32" s="1"/>
  <c r="Z157" i="32"/>
  <c r="Z251" i="32" l="1"/>
  <c r="Z254" i="32" s="1"/>
  <c r="M112" i="32"/>
  <c r="Z161" i="32"/>
  <c r="L82" i="32"/>
  <c r="L121" i="32"/>
  <c r="L116" i="32"/>
  <c r="M78" i="32"/>
  <c r="M73" i="32"/>
  <c r="M82" i="32" l="1"/>
  <c r="L125" i="32"/>
  <c r="M116" i="32"/>
  <c r="M121" i="32"/>
  <c r="M125" i="32" l="1"/>
  <c r="AA248" i="32"/>
  <c r="N160" i="32"/>
  <c r="N221" i="32"/>
  <c r="AA249" i="32" l="1"/>
  <c r="AB249" i="32" s="1"/>
  <c r="AB248" i="32"/>
  <c r="AA160" i="32"/>
  <c r="AB160" i="32" s="1"/>
  <c r="AA253" i="32"/>
  <c r="N157" i="32" l="1"/>
  <c r="AA216" i="32"/>
  <c r="AA221" i="32" l="1"/>
  <c r="AB221" i="32" s="1"/>
  <c r="AB216" i="32"/>
  <c r="AA157" i="32"/>
  <c r="AB157" i="32" s="1"/>
  <c r="N161" i="32"/>
  <c r="AA161" i="32" l="1"/>
  <c r="AB161" i="32" l="1"/>
  <c r="N219" i="32" l="1"/>
  <c r="N69" i="32"/>
  <c r="O69" i="32" s="1"/>
  <c r="N112" i="32"/>
  <c r="O112" i="32" s="1"/>
  <c r="AA251" i="32" l="1"/>
  <c r="AA254" i="32" s="1"/>
  <c r="N78" i="32"/>
  <c r="N73" i="32"/>
  <c r="N116" i="32"/>
  <c r="O116" i="32" s="1"/>
  <c r="N121" i="32"/>
  <c r="N82" i="32" l="1"/>
  <c r="O73" i="32"/>
  <c r="O31" i="32"/>
  <c r="N125" i="32"/>
  <c r="O35" i="32" l="1"/>
  <c r="D134" i="51" l="1"/>
  <c r="D135" i="5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Enis</author>
    <author>John Lively</author>
  </authors>
  <commentList>
    <comment ref="D12" authorId="0" shapeId="0" xr:uid="{00000000-0006-0000-0400-000001000000}">
      <text>
        <r>
          <rPr>
            <b/>
            <sz val="8"/>
            <color indexed="81"/>
            <rFont val="Tahoma"/>
            <family val="2"/>
          </rPr>
          <t>SFF, GBIC and 1x9/2x9</t>
        </r>
      </text>
    </comment>
    <comment ref="D13" authorId="1" shapeId="0" xr:uid="{00000000-0006-0000-0400-000002000000}">
      <text>
        <r>
          <rPr>
            <b/>
            <sz val="9"/>
            <color indexed="81"/>
            <rFont val="Tahoma"/>
            <family val="2"/>
          </rPr>
          <t>X2, XFP, and SFP+</t>
        </r>
      </text>
    </comment>
    <comment ref="D14" authorId="1" shapeId="0" xr:uid="{00000000-0006-0000-0400-000003000000}">
      <text>
        <r>
          <rPr>
            <b/>
            <sz val="9"/>
            <color indexed="81"/>
            <rFont val="Tahoma"/>
            <family val="2"/>
          </rPr>
          <t>X2, XFP, and SFP+</t>
        </r>
      </text>
    </comment>
    <comment ref="D15" authorId="1" shapeId="0" xr:uid="{00000000-0006-0000-0400-000004000000}">
      <text>
        <r>
          <rPr>
            <b/>
            <sz val="9"/>
            <color indexed="81"/>
            <rFont val="Tahoma"/>
            <family val="2"/>
          </rPr>
          <t>X2, XFP, and SFP+</t>
        </r>
      </text>
    </comment>
    <comment ref="D16" authorId="1" shapeId="0" xr:uid="{00000000-0006-0000-0400-000005000000}">
      <text>
        <r>
          <rPr>
            <b/>
            <sz val="9"/>
            <color indexed="81"/>
            <rFont val="Tahoma"/>
            <family val="2"/>
          </rPr>
          <t>X2, XFP, and SFP+</t>
        </r>
      </text>
    </comment>
    <comment ref="D19" authorId="1" shapeId="0" xr:uid="{00000000-0006-0000-0400-000006000000}">
      <text>
        <r>
          <rPr>
            <sz val="9"/>
            <color indexed="81"/>
            <rFont val="Tahoma"/>
            <family val="2"/>
          </rPr>
          <t>includes 300m 4xSR, 100m MM Duplex, and standard 100m reach products</t>
        </r>
      </text>
    </comment>
    <comment ref="D20" authorId="1" shapeId="0" xr:uid="{00000000-0006-0000-0400-000007000000}">
      <text>
        <r>
          <rPr>
            <b/>
            <sz val="9"/>
            <color indexed="81"/>
            <rFont val="Tahoma"/>
            <family val="2"/>
          </rPr>
          <t xml:space="preserve">PSM4
</t>
        </r>
      </text>
    </comment>
    <comment ref="D26" authorId="1" shapeId="0" xr:uid="{00000000-0006-0000-0400-000008000000}">
      <text>
        <r>
          <rPr>
            <b/>
            <sz val="9"/>
            <color indexed="81"/>
            <rFont val="Tahoma"/>
            <family val="2"/>
          </rPr>
          <t xml:space="preserve">Includes CFP, CFP2, CFP4, QSFP28 SR2 and SR4 products
</t>
        </r>
        <r>
          <rPr>
            <sz val="9"/>
            <color indexed="81"/>
            <rFont val="Tahoma"/>
            <family val="2"/>
          </rPr>
          <t xml:space="preserve">
</t>
        </r>
      </text>
    </comment>
    <comment ref="D31" authorId="1" shapeId="0" xr:uid="{00000000-0006-0000-0400-000009000000}">
      <text>
        <r>
          <rPr>
            <b/>
            <sz val="9"/>
            <color indexed="81"/>
            <rFont val="Tahoma"/>
            <family val="2"/>
          </rPr>
          <t xml:space="preserve">Includes CFP, CFP2, CFP4, QSFP28 LR4 and MSAs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John Lively</author>
  </authors>
  <commentList>
    <comment ref="E19" authorId="0" shapeId="0" xr:uid="{00000000-0006-0000-0600-000001000000}">
      <text>
        <r>
          <rPr>
            <b/>
            <sz val="9"/>
            <color indexed="81"/>
            <rFont val="Tahoma"/>
            <family val="2"/>
          </rPr>
          <t>John Lively:</t>
        </r>
        <r>
          <rPr>
            <sz val="9"/>
            <color indexed="81"/>
            <rFont val="Tahoma"/>
            <family val="2"/>
          </rPr>
          <t xml:space="preserve">
Also coherent devices, just not pluggable package</t>
        </r>
      </text>
    </comment>
    <comment ref="E20" authorId="0" shapeId="0" xr:uid="{00000000-0006-0000-0600-000002000000}">
      <text>
        <r>
          <rPr>
            <b/>
            <sz val="9"/>
            <color indexed="81"/>
            <rFont val="Tahoma"/>
            <family val="2"/>
          </rPr>
          <t>John Lively:</t>
        </r>
        <r>
          <rPr>
            <sz val="9"/>
            <color indexed="81"/>
            <rFont val="Tahoma"/>
            <family val="2"/>
          </rPr>
          <t xml:space="preserve">
Typically metro-reach (40 km) and low cost.</t>
        </r>
      </text>
    </comment>
    <comment ref="E48" authorId="0" shapeId="0" xr:uid="{00000000-0006-0000-0600-000003000000}">
      <text>
        <r>
          <rPr>
            <b/>
            <sz val="9"/>
            <color indexed="81"/>
            <rFont val="Tahoma"/>
            <family val="2"/>
          </rPr>
          <t>John Lively:</t>
        </r>
        <r>
          <rPr>
            <sz val="9"/>
            <color indexed="81"/>
            <rFont val="Tahoma"/>
            <family val="2"/>
          </rPr>
          <t xml:space="preserve">
Also coherent devices, just not pluggable package</t>
        </r>
      </text>
    </comment>
    <comment ref="E49" authorId="0" shapeId="0" xr:uid="{00000000-0006-0000-0600-000004000000}">
      <text>
        <r>
          <rPr>
            <b/>
            <sz val="9"/>
            <color indexed="81"/>
            <rFont val="Tahoma"/>
            <family val="2"/>
          </rPr>
          <t>John Lively:</t>
        </r>
        <r>
          <rPr>
            <sz val="9"/>
            <color indexed="81"/>
            <rFont val="Tahoma"/>
            <family val="2"/>
          </rPr>
          <t xml:space="preserve">
Typically metro-reach (40 km) and low cost.</t>
        </r>
      </text>
    </comment>
    <comment ref="E61" authorId="0" shapeId="0" xr:uid="{00000000-0006-0000-0600-000005000000}">
      <text>
        <r>
          <rPr>
            <b/>
            <sz val="9"/>
            <color indexed="81"/>
            <rFont val="Tahoma"/>
            <family val="2"/>
          </rPr>
          <t>John Lively:</t>
        </r>
        <r>
          <rPr>
            <sz val="9"/>
            <color indexed="81"/>
            <rFont val="Tahoma"/>
            <family val="2"/>
          </rPr>
          <t xml:space="preserve">
Also coherent devices, just not pluggable package</t>
        </r>
      </text>
    </comment>
    <comment ref="E76" authorId="0" shapeId="0" xr:uid="{00000000-0006-0000-0600-000006000000}">
      <text>
        <r>
          <rPr>
            <b/>
            <sz val="9"/>
            <color indexed="81"/>
            <rFont val="Tahoma"/>
            <family val="2"/>
          </rPr>
          <t>John Lively:</t>
        </r>
        <r>
          <rPr>
            <sz val="9"/>
            <color indexed="81"/>
            <rFont val="Tahoma"/>
            <family val="2"/>
          </rPr>
          <t xml:space="preserve">
Also coherent devices, just not pluggable package</t>
        </r>
      </text>
    </comment>
    <comment ref="E77" authorId="0" shapeId="0" xr:uid="{00000000-0006-0000-0600-000007000000}">
      <text>
        <r>
          <rPr>
            <b/>
            <sz val="9"/>
            <color indexed="81"/>
            <rFont val="Tahoma"/>
            <family val="2"/>
          </rPr>
          <t>John Lively:</t>
        </r>
        <r>
          <rPr>
            <sz val="9"/>
            <color indexed="81"/>
            <rFont val="Tahoma"/>
            <family val="2"/>
          </rPr>
          <t xml:space="preserve">
Typically metro-reach (40 km) and low cost.</t>
        </r>
      </text>
    </comment>
    <comment ref="E89" authorId="0" shapeId="0" xr:uid="{00000000-0006-0000-0600-000008000000}">
      <text>
        <r>
          <rPr>
            <b/>
            <sz val="9"/>
            <color indexed="81"/>
            <rFont val="Tahoma"/>
            <family val="2"/>
          </rPr>
          <t>John Lively:</t>
        </r>
        <r>
          <rPr>
            <sz val="9"/>
            <color indexed="81"/>
            <rFont val="Tahoma"/>
            <family val="2"/>
          </rPr>
          <t xml:space="preserve">
Also coherent devices, just not pluggable package</t>
        </r>
      </text>
    </comment>
  </commentList>
</comments>
</file>

<file path=xl/sharedStrings.xml><?xml version="1.0" encoding="utf-8"?>
<sst xmlns="http://schemas.openxmlformats.org/spreadsheetml/2006/main" count="1145" uniqueCount="526">
  <si>
    <t>Units</t>
  </si>
  <si>
    <t>Sales ($M)</t>
  </si>
  <si>
    <t>CAGR</t>
  </si>
  <si>
    <t>Market Segment</t>
  </si>
  <si>
    <t xml:space="preserve">Ethernet </t>
  </si>
  <si>
    <t>Fibre Channel</t>
  </si>
  <si>
    <t>CWDM / DWDM</t>
  </si>
  <si>
    <t>Optical Interconnects</t>
  </si>
  <si>
    <t>FTTx</t>
  </si>
  <si>
    <t>TOTAL</t>
  </si>
  <si>
    <t>SONET/SDH</t>
  </si>
  <si>
    <t>Data Rate</t>
  </si>
  <si>
    <t>Reach</t>
  </si>
  <si>
    <t>80 km</t>
  </si>
  <si>
    <t>Form Factor</t>
  </si>
  <si>
    <t>XFP</t>
  </si>
  <si>
    <t>SFP+</t>
  </si>
  <si>
    <t>Ethernet</t>
  </si>
  <si>
    <t>Product Group</t>
  </si>
  <si>
    <t>CWDM</t>
  </si>
  <si>
    <t>GPON</t>
  </si>
  <si>
    <t>EPON</t>
  </si>
  <si>
    <t xml:space="preserve">Application </t>
  </si>
  <si>
    <t>All</t>
  </si>
  <si>
    <t>SFP</t>
  </si>
  <si>
    <t>100 m</t>
  </si>
  <si>
    <t>500 m</t>
  </si>
  <si>
    <t>2 km</t>
  </si>
  <si>
    <t>10 km</t>
  </si>
  <si>
    <t>SFF/SFP</t>
  </si>
  <si>
    <t>40 km</t>
  </si>
  <si>
    <t>100 Gbps</t>
  </si>
  <si>
    <t>150 m</t>
  </si>
  <si>
    <t>4 km</t>
  </si>
  <si>
    <t>4 Gbps</t>
  </si>
  <si>
    <t xml:space="preserve">1 Gbps </t>
  </si>
  <si>
    <t>DWDM</t>
  </si>
  <si>
    <t>XFP tunable</t>
  </si>
  <si>
    <t>TOTAL WDM</t>
  </si>
  <si>
    <t>8 Gbps</t>
  </si>
  <si>
    <t>16 Gbps</t>
  </si>
  <si>
    <t>1 Gbps</t>
  </si>
  <si>
    <t xml:space="preserve">Abstract: </t>
  </si>
  <si>
    <t>Historical data accounts for sales of the following vendors:</t>
  </si>
  <si>
    <t>Vendor</t>
  </si>
  <si>
    <t>Source of Information</t>
  </si>
  <si>
    <t>Finisar</t>
  </si>
  <si>
    <t>Fujitsu</t>
  </si>
  <si>
    <t>Hitachi Cable</t>
  </si>
  <si>
    <t>OE Solutions</t>
  </si>
  <si>
    <t>Forecast Methodology</t>
  </si>
  <si>
    <t xml:space="preserve">LightCounting forecasting begins with a set of key assumptions such as traffic capacity growth projections and projected subscribers of FTTx systems, and then uses a combination of historical data extrapolation, expert opinions and various methods explained below. </t>
  </si>
  <si>
    <t xml:space="preserve">LightCounting has no vested interest in the transceiver market and does not participate in any vendor specific projects and/or consultations. </t>
  </si>
  <si>
    <t>LightCounting forecasting involves combining forecasts from more than one source and uses various methods.</t>
  </si>
  <si>
    <t>Trend extrapolation</t>
  </si>
  <si>
    <t>Forecast methodology is based on extrapolation of historical transceiver sales using product life-cycle model (S-curve methodology) for individual products. Information on historical sales of transceivers is obtained by means of LightCounting market surveys conducted on a semi-annual basis.</t>
  </si>
  <si>
    <t>Expert Opinions</t>
  </si>
  <si>
    <t>LightCounting forecasting highly involves industry expert opinions as well as discussions with transceiver vendors, their suppliers and customers. It is through the synthesis of these opinions that a final forecast is obtained.</t>
  </si>
  <si>
    <t>Cross-impact Analysis</t>
  </si>
  <si>
    <t>Relationships often exist between legacy and new products that may not be revealed by any forecasting techniques. LightCounting forecasting recognizes that the occurrence of an event can, in turn, affect the likelihoods of other events such as the impact of 40-Gbps sales on 10-Gbps sales, and expects similar penetration rates for new product introductions.</t>
  </si>
  <si>
    <t>Scenario Analysis</t>
  </si>
  <si>
    <t xml:space="preserve">Scenarios consider developments such as new data rates, form factors or possible growth rates. Expert opinions are often used to evaluate and compare different scenarios and pick the most possible one.  </t>
  </si>
  <si>
    <t>Financial Analysis</t>
  </si>
  <si>
    <t xml:space="preserve">LightCounting makes global economic and financial analysis of specific companies, use publicly available information such as SEC filings, company presentations or other market researches as input to its forecasting. </t>
  </si>
  <si>
    <t>NeoPhotonics</t>
  </si>
  <si>
    <t>growth</t>
  </si>
  <si>
    <t>Application</t>
  </si>
  <si>
    <t>ASP ($)</t>
  </si>
  <si>
    <t>Product</t>
  </si>
  <si>
    <t>CFP</t>
  </si>
  <si>
    <t>QSFP</t>
  </si>
  <si>
    <t>One of the model assumptions is that growth in aggregated transceiver capacity is correlated with traffic growth</t>
  </si>
  <si>
    <t>This suggests that networks become more efficient over time, requiring less interface modules to transmit the same amount of traffic.</t>
  </si>
  <si>
    <t>Growth of aggregated capacity of optical transceivers</t>
  </si>
  <si>
    <t>all</t>
  </si>
  <si>
    <t>`</t>
  </si>
  <si>
    <t>Estimates</t>
  </si>
  <si>
    <t>HG-Genuine</t>
  </si>
  <si>
    <t>Hisense</t>
  </si>
  <si>
    <t>Oclaro</t>
  </si>
  <si>
    <t>Source Photonics</t>
  </si>
  <si>
    <t>Survey data</t>
  </si>
  <si>
    <t>10 Gbps</t>
  </si>
  <si>
    <t>Wireless</t>
  </si>
  <si>
    <t>Spacing</t>
  </si>
  <si>
    <t>Configuration</t>
  </si>
  <si>
    <t>Type</t>
  </si>
  <si>
    <t>ONUs</t>
  </si>
  <si>
    <t>OLTs</t>
  </si>
  <si>
    <t>Forecast Summary</t>
  </si>
  <si>
    <t>Wireless Infrastructure</t>
  </si>
  <si>
    <t>XFP fixed</t>
  </si>
  <si>
    <t>10-Gbps DWDM Transceiver Unit Shipments by Form Factor (Historical Data and Forecast)</t>
  </si>
  <si>
    <t>10-Gbps DWDM Transceiver Sales by Form Factor (Historical Data and Forecast)</t>
  </si>
  <si>
    <t>WDM Transceiver Unit Shipments by Data Rate (Historical Data and Forecast)</t>
  </si>
  <si>
    <t>WDM Transceiver Sales by Data Rate (Historical Data and Forecast)</t>
  </si>
  <si>
    <t>40 Gbps</t>
  </si>
  <si>
    <t>CWDM/DWDM</t>
  </si>
  <si>
    <t>FTTx Transceiver Unit Shipments by Type (Historical Data and Forecast)</t>
  </si>
  <si>
    <t>FTTx Transceiver Sales by Type (Historical Data and Forecast)</t>
  </si>
  <si>
    <t>Total</t>
  </si>
  <si>
    <t>Data rate</t>
  </si>
  <si>
    <t>Long Reach</t>
  </si>
  <si>
    <t>Form factor</t>
  </si>
  <si>
    <t>Shipments of ONUs and OLTs (Historical Data and Forecast)</t>
  </si>
  <si>
    <t>Sales of ONUs and OLTs (Historical Data and Forecast)</t>
  </si>
  <si>
    <t>Ethernet Transceiver Shipments by Data Rate (Historical Data and Forecast)</t>
  </si>
  <si>
    <t>Ethernet Transceiver Sales by Data Rate (Historical Data and Forecast)</t>
  </si>
  <si>
    <t>Fibre Channel transceiver shipments by data rate (Historical Data and Forecast)</t>
  </si>
  <si>
    <t>Fibre Channel transceiver sales by data rate (Historical Data and Forecast)</t>
  </si>
  <si>
    <t>32 Gbps</t>
  </si>
  <si>
    <t>ASP($)</t>
  </si>
  <si>
    <t xml:space="preserve">Wireless </t>
  </si>
  <si>
    <t>Active Optical Cables (AOCs)</t>
  </si>
  <si>
    <t>Applied Optoelectronics</t>
  </si>
  <si>
    <t>Delta</t>
  </si>
  <si>
    <t>NEC</t>
  </si>
  <si>
    <t>Growth of Transceiver Sales</t>
  </si>
  <si>
    <t>Growth of Tunable laser sales</t>
  </si>
  <si>
    <t>Growth of WSS sales</t>
  </si>
  <si>
    <t>Eoptolink</t>
  </si>
  <si>
    <t>Innolight</t>
  </si>
  <si>
    <t>Extended Reach</t>
  </si>
  <si>
    <t>BOSAs on board</t>
  </si>
  <si>
    <t>CWDM - up to 10 Gbps</t>
  </si>
  <si>
    <t>AOC total</t>
  </si>
  <si>
    <t>Survey data and estimates</t>
  </si>
  <si>
    <t>Shipments of Active Optical Cables by Data Rate (Historical Data and Forecast)</t>
  </si>
  <si>
    <t>Sales of Active Optical Cables by Data Rate (Historical Data and Forecast)</t>
  </si>
  <si>
    <t>Internet Traffic</t>
  </si>
  <si>
    <t>400 Gbps</t>
  </si>
  <si>
    <t xml:space="preserve">XFP </t>
  </si>
  <si>
    <t>2.5 Gbps</t>
  </si>
  <si>
    <t>SFP+ fixed</t>
  </si>
  <si>
    <t>SFP+ tunable</t>
  </si>
  <si>
    <t>ATOP</t>
  </si>
  <si>
    <t xml:space="preserve">Survey data </t>
  </si>
  <si>
    <t>Sumitomo</t>
  </si>
  <si>
    <t>TE Connectivity</t>
  </si>
  <si>
    <t xml:space="preserve"> </t>
  </si>
  <si>
    <t>The LightCounting detailed transceiver market survey results contains material that is confidential, privileged, company product for the sole use of the intended recipient being LightCounting vendor participants and subscribers.  Any review, reliance or distribution by others or forwarding without LightCounting's express permission is strictly prohibited.</t>
  </si>
  <si>
    <t>Segment Definitions</t>
  </si>
  <si>
    <t>Forecast Segment</t>
  </si>
  <si>
    <t>Definition</t>
  </si>
  <si>
    <t>Products included in this forecast</t>
  </si>
  <si>
    <t>WSS</t>
  </si>
  <si>
    <t>Wavelength Selective Switch: an optical device capable of selecting and re-routing individual wavelengths of light in a communication system</t>
  </si>
  <si>
    <t>Tunable lasers</t>
  </si>
  <si>
    <t>Lasers with adjustable transmission wavelength</t>
  </si>
  <si>
    <t>Coherent and non-coherent varieties. This forecast excludes lasers manufactured by transceiver vendors that are incorporated into transceivers.</t>
  </si>
  <si>
    <t>CWDM and DWDM</t>
  </si>
  <si>
    <t xml:space="preserve">Coarse Wavelength Division Multiplexing; Dense Wavelength Division Multiplexing - used mainly in core and metro networks where high bandwidth is required. </t>
  </si>
  <si>
    <t>Fiber-to-the-X, where X can be a single family or multi-tenant dwelling, or an office building</t>
  </si>
  <si>
    <t>FibreChannel</t>
  </si>
  <si>
    <t>FibreChannel is a series of standards developed by Technical Committee 11 within the InterNational Committee for Information Technology Standards (INCITS). FibreChannel is used mainly for interconnects between servers and storage devices in datacenters.</t>
  </si>
  <si>
    <t>Optical interconnects are used for high-speed server-to-server, server-to-router, and server-to-storage communication in data centers and high-performance computing (HPC) systems.</t>
  </si>
  <si>
    <t xml:space="preserve">This category includes Active Optical Cables (AOCs), board-mounted Embedded Optical Modules, and Transceivers used in optical interconnects. </t>
  </si>
  <si>
    <t xml:space="preserve">LightCounting Optical Components Market Forecast </t>
  </si>
  <si>
    <t>Wavelength Selective Switches (WSS)</t>
  </si>
  <si>
    <t xml:space="preserve">Tunable lasers </t>
  </si>
  <si>
    <t>CWDM and DWDM Transceivers</t>
  </si>
  <si>
    <t>FTTx Transceivers</t>
  </si>
  <si>
    <t>Ethernet Transceivers</t>
  </si>
  <si>
    <t>Fibre Channel Transceivers</t>
  </si>
  <si>
    <t>Products</t>
  </si>
  <si>
    <t>Total Optical Components</t>
  </si>
  <si>
    <t>Units - 10G DWDM</t>
  </si>
  <si>
    <t>Units - CWDM/DWDM</t>
  </si>
  <si>
    <t>Sales ($M) and Growth Rates</t>
  </si>
  <si>
    <t>Product Category</t>
  </si>
  <si>
    <t>Transceivers (all types)</t>
  </si>
  <si>
    <t>Annual Growth Rates</t>
  </si>
  <si>
    <t>Transceiver Sales ($M)</t>
  </si>
  <si>
    <t>Units - FTTX</t>
  </si>
  <si>
    <t>Sales ($M) - FTTx</t>
  </si>
  <si>
    <t>Units - Ethernet</t>
  </si>
  <si>
    <t>Sales ($M) - Ethernet</t>
  </si>
  <si>
    <t>Units - AOCs</t>
  </si>
  <si>
    <t>Sales ($M) - AOCs</t>
  </si>
  <si>
    <t>Units - Fibre Channel</t>
  </si>
  <si>
    <t>Sales ($M) - Fibre Channel</t>
  </si>
  <si>
    <t>Sales ($M) - CWDM/DWDM</t>
  </si>
  <si>
    <t>Sales ($M) - 10G DWDM</t>
  </si>
  <si>
    <t xml:space="preserve">      </t>
  </si>
  <si>
    <t>Units: Fibre Channel (all reaches)</t>
  </si>
  <si>
    <t>4 GFC</t>
  </si>
  <si>
    <t>8 GFC</t>
  </si>
  <si>
    <t>16 GFC</t>
  </si>
  <si>
    <t>32 GFC</t>
  </si>
  <si>
    <t>Total Gb at each rate</t>
  </si>
  <si>
    <t>Sales $ at each rate</t>
  </si>
  <si>
    <t>Cost per Gigabit: Short Reach</t>
  </si>
  <si>
    <t>Cost per Gigabit</t>
  </si>
  <si>
    <t>All of the following graphs are weighted by sales of each type.</t>
  </si>
  <si>
    <t>Total Gb by protocol</t>
  </si>
  <si>
    <t>Units: Ethernet Short Reach (100 - 500 m reach only)</t>
  </si>
  <si>
    <t>Sales ($) Ethernet Short Reach (100 - 500 m reach only)</t>
  </si>
  <si>
    <t>WDM</t>
  </si>
  <si>
    <t>Source: LightCounting traffic analysis</t>
  </si>
  <si>
    <t xml:space="preserve">However, we found this is not a one-to-one correlation. While network traffic typically grows 35-45 % per year, aggregated transceiver capacity grows 20-30%. </t>
  </si>
  <si>
    <t>Long Reach (10 km)</t>
  </si>
  <si>
    <t>Extended Reach (40 km)</t>
  </si>
  <si>
    <t>Extended Reach (40 &amp; 80 Km)</t>
  </si>
  <si>
    <t>Transceiver Shipments (Units)</t>
  </si>
  <si>
    <t>QSFP+</t>
  </si>
  <si>
    <t>Ethernet cost per bit</t>
  </si>
  <si>
    <t xml:space="preserve"> (Excludes modules used in wireless infrastructure)</t>
  </si>
  <si>
    <t>Short Reach (100m/300m)</t>
  </si>
  <si>
    <t>Intermediate Reach (0.5-2 km)</t>
  </si>
  <si>
    <t>Short Reach (100m)</t>
  </si>
  <si>
    <t>10 GbE Transceiver Shipments by Reach (Historical Data and Forecast)</t>
  </si>
  <si>
    <t>10 GbE Transceiver Sales by Reach (Historical Data and Forecast)</t>
  </si>
  <si>
    <t>Units - 10 GbE (all reaches)</t>
  </si>
  <si>
    <t>Sales ($M) - 10 GbE (all reaches)</t>
  </si>
  <si>
    <t>40 GbE Transceiver Shipments by Reach (Historical Data and Forecast)</t>
  </si>
  <si>
    <t>40 GbE Transceiver Sales by Reach (Historical Data and Forecast)</t>
  </si>
  <si>
    <t>Units - 40 GbE (all reaches)</t>
  </si>
  <si>
    <t>Sales ($M) - 40 GbE (all reaches)</t>
  </si>
  <si>
    <t>100 GbE Transceiver Shipments by Reach (Historical Data and Forecast)</t>
  </si>
  <si>
    <t>100 GbE Transceiver Sales by Reach (Historical Data and Forecast)</t>
  </si>
  <si>
    <t>Units - 100 GbE (all reaches)</t>
  </si>
  <si>
    <t>Sales ($M) - 100 GbE (all Reaches)</t>
  </si>
  <si>
    <t>40 GbE (FR)</t>
  </si>
  <si>
    <t>40 GbE (LR4 subspec)</t>
  </si>
  <si>
    <t xml:space="preserve">Ethernet is the common name for IEEE standard 802.3, developed for data transmission over local and wide area networks at speeds from 1 Mb/s to 100 Gbps. </t>
  </si>
  <si>
    <t>FibreChannel compliant SFP and SFP+ form factor transceivers, operating at speeds of 4,8,16,32, and 64 Gbps, and reaches of 100 m to 10 km.</t>
  </si>
  <si>
    <t>Methode</t>
  </si>
  <si>
    <t>Growth of total market revenues</t>
  </si>
  <si>
    <t>Telecom</t>
  </si>
  <si>
    <t>Transceiver Sales (Historical Data and Forecast)</t>
  </si>
  <si>
    <t>Transceiver Shipments (Historical Data and Forecast)</t>
  </si>
  <si>
    <t>SFP28</t>
  </si>
  <si>
    <t>25 Gbps</t>
  </si>
  <si>
    <t>Sales of Tunable lasers, 40/100G components, and WSS modules</t>
  </si>
  <si>
    <t>Sales of Optical Transceivers</t>
  </si>
  <si>
    <t>TBD</t>
  </si>
  <si>
    <t>Direct detect</t>
  </si>
  <si>
    <t>64G short</t>
  </si>
  <si>
    <t>64G long</t>
  </si>
  <si>
    <t>Wavelengths</t>
  </si>
  <si>
    <t>grey</t>
  </si>
  <si>
    <t>100G DWDM transponder shipments by type</t>
  </si>
  <si>
    <t>Legacy/discontinued</t>
  </si>
  <si>
    <t>0-0.3 km</t>
  </si>
  <si>
    <t>Total revenues</t>
  </si>
  <si>
    <t>200 Gbps</t>
  </si>
  <si>
    <t>100-300 m</t>
  </si>
  <si>
    <t>QSFP28</t>
  </si>
  <si>
    <t>On board</t>
  </si>
  <si>
    <t>DWDM ports - 10G through 400G</t>
  </si>
  <si>
    <t>Forecast Report charts and tables</t>
  </si>
  <si>
    <t>10-20 km</t>
  </si>
  <si>
    <t>Cloud (DCI)</t>
  </si>
  <si>
    <t>Enterprise</t>
  </si>
  <si>
    <t>100G</t>
  </si>
  <si>
    <t>200G</t>
  </si>
  <si>
    <t>400G</t>
  </si>
  <si>
    <t>For Section 3, FTTx and Wireless in Forecast Report</t>
  </si>
  <si>
    <t>Figure 3‐9: New FTTH subscribers vs. annual shipments of ONU ports (Historical Data and Forecast)</t>
  </si>
  <si>
    <t>Figure 3-12: Mobile connections by technology</t>
  </si>
  <si>
    <t>Figure 3-15: Sales of WDM fronthaul transceivers</t>
  </si>
  <si>
    <t>For Section 3, WDM section in Forecast Report</t>
  </si>
  <si>
    <t>For Section 2, in Forecast Report</t>
  </si>
  <si>
    <t>Figure 2-1: Internet company spending on property, plant, and equipment</t>
  </si>
  <si>
    <t>Acacia</t>
  </si>
  <si>
    <t>Accelink</t>
  </si>
  <si>
    <t>Avago (FOIT)</t>
  </si>
  <si>
    <t>Coadna</t>
  </si>
  <si>
    <t>ColorChip</t>
  </si>
  <si>
    <t>Fujikura</t>
  </si>
  <si>
    <t>Survey Data</t>
  </si>
  <si>
    <t>Furukawa</t>
  </si>
  <si>
    <t>Intel</t>
  </si>
  <si>
    <t>GigaLight</t>
  </si>
  <si>
    <t>Kaiam</t>
  </si>
  <si>
    <t>Lumentum</t>
  </si>
  <si>
    <t>Luxtera</t>
  </si>
  <si>
    <t>Oplink</t>
  </si>
  <si>
    <t>Samtec</t>
  </si>
  <si>
    <t>CFP-DCO</t>
  </si>
  <si>
    <t>CFP2-ACO</t>
  </si>
  <si>
    <t>100Gbps</t>
  </si>
  <si>
    <t>CFP2-DCO</t>
  </si>
  <si>
    <t>Figure 3-11: Next generation PON share of market</t>
  </si>
  <si>
    <t>All other</t>
  </si>
  <si>
    <t>200G DWDM transponder shipments by type</t>
  </si>
  <si>
    <t>50 Gbps</t>
  </si>
  <si>
    <t>CPRI/eCPRI Fronthaul (grey &amp; WDM optics)</t>
  </si>
  <si>
    <t>Infrastructure spending by ICPs</t>
  </si>
  <si>
    <t>400ZR</t>
  </si>
  <si>
    <t>Rest of World</t>
  </si>
  <si>
    <t>100G DWDM transponder shipments by type (pluggables only)</t>
  </si>
  <si>
    <t>200G DWDM transponder shipments by type (pluggables only)</t>
  </si>
  <si>
    <t>[Note: Includes LN, InP, and SiP modulators sold to equipment makers. Internal production by Huawei and others is excluded.)</t>
  </si>
  <si>
    <t>100-300m</t>
  </si>
  <si>
    <t>NG-PON2</t>
  </si>
  <si>
    <t>10G-PON</t>
  </si>
  <si>
    <t>1,3,6,12 Gbps</t>
  </si>
  <si>
    <t>Mobile fronthaul transceivers</t>
  </si>
  <si>
    <r>
      <t>10 Gbps fixed-</t>
    </r>
    <r>
      <rPr>
        <sz val="10"/>
        <color theme="1"/>
        <rFont val="Calibri"/>
        <family val="2"/>
      </rPr>
      <t>λ</t>
    </r>
  </si>
  <si>
    <t>10 Gbps fixed-λ</t>
  </si>
  <si>
    <t>10 Gbps tunable</t>
  </si>
  <si>
    <t>Modulators &amp; Receivers</t>
  </si>
  <si>
    <t xml:space="preserve">Synchronous Optical Networking/Synchronous Digital Hierarchy - transport protocols developed in the late 1980s and widely deployed in telecom networks since the early 1990s. </t>
  </si>
  <si>
    <t>802.3 compliant transceivers operating at speeds of 1 Gbps and above, and reaches from 100 m to 80 km.</t>
  </si>
  <si>
    <t>Transceivers and embedded modules (e.g. 5"x7") used in CWDM and DWDM systems, with speeds ranging from 1 to 800 Gbps, with reaches of 40km, 80km, and higher.  WSS, EDFAs, DCMS, and modulators are also used in DWDM systems; WSS and modulators are forecast separately.</t>
  </si>
  <si>
    <t>A mix of grey optics devices, as well as some CWDM/DWDM optics, at speeds of 1-100 Gbps. Fronthaul products are usually I-temp rated and are often bi-directional on a single fiber (BiDi)</t>
  </si>
  <si>
    <t>Transceivers and BOSAs used in BPON, EPON, GPON, WDM-PON ONTs and OLTs, and point-to-point systems.</t>
  </si>
  <si>
    <t>Fixed Grid</t>
  </si>
  <si>
    <t xml:space="preserve"> all</t>
  </si>
  <si>
    <t>Flex Grid</t>
  </si>
  <si>
    <t>single 1x9</t>
  </si>
  <si>
    <t xml:space="preserve">Flex Grid </t>
  </si>
  <si>
    <t>twin 1x9</t>
  </si>
  <si>
    <t xml:space="preserve">twin 1x20 </t>
  </si>
  <si>
    <t>Next Generation</t>
  </si>
  <si>
    <t>Only Litium Niobate (LiNb) modulators are included in this forecast</t>
  </si>
  <si>
    <t>Modulators and receivers for 100, 200, and 400G DWDM systems</t>
  </si>
  <si>
    <t>Our forecast breaks out fixed grid (as a single category), and flex grid by single 1x9, twin 1x9, twin 1x20. There is also a category for next generation devices.</t>
  </si>
  <si>
    <t>≤ 0.5 km</t>
  </si>
  <si>
    <t>300 m</t>
  </si>
  <si>
    <t>40 Gbps PSM4</t>
  </si>
  <si>
    <t xml:space="preserve">40 Gbps </t>
  </si>
  <si>
    <t>Mobile mid-haul and backhaul</t>
  </si>
  <si>
    <t>Wireless Fronthaul</t>
  </si>
  <si>
    <t>Shipments of optical transceivers used in fronthaul networks (Historical Data and Forecast)</t>
  </si>
  <si>
    <t>Sales of optical transceivers used in fronthaul networks (Historical Data and Forecast)</t>
  </si>
  <si>
    <t xml:space="preserve">Backhaul segment includes mid-haul and backhaul transceivers </t>
  </si>
  <si>
    <t>Fronthaul</t>
  </si>
  <si>
    <t>Backhaul</t>
  </si>
  <si>
    <t>Transceivers used for fronthaul transport in mobile networks</t>
  </si>
  <si>
    <r>
      <t xml:space="preserve">Transceivers used for </t>
    </r>
    <r>
      <rPr>
        <b/>
        <sz val="12"/>
        <color theme="1"/>
        <rFont val="Calibri"/>
        <family val="2"/>
        <scheme val="minor"/>
      </rPr>
      <t>midhaul</t>
    </r>
    <r>
      <rPr>
        <sz val="12"/>
        <color theme="1"/>
        <rFont val="Calibri"/>
        <family val="2"/>
        <scheme val="minor"/>
      </rPr>
      <t xml:space="preserve"> and </t>
    </r>
    <r>
      <rPr>
        <b/>
        <sz val="12"/>
        <color theme="1"/>
        <rFont val="Calibri"/>
        <family val="2"/>
        <scheme val="minor"/>
      </rPr>
      <t>backhaul</t>
    </r>
    <r>
      <rPr>
        <sz val="12"/>
        <color theme="1"/>
        <rFont val="Calibri"/>
        <family val="2"/>
        <scheme val="minor"/>
      </rPr>
      <t xml:space="preserve"> transport in mobile networks</t>
    </r>
  </si>
  <si>
    <t>Ethernet transceivers in speeds ranging from 1-50 Gbps and reaches from 10-80km</t>
  </si>
  <si>
    <t>Wireless Backhaul</t>
  </si>
  <si>
    <t>10-80 km</t>
  </si>
  <si>
    <t>100-800G modulators and receivers</t>
  </si>
  <si>
    <t>WSS modules</t>
  </si>
  <si>
    <t>% of Cloud</t>
  </si>
  <si>
    <t>WSS Modules</t>
  </si>
  <si>
    <t>DWDM Network bandwidth</t>
  </si>
  <si>
    <t>New FTTH subs in ROW</t>
  </si>
  <si>
    <t>New FTTH subs in China</t>
  </si>
  <si>
    <t>Global ONU port shipments</t>
  </si>
  <si>
    <t>China</t>
  </si>
  <si>
    <t>5G</t>
  </si>
  <si>
    <t>LTE</t>
  </si>
  <si>
    <t>Mobile broadband total</t>
  </si>
  <si>
    <t>Total mobile connections</t>
  </si>
  <si>
    <t>C/DWDM</t>
  </si>
  <si>
    <t>Grey optics</t>
  </si>
  <si>
    <t>Fronthaul shipments by speed</t>
  </si>
  <si>
    <t>Fronthaul shipments by revenue</t>
  </si>
  <si>
    <t>Midhaul/backhaul shipments by speed</t>
  </si>
  <si>
    <t>Midhaul/backhaul shipments by revenue</t>
  </si>
  <si>
    <t>Figure 3-10: China’s impact on access optics market demand</t>
  </si>
  <si>
    <t>FTTx subscribers vs. ONU shipments (millions)</t>
  </si>
  <si>
    <t>China vs ROW FTTX optics shipments</t>
  </si>
  <si>
    <t>World Total</t>
  </si>
  <si>
    <t>Connections, millions</t>
  </si>
  <si>
    <t>Cost per bit ($/Gbps)</t>
  </si>
  <si>
    <t>All Ethernet</t>
  </si>
  <si>
    <t>$/Gbps</t>
  </si>
  <si>
    <t>See a chart on the summary page</t>
  </si>
  <si>
    <t>Components for WDM transport systems</t>
  </si>
  <si>
    <t>Wavelength Selective Switch revenues</t>
  </si>
  <si>
    <t>Tunable laser revenues</t>
  </si>
  <si>
    <t>Speed</t>
  </si>
  <si>
    <t>Total Gbps</t>
  </si>
  <si>
    <t>Total $M</t>
  </si>
  <si>
    <t>$/Gbps (ONUs only)</t>
  </si>
  <si>
    <t>$/Gbps (All WDM)</t>
  </si>
  <si>
    <t>We removed this from the forecast in 2018 due to declining volumes and high level of maturity.</t>
  </si>
  <si>
    <t>25G</t>
  </si>
  <si>
    <t>Data from this forecast</t>
  </si>
  <si>
    <t>Figure 3-2: Market shares of equipment vendors in terms of DWDM port shipments</t>
  </si>
  <si>
    <t>Figure E-2</t>
  </si>
  <si>
    <t>Figure E-3</t>
  </si>
  <si>
    <t>For Section 5, Forecast Methodology in Forecast Report</t>
  </si>
  <si>
    <t>China mobile data</t>
  </si>
  <si>
    <t>Ethernet bandwidth</t>
  </si>
  <si>
    <t>BiDi</t>
  </si>
  <si>
    <t>1G</t>
  </si>
  <si>
    <t>10G</t>
  </si>
  <si>
    <t>40G</t>
  </si>
  <si>
    <t>Y-o-y growth rate</t>
  </si>
  <si>
    <t>Global mobile traffic</t>
  </si>
  <si>
    <t>Internet traffic (all)</t>
  </si>
  <si>
    <t>&gt;120 km</t>
  </si>
  <si>
    <t>120 km</t>
  </si>
  <si>
    <t>100GbE ZR</t>
  </si>
  <si>
    <t>100/200/400/800G Modulators and Coherent Receivers</t>
  </si>
  <si>
    <t>100/200/400/800G modulators and receiver revenues</t>
  </si>
  <si>
    <t>DWDM - up to 10 Gbps</t>
  </si>
  <si>
    <t>Please note that data presented below does not include ports manufactured by equipment manufacturers internally and not sold as a pluggable module</t>
  </si>
  <si>
    <t>grey MMF</t>
  </si>
  <si>
    <t>grey SMF</t>
  </si>
  <si>
    <t>Duplex</t>
  </si>
  <si>
    <t>1-20 km</t>
  </si>
  <si>
    <t>The winners</t>
  </si>
  <si>
    <t>Data Rate (aggregate)</t>
  </si>
  <si>
    <t>64/128 Gbps</t>
  </si>
  <si>
    <t>30-40-80 km</t>
  </si>
  <si>
    <t>500 m, 2 km</t>
  </si>
  <si>
    <t>All (direct detect only)</t>
  </si>
  <si>
    <t>100G PSM4</t>
  </si>
  <si>
    <t>100G CWDM4</t>
  </si>
  <si>
    <t>10G PON &amp; NG-PON2</t>
  </si>
  <si>
    <t>25/50G PON</t>
  </si>
  <si>
    <t>600G and above</t>
  </si>
  <si>
    <t>400G and 600G DWDM transponder shipments by type (pluggables only)</t>
  </si>
  <si>
    <t>100G DR</t>
  </si>
  <si>
    <t>100G FR, DR+</t>
  </si>
  <si>
    <t>On board and new</t>
  </si>
  <si>
    <t>50G PON</t>
  </si>
  <si>
    <r>
      <rPr>
        <sz val="10"/>
        <color theme="1"/>
        <rFont val="Calibri"/>
        <family val="2"/>
      </rPr>
      <t>≥</t>
    </r>
    <r>
      <rPr>
        <sz val="10"/>
        <color theme="1"/>
        <rFont val="Arial"/>
        <family val="2"/>
      </rPr>
      <t>600 Gbps</t>
    </r>
  </si>
  <si>
    <t>"The Winners" DWDM transponder shipments by type</t>
  </si>
  <si>
    <t xml:space="preserve">This report presents historical data from 2016 to 2020 and a detailed market forecast through 2026 for Ethernet, Fibre Channel, CWDM, DWDM, FTTx transceivers, modules used in wireless infrastructure, tunable lasers, WSS modules, and optical interconnects, in over 200 product categories. The historical data accounts for sales of more than 20 optical component and module vendors, including many vendors that shared confidential sales data with LightCounting. The market forecast is based on a model correlating transceiver sales with network traffic growth and projected subscribers of FTTx systems.  </t>
  </si>
  <si>
    <t>Sales</t>
  </si>
  <si>
    <t>200G and below</t>
  </si>
  <si>
    <t xml:space="preserve">400G  </t>
  </si>
  <si>
    <t>800 Gbps</t>
  </si>
  <si>
    <t>800ZR</t>
  </si>
  <si>
    <t>400ZR+   OSPF/QSFP-DD</t>
  </si>
  <si>
    <t>400ZR+ CFP2</t>
  </si>
  <si>
    <t>Total shipments</t>
  </si>
  <si>
    <t>L-band</t>
  </si>
  <si>
    <t>ONUs vs subscribers - cumulative</t>
  </si>
  <si>
    <t>Global ONUs shipped</t>
  </si>
  <si>
    <t>Global FTTx subscribers</t>
  </si>
  <si>
    <t>800G</t>
  </si>
  <si>
    <t>Units: Ethernet Long Reach 2-80 km</t>
  </si>
  <si>
    <t>Sales ($) Ethernet Long Reach, 2-80 km</t>
  </si>
  <si>
    <t>Cost per Gigabit: Long Reach 2-80 km</t>
  </si>
  <si>
    <t>CSPs</t>
  </si>
  <si>
    <t>ICPs</t>
  </si>
  <si>
    <t>Capex ($ billions)</t>
  </si>
  <si>
    <t xml:space="preserve">200G </t>
  </si>
  <si>
    <t>600G, 800G and above</t>
  </si>
  <si>
    <t>400G ZR, ZR+</t>
  </si>
  <si>
    <t>2x400G, 800G, 1.6T</t>
  </si>
  <si>
    <t>Wavelength Selective Switches</t>
  </si>
  <si>
    <t>Units - Components for WDM transport systems</t>
  </si>
  <si>
    <t>≥100G modalators &amp; receivers</t>
  </si>
  <si>
    <t>Sales ($M) - Components for WDM transport systems</t>
  </si>
  <si>
    <t>2x200G, 400G</t>
  </si>
  <si>
    <t>50G</t>
  </si>
  <si>
    <t>For executive summary</t>
  </si>
  <si>
    <t>Figure E-1: Global sales of optical transceivers 2016-2026 by segment</t>
  </si>
  <si>
    <t>Figure E-2: Summary of the main changes to the 5-year forecast</t>
  </si>
  <si>
    <t xml:space="preserve">Figure E-3: Annual spending of TOP15 Internet Content Provider (ICP) and Communication Service Providers (CSPs) </t>
  </si>
  <si>
    <t>CAGR 2010-2021</t>
  </si>
  <si>
    <t xml:space="preserve">Active Optical Cables </t>
  </si>
  <si>
    <t>through acquisition by Lumentum</t>
  </si>
  <si>
    <t>through acquisition by II-VI</t>
  </si>
  <si>
    <t>through acquisition by Broadcom</t>
  </si>
  <si>
    <t>through acquisition by Cisco</t>
  </si>
  <si>
    <t>through acquisition by Molex</t>
  </si>
  <si>
    <t>II-VI</t>
  </si>
  <si>
    <t>continuing after acquisition by Cisco</t>
  </si>
  <si>
    <t>until bankruptcy in early 2019</t>
  </si>
  <si>
    <t>Note</t>
  </si>
  <si>
    <t>Broadcom</t>
  </si>
  <si>
    <t>Molex</t>
  </si>
  <si>
    <t>Cisco</t>
  </si>
  <si>
    <t>continues after acquisition by SDGI in 2019</t>
  </si>
  <si>
    <t>SuperXon</t>
  </si>
  <si>
    <t>Sales ($M) - FTTx by product type</t>
  </si>
  <si>
    <t>Units - FTTx by product type</t>
  </si>
  <si>
    <t>On-board</t>
  </si>
  <si>
    <t>2022E</t>
  </si>
  <si>
    <t>2021-2027</t>
  </si>
  <si>
    <t xml:space="preserve">100/200/400/600/800 Gbps annual bandwidth additions
</t>
  </si>
  <si>
    <t xml:space="preserve">Figure 3-6:   100/200/400/600/800 Gbps bandwidth additions by application 
</t>
  </si>
  <si>
    <t>,.</t>
  </si>
  <si>
    <t>ITLAs</t>
  </si>
  <si>
    <t>Narrow Linewidth LP</t>
  </si>
  <si>
    <t>Narrow Linewidth HP</t>
  </si>
  <si>
    <t>100/200G Modulators</t>
  </si>
  <si>
    <t>400/800G Modulators</t>
  </si>
  <si>
    <t>100/200G Receivers</t>
  </si>
  <si>
    <t>400/800G Receivers</t>
  </si>
  <si>
    <t>Integrated Modules</t>
  </si>
  <si>
    <t>GPON ONU transceiver</t>
  </si>
  <si>
    <t>GPON ONU BOSA</t>
  </si>
  <si>
    <t>GPON OLT</t>
  </si>
  <si>
    <t>GPON Triplexer</t>
  </si>
  <si>
    <t>EPON ONU transceiver</t>
  </si>
  <si>
    <t>EPON ONU BOSA</t>
  </si>
  <si>
    <t>EPON OLTs</t>
  </si>
  <si>
    <t>XG-PON ONU transceiver (10G/1G or 2.5G)</t>
  </si>
  <si>
    <t>XG-PON ONU BOSA (10G/1G or 2.5G)</t>
  </si>
  <si>
    <t>XGS-PON ONU transceiver (10G/10G)</t>
  </si>
  <si>
    <t>XG/XGS-PON OLTs (incl CombiPON)</t>
  </si>
  <si>
    <t>NG-PON2 ONUs</t>
  </si>
  <si>
    <t>NG-PON2 OLTs</t>
  </si>
  <si>
    <t>25/50G PON ONUs</t>
  </si>
  <si>
    <t>25/50G PON OLTs</t>
  </si>
  <si>
    <t>QSFP28, SFP-DD, SFP112</t>
  </si>
  <si>
    <t>QSFP56</t>
  </si>
  <si>
    <t xml:space="preserve">≥400G </t>
  </si>
  <si>
    <t>QSFP-DD, OSFP, QSFP112</t>
  </si>
  <si>
    <t>All Other</t>
  </si>
  <si>
    <t>Mini-SAS HD, CXPx, QSFP, SFP56</t>
  </si>
  <si>
    <t/>
  </si>
  <si>
    <t>200G SR4</t>
  </si>
  <si>
    <t>200G DR</t>
  </si>
  <si>
    <t>200G FR4</t>
  </si>
  <si>
    <t>3 km</t>
  </si>
  <si>
    <t>200G LR</t>
  </si>
  <si>
    <t>200G ER4</t>
  </si>
  <si>
    <t>2x200 (400G-SR8)</t>
  </si>
  <si>
    <t>OSFP, QSFP-DD</t>
  </si>
  <si>
    <t>400G SR4.2</t>
  </si>
  <si>
    <t>400G DR4</t>
  </si>
  <si>
    <t>OSFP, QSFP-DD, QSFP112</t>
  </si>
  <si>
    <t>2x(200G FR4)</t>
  </si>
  <si>
    <t>OSFP</t>
  </si>
  <si>
    <t>400G FR4</t>
  </si>
  <si>
    <t>400G LR8, LR4</t>
  </si>
  <si>
    <t>400G ER4</t>
  </si>
  <si>
    <t>Coherent On-Board</t>
  </si>
  <si>
    <t>Coherent Pluggables</t>
  </si>
  <si>
    <t>Coherent Next Gen.</t>
  </si>
  <si>
    <t>$</t>
  </si>
  <si>
    <t>Coherent Next Generation</t>
  </si>
  <si>
    <t>April 2022 Forecast - sample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</si>
</sst>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_(&quot;$&quot;* #,##0.0_);_(&quot;$&quot;* \(#,##0.0\);_(&quot;$&quot;* &quot;-&quot;??_);_(@_)"/>
    <numFmt numFmtId="168" formatCode="[$-409]mmmm\ d\,\ yyyy;@"/>
    <numFmt numFmtId="169" formatCode="_(* #,##0.0_);_(* \(#,##0.0\);_(* &quot;-&quot;??_);_(@_)"/>
    <numFmt numFmtId="170" formatCode="#,##0.0"/>
    <numFmt numFmtId="171" formatCode="[$$-409]#,##0.0_);[Red]\([$$-409]#,##0.0\)"/>
    <numFmt numFmtId="172" formatCode="#,##0.0\ ;\(#,##0.0\)"/>
    <numFmt numFmtId="173" formatCode="&quot;$&quot;#,##0,_);\(&quot;$&quot;#,##0,\)"/>
    <numFmt numFmtId="174" formatCode="&quot;$&quot;#,##0,,_);\(&quot;$&quot;#,##0,,\)"/>
    <numFmt numFmtId="175" formatCode="0.00000&quot;  &quot;"/>
    <numFmt numFmtId="176" formatCode="0.0_)\%;\(0.0\)\%;0.0_)\%;@_)_%"/>
    <numFmt numFmtId="177" formatCode="#,##0.0_)_%;\(#,##0.0\)_%;0.0_)_%;@_)_%"/>
    <numFmt numFmtId="178" formatCode="#,##0.0_);\(#,##0.0\)"/>
    <numFmt numFmtId="179" formatCode="#,##0.0_);\(#,##0.0\);#,##0.0_);@_)"/>
    <numFmt numFmtId="180" formatCode="_([$€-2]* #,##0.00_);_([$€-2]* \(#,##0.00\);_([$€-2]* &quot;-&quot;??_)"/>
    <numFmt numFmtId="181" formatCode="&quot;$&quot;_(#,##0.00_);&quot;$&quot;\(#,##0.00\)"/>
    <numFmt numFmtId="182" formatCode="&quot;$&quot;_(#,##0.00_);&quot;$&quot;\(#,##0.00\);&quot;$&quot;_(0.00_);@_)"/>
    <numFmt numFmtId="183" formatCode="#,##0.00_);\(#,##0.00\);0.00_);@_)"/>
    <numFmt numFmtId="184" formatCode="\€_(#,##0.00_);\€\(#,##0.00\);\€_(0.00_);@_)"/>
    <numFmt numFmtId="185" formatCode="#,##0.0_)\x;\(#,##0.0\)\x"/>
    <numFmt numFmtId="186" formatCode="#,##0_)\x;\(#,##0\)\x;0_)\x;@_)_x"/>
    <numFmt numFmtId="187" formatCode="#,##0.0_)_x;\(#,##0.0\)_x"/>
    <numFmt numFmtId="188" formatCode="#,##0_)_x;\(#,##0\)_x;0_)_x;@_)_x"/>
    <numFmt numFmtId="189" formatCode="0.0_)\%;\(0.0\)\%"/>
    <numFmt numFmtId="190" formatCode="#,##0.0_)_%;\(#,##0.0\)_%"/>
    <numFmt numFmtId="191" formatCode="0.0%;\(0.0%\)"/>
    <numFmt numFmtId="192" formatCode="_ * #,##0.00_ ;_ * \-#,##0.00_ ;_ * &quot;-&quot;??_ ;_ @_ "/>
    <numFmt numFmtId="193" formatCode="0%;\(0%\)"/>
    <numFmt numFmtId="194" formatCode="&quot;SFr.&quot;#,##0;&quot;SFr.&quot;\-#,##0"/>
    <numFmt numFmtId="195" formatCode="&quot;000-&quot;0000\-000"/>
    <numFmt numFmtId="196" formatCode="&quot;259-5001-&quot;000"/>
    <numFmt numFmtId="197" formatCode="000000"/>
    <numFmt numFmtId="198" formatCode="&quot;600-&quot;0000\-000"/>
    <numFmt numFmtId="199" formatCode="0000"/>
    <numFmt numFmtId="200" formatCode="_(&quot;$&quot;* #,##0.0_);_(&quot;$&quot;* \(#,##0.0\);_(&quot;$&quot;* &quot;-&quot;_);_(@_)"/>
    <numFmt numFmtId="201" formatCode="General_)"/>
    <numFmt numFmtId="202" formatCode="&quot;$&quot;#,##0;\-&quot;$&quot;#,##0"/>
    <numFmt numFmtId="203" formatCode="_ * #,##0_)&quot;£&quot;_ ;_ * \(#,##0\)&quot;£&quot;_ ;_ * &quot;-&quot;_)&quot;£&quot;_ ;_ @_ "/>
    <numFmt numFmtId="204" formatCode="#,##0,"/>
    <numFmt numFmtId="205" formatCode="_(* #,##0.0000_);_(* \(#,##0.0000\);_(* &quot;-&quot;??_);_(@_)"/>
    <numFmt numFmtId="206" formatCode="0.000"/>
    <numFmt numFmtId="207" formatCode="#,###.000_);\(#,##0.000\)"/>
    <numFmt numFmtId="208" formatCode="&quot;fl&quot;#,##0_);\(&quot;fl&quot;#,##0\)"/>
    <numFmt numFmtId="209" formatCode="0.00000%"/>
    <numFmt numFmtId="210" formatCode="&quot;fl&quot;#,##0_);[Red]\(&quot;fl&quot;#,##0\)"/>
    <numFmt numFmtId="211" formatCode="_(* #,##0.0_);_(* \(#,##0.00\);_(* &quot;-&quot;??_);_(@_)"/>
    <numFmt numFmtId="212" formatCode="&quot;fl&quot;#,##0.00_);\(&quot;fl&quot;#,##0.00\)"/>
    <numFmt numFmtId="213" formatCode="_ * #,##0_ ;_ * \-#,##0_ ;_ * &quot;-&quot;_ ;_ @_ "/>
    <numFmt numFmtId="214" formatCode="_(* #,##0_);[Red]_(* \(#,##0\);_(* &quot;-&quot;_);_(@_)"/>
    <numFmt numFmtId="215" formatCode="_(* #,##0.0_);[Red]_(* \(#,##0.0\);_(* &quot;-&quot;_);_(@_)"/>
    <numFmt numFmtId="216" formatCode="_(* #,##0.00_);[Red]_(* \(#,##0.00\);_(* &quot;-&quot;_);_(@_)"/>
    <numFmt numFmtId="217" formatCode="#,##0\ ;\(#,##0.0\)"/>
    <numFmt numFmtId="218" formatCode="_(* #,##0,_);[Red]_(* \(#,##0,\);_(* &quot;-&quot;_);_(@_)"/>
    <numFmt numFmtId="219" formatCode="_(* #,##0.0,_);[Red]_(* \(#,##0.0,\);_(* &quot;-&quot;_);_(@_)"/>
    <numFmt numFmtId="220" formatCode="_(* #,##0,,_);[Red]_(* \(#,##0,,\);_(* &quot;-&quot;_);_(@_)"/>
    <numFmt numFmtId="221" formatCode="_(* #,##0.0,,_);[Red]_(* \(#,##0.0,,\);_(* &quot;-&quot;_);_(@_)"/>
    <numFmt numFmtId="222" formatCode="#,##0_%_);\(#,##0\)_%;#,##0_%_);@_%_)"/>
    <numFmt numFmtId="223" formatCode="#,##0_%_);\(#,##0\)_%;**;@_%_)"/>
    <numFmt numFmtId="224" formatCode="#,##0;\(#,##0\)"/>
    <numFmt numFmtId="225" formatCode="####\-####"/>
    <numFmt numFmtId="226" formatCode="_(&quot;$&quot;#,##0_);[Red]_(\(&quot;$&quot;#,##0\);_(&quot;- &quot;?_);_(@_)"/>
    <numFmt numFmtId="227" formatCode="_(&quot;$&quot;#,##0.0_);[Red]_(\(&quot;$&quot;#,##0.0\);_(&quot;- &quot;?_);_(@_)"/>
    <numFmt numFmtId="228" formatCode="&quot;$&quot;#,##0.0_);\(&quot;$&quot;#,##0.0\)"/>
    <numFmt numFmtId="229" formatCode="_(&quot;$&quot;#,##0.00_);[Red]_(\(&quot;$&quot;#,##0.00\);_(&quot;- &quot;?_);_(@_)"/>
    <numFmt numFmtId="230" formatCode="_(&quot;$&quot;#,##0.000_);[Red]_(\(&quot;$&quot;#,##0.000\);_(&quot;- &quot;?_);_(@_)"/>
    <numFmt numFmtId="231" formatCode="_(&quot;$&quot;#,##0,_);[Red]_(\(&quot;$&quot;#,##0,\);_(&quot;- &quot;?_);_(@_)"/>
    <numFmt numFmtId="232" formatCode="_(&quot;$&quot;#,##0.0,_);[Red]_(\(&quot;$&quot;#,##0.0,\);_(&quot;- &quot;?_);_(@_)"/>
    <numFmt numFmtId="233" formatCode="_(&quot;$&quot;#,##0,,_);[Red]_(\(&quot;$&quot;#,##0,,\);_(&quot;- &quot;?_);_(@_)"/>
    <numFmt numFmtId="234" formatCode="_(&quot;$&quot;#,##0.0,,_);[Red]_(\(&quot;$&quot;#,##0.0,,\);_(&quot;- &quot;?_);_(@_)"/>
    <numFmt numFmtId="235" formatCode="&quot;$&quot;#,##0.0_);[Red]\(&quot;$&quot;#,##0.0\)"/>
    <numFmt numFmtId="236" formatCode="&quot;$&quot;#,##0_%_);\(&quot;$&quot;#,##0\)_%;&quot;$&quot;#,##0_%_);@_%_)"/>
    <numFmt numFmtId="237" formatCode="&quot;$&quot;#,##0"/>
    <numFmt numFmtId="238" formatCode="00000"/>
    <numFmt numFmtId="239" formatCode="#,##0.000000000;[Red]\-#,##0.000000000"/>
    <numFmt numFmtId="240" formatCode="m/d/yy_%_)"/>
    <numFmt numFmtId="241" formatCode="mmm\-dd"/>
    <numFmt numFmtId="242" formatCode="m/d"/>
    <numFmt numFmtId="243" formatCode="mmm\-d\-yy"/>
    <numFmt numFmtId="244" formatCode="mmm\-d\-yyyy"/>
    <numFmt numFmtId="245" formatCode="yyyy"/>
    <numFmt numFmtId="246" formatCode="0;***;;"/>
    <numFmt numFmtId="247" formatCode="_(* #,###.0_);_(* \(#,###.0\);_(* &quot;-&quot;?_);_(@_)"/>
    <numFmt numFmtId="248" formatCode="_-* #,##0\ _D_M_-;\-* #,##0\ _D_M_-;_-* &quot;-&quot;\ _D_M_-;_-@_-"/>
    <numFmt numFmtId="249" formatCode="_-* #,##0.00\ _D_M_-;\-* #,##0.00\ _D_M_-;_-* &quot;-&quot;??\ _D_M_-;_-@_-"/>
    <numFmt numFmtId="250" formatCode="#,##0.00000000000;[Red]\-#,##0.00000000000"/>
    <numFmt numFmtId="251" formatCode="0.0000;[Red]\-0.0000;"/>
    <numFmt numFmtId="252" formatCode="0_);[Red]\(0\)"/>
    <numFmt numFmtId="253" formatCode="###0_);\(###0\)"/>
    <numFmt numFmtId="254" formatCode="0.0\%_);\(0.0\%\);0.0\%_);@_%_)"/>
    <numFmt numFmtId="255" formatCode="#,##0.0_);[Red]\(#,##0.0\)"/>
    <numFmt numFmtId="256" formatCode="#,##0.00&quot; $&quot;;\-#,##0.00&quot; $&quot;"/>
    <numFmt numFmtId="257" formatCode="&quot;$&quot;#,##0.0_%_);\(&quot;$&quot;#,##0.0\)_%;&quot;$&quot;#,##0.0_%_);@_%_)"/>
    <numFmt numFmtId="258" formatCode="&quot;$&quot;#,##0_%_);\(&quot;$&quot;#,##0\)_%;&quot;$&quot;#,##0_%_);@_$_)"/>
    <numFmt numFmtId="259" formatCode="&quot;$&quot;#,##0.00_%_);\(&quot;$&quot;#,##0.00\)_%;&quot;$&quot;#,##0.00_%_);@_%_)"/>
    <numFmt numFmtId="260" formatCode="0.0\x_)_);&quot;NM&quot;_x_)_);0.0\x_)_);@_%_)"/>
    <numFmt numFmtId="261" formatCode="0_%_);\(0\)_%;0_%_);@_%_)"/>
    <numFmt numFmtId="262" formatCode="0.0%_);\(0.0%\);0.0%_);@_%_)"/>
    <numFmt numFmtId="263" formatCode="0.0%;[Red]\(0.0%\)"/>
    <numFmt numFmtId="264" formatCode="0\ &quot;Years&quot;_%_)"/>
    <numFmt numFmtId="265" formatCode="#,##0.00_);\(&quot;$&quot;#,##0.00\)"/>
    <numFmt numFmtId="266" formatCode="#,##0.00_%_);\(#,##0.00\)_%"/>
    <numFmt numFmtId="267" formatCode="0.00%_);\(0.00%\);0.00%_);@_%_)"/>
    <numFmt numFmtId="268" formatCode="0.000\x_)_);&quot;NM&quot;_x_)_);0.000\x_)_);@_%_)"/>
    <numFmt numFmtId="269" formatCode="#,##0.0_%_);\(&quot;$&quot;#,##0.0\)_%"/>
    <numFmt numFmtId="270" formatCode="dd\.mm\.yyyy"/>
    <numFmt numFmtId="271" formatCode="_-* #,##0.00_-;\-* #,##0.00_-;_-* &quot;-&quot;??_-;_-@_-"/>
    <numFmt numFmtId="272" formatCode="0.000000000"/>
    <numFmt numFmtId="273" formatCode="0_)"/>
    <numFmt numFmtId="274" formatCode="&quot;$&quot;#,##0.0,,_);\(&quot;$&quot;#,##0.0,,\)"/>
    <numFmt numFmtId="275" formatCode="#,##0.0,,_);\(#,##0.0,,\)"/>
    <numFmt numFmtId="276" formatCode="0.0000000"/>
    <numFmt numFmtId="277" formatCode="0.0000000000"/>
    <numFmt numFmtId="278" formatCode="0.000%;[Red]\-0.000%;"/>
    <numFmt numFmtId="279" formatCode="_-&quot;$&quot;* #,##0.00_-;\-&quot;$&quot;* #,##0.00_-;_-&quot;$&quot;* &quot;-&quot;??_-;_-@_-"/>
    <numFmt numFmtId="280" formatCode="#,##0.0_);[Red]\(#,##0.0\);&quot;N/A &quot;"/>
    <numFmt numFmtId="281" formatCode="0.00_)"/>
    <numFmt numFmtId="282" formatCode="0,000"/>
    <numFmt numFmtId="283" formatCode="#,##0.000_);[Red]\(#,##0.000\)"/>
    <numFmt numFmtId="284" formatCode="#,##0.0_)\ ;[Red]\(#,##0.0\)\ "/>
    <numFmt numFmtId="285" formatCode="&quot;$&quot;#,###.0000_);\(&quot;$&quot;#,###.00\)"/>
    <numFmt numFmtId="286" formatCode="#,###.0_);[Red]\(#,###.0\)"/>
    <numFmt numFmtId="287" formatCode="&quot;$&quot;#,##0.00_)_%;[Red]&quot;$&quot;\(#,##0.00\)_%"/>
    <numFmt numFmtId="288" formatCode="#,##0.00_)_%;[Red]\(#,##0.00\)_%"/>
    <numFmt numFmtId="289" formatCode="0.0_);[Red]\(0.0\)"/>
    <numFmt numFmtId="290" formatCode="0.00_);[Red]\(0.00\)"/>
    <numFmt numFmtId="291" formatCode="0%_);\(0%\)"/>
    <numFmt numFmtId="292" formatCode="0%\ ;[Red]\(0%\);_(&quot;-&quot;?_)"/>
    <numFmt numFmtId="293" formatCode="0.000%_);[Red]\(0.000%\);&quot;&quot;"/>
    <numFmt numFmtId="294" formatCode="0.0%\ ;[Red]\(0.0%\);_(&quot;-&quot;?_)"/>
    <numFmt numFmtId="295" formatCode="0.00%\ ;[Red]\(0.00%\);_(&quot;-&quot;?_)"/>
    <numFmt numFmtId="296" formatCode="0.000%\ ;[Red]\(0.000%\);_(&quot;-&quot;?_)"/>
    <numFmt numFmtId="297" formatCode="0.000%"/>
    <numFmt numFmtId="298" formatCode="0%;[Red]\(0%\)"/>
    <numFmt numFmtId="299" formatCode="[Red]0.0%;[Red]\(0.0%\)"/>
    <numFmt numFmtId="300" formatCode="0.0_)"/>
    <numFmt numFmtId="301" formatCode="\60\4\7\:"/>
    <numFmt numFmtId="302" formatCode="_-* #,##0.0_-;\-* #,##0.0_-;_-* &quot;-&quot;??_-;_-@_-"/>
    <numFmt numFmtId="303" formatCode="#,##0.0_);\(#,##0.00\)"/>
    <numFmt numFmtId="304" formatCode=".0%_);[Red]\(.0%\)"/>
    <numFmt numFmtId="305" formatCode="0.0%&quot;Sales&quot;"/>
    <numFmt numFmtId="306" formatCode="&quot;$&quot;#,##0.00_);\(&quot;$&quot;#.##0\)"/>
    <numFmt numFmtId="307" formatCode="0.00;[Red]\-0.00;"/>
    <numFmt numFmtId="308" formatCode="&quot;$&quot;#,##0;[Red]\-&quot;$&quot;#,##0"/>
    <numFmt numFmtId="309" formatCode="dd\-mmm\-yy;;"/>
    <numFmt numFmtId="310" formatCode="#,##0.00_);\(#,##0.00\);_(* &quot;-&quot;_)"/>
    <numFmt numFmtId="311" formatCode="#,##0.0\x"/>
    <numFmt numFmtId="312" formatCode="#,##0.0_);\(#,##0.0\);_(* &quot;-&quot;_)"/>
    <numFmt numFmtId="313" formatCode="#,##0_);\(#,##0\);_(* &quot;-&quot;_);_(* &quot;-&quot;_)"/>
    <numFmt numFmtId="314" formatCode="_(&quot;$&quot;* #,##0.00_);_(&quot;$&quot;* \(#,##0.00\);_(* &quot;-&quot;_);_(@_)"/>
    <numFmt numFmtId="315" formatCode="_(###.##%_);\(* &quot;-&quot;_);_(@_)"/>
    <numFmt numFmtId="316" formatCode="#,##0.00\x"/>
    <numFmt numFmtId="317" formatCode="_(* #,##0_);_(* \(#,##0\);_(* \-_);_(@_)"/>
    <numFmt numFmtId="318" formatCode="#,##0.00000"/>
    <numFmt numFmtId="319" formatCode="&quot;fl&quot;#,##0.00_);[Red]\(&quot;fl&quot;#,##0.00\)"/>
    <numFmt numFmtId="320" formatCode="#,##0.000000"/>
    <numFmt numFmtId="321" formatCode="_(&quot;fl&quot;* #,##0_);_(&quot;fl&quot;* \(#,##0\);_(&quot;fl&quot;* &quot;-&quot;_);_(@_)"/>
    <numFmt numFmtId="322" formatCode="#,##0.0_%_);\(#,##0.0\)_%;#,##0.0_%_);@_%_)"/>
    <numFmt numFmtId="323" formatCode="#,##0_);[Red]\(#,##0\);"/>
    <numFmt numFmtId="324" formatCode="[&gt;9.9]0;[&gt;0]0.0;\-;"/>
    <numFmt numFmtId="325" formatCode="_-* #,##0\ &quot;DM&quot;_-;\-* #,##0\ &quot;DM&quot;_-;_-* &quot;-&quot;\ &quot;DM&quot;_-;_-@_-"/>
    <numFmt numFmtId="326" formatCode="_-* #,##0.00\ &quot;DM&quot;_-;\-* #,##0.00\ &quot;DM&quot;_-;_-* &quot;-&quot;??\ &quot;DM&quot;_-;_-@_-"/>
    <numFmt numFmtId="327" formatCode="0%_);\(0%\);0%_);@_%_)"/>
    <numFmt numFmtId="328" formatCode="0.0\x"/>
    <numFmt numFmtId="329" formatCode="0\ \ ;\(0\)\ \ \ "/>
    <numFmt numFmtId="330" formatCode="&quot;$&quot;\ #,##0_);\(&quot;$&quot;\ #,##0\)"/>
    <numFmt numFmtId="331" formatCode="_-* #,##0_-;\-* #,##0_-;_-* &quot;-&quot;_-;_-@_-"/>
    <numFmt numFmtId="332" formatCode="_-&quot;$&quot;* #,##0_-;\-&quot;$&quot;* #,##0_-;_-&quot;$&quot;* &quot;-&quot;_-;_-@_-"/>
    <numFmt numFmtId="333" formatCode="_-&quot;\&quot;* #,##0.00_-;\-&quot;\&quot;* #,##0.00_-;_-&quot;\&quot;* &quot;-&quot;??_-;_-@_-"/>
    <numFmt numFmtId="334" formatCode="_-&quot;\&quot;* #,##0_-;\-&quot;\&quot;* #,##0_-;_-&quot;\&quot;* &quot;-&quot;_-;_-@_-"/>
  </numFmts>
  <fonts count="282">
    <font>
      <sz val="10"/>
      <color theme="1"/>
      <name val="Arial"/>
      <family val="2"/>
    </font>
    <font>
      <sz val="10"/>
      <color theme="1"/>
      <name val="Calibri"/>
      <family val="2"/>
    </font>
    <font>
      <sz val="12"/>
      <color theme="1"/>
      <name val="Calibri"/>
      <family val="2"/>
      <scheme val="minor"/>
    </font>
    <font>
      <sz val="12"/>
      <color theme="1"/>
      <name val="Calibri"/>
      <family val="2"/>
      <scheme val="minor"/>
    </font>
    <font>
      <sz val="11"/>
      <color theme="1"/>
      <name val="Calibri"/>
      <family val="2"/>
      <scheme val="minor"/>
    </font>
    <font>
      <sz val="10"/>
      <color theme="1"/>
      <name val="Calibri"/>
      <family val="2"/>
      <scheme val="minor"/>
    </font>
    <font>
      <sz val="10"/>
      <color indexed="8"/>
      <name val="Arial"/>
      <family val="2"/>
    </font>
    <font>
      <b/>
      <sz val="8"/>
      <color indexed="81"/>
      <name val="Tahoma"/>
      <family val="2"/>
    </font>
    <font>
      <sz val="10"/>
      <name val="Arial"/>
      <family val="2"/>
    </font>
    <font>
      <b/>
      <sz val="10"/>
      <name val="Arial"/>
      <family val="2"/>
    </font>
    <font>
      <sz val="9"/>
      <color indexed="81"/>
      <name val="Tahoma"/>
      <family val="2"/>
    </font>
    <font>
      <b/>
      <sz val="9"/>
      <color indexed="81"/>
      <name val="Tahoma"/>
      <family val="2"/>
    </font>
    <font>
      <sz val="10"/>
      <color theme="1"/>
      <name val="Arial"/>
      <family val="2"/>
    </font>
    <font>
      <sz val="11"/>
      <color theme="1"/>
      <name val="Calibri"/>
      <family val="2"/>
      <scheme val="minor"/>
    </font>
    <font>
      <b/>
      <sz val="10"/>
      <color theme="1"/>
      <name val="Arial"/>
      <family val="2"/>
    </font>
    <font>
      <sz val="10"/>
      <color rgb="FFFF0000"/>
      <name val="Arial"/>
      <family val="2"/>
    </font>
    <font>
      <sz val="14"/>
      <name val="Arial"/>
      <family val="2"/>
    </font>
    <font>
      <b/>
      <sz val="12"/>
      <color theme="1"/>
      <name val="Times New Roman"/>
      <family val="1"/>
    </font>
    <font>
      <sz val="9"/>
      <color theme="1"/>
      <name val="Arial"/>
      <family val="2"/>
    </font>
    <font>
      <sz val="9"/>
      <name val="Arial"/>
      <family val="2"/>
    </font>
    <font>
      <b/>
      <sz val="14"/>
      <color theme="1"/>
      <name val="Arial"/>
      <family val="2"/>
    </font>
    <font>
      <b/>
      <sz val="12"/>
      <color theme="1"/>
      <name val="Arial"/>
      <family val="2"/>
    </font>
    <font>
      <b/>
      <sz val="12"/>
      <name val="Arial"/>
      <family val="2"/>
    </font>
    <font>
      <b/>
      <sz val="12"/>
      <color rgb="FFFF0000"/>
      <name val="Arial"/>
      <family val="2"/>
    </font>
    <font>
      <sz val="8"/>
      <name val="Arial"/>
      <family val="2"/>
    </font>
    <font>
      <u/>
      <sz val="10"/>
      <color theme="11"/>
      <name val="Arial"/>
      <family val="2"/>
    </font>
    <font>
      <sz val="10"/>
      <name val="Calibri"/>
      <family val="2"/>
      <scheme val="minor"/>
    </font>
    <font>
      <b/>
      <sz val="10"/>
      <color theme="1"/>
      <name val="Calibri"/>
      <family val="2"/>
      <scheme val="minor"/>
    </font>
    <font>
      <b/>
      <sz val="12"/>
      <color theme="1"/>
      <name val="Calibri"/>
      <family val="2"/>
      <scheme val="minor"/>
    </font>
    <font>
      <sz val="12"/>
      <color theme="1"/>
      <name val="Calibri"/>
      <family val="2"/>
      <scheme val="minor"/>
    </font>
    <font>
      <b/>
      <sz val="14"/>
      <color theme="4"/>
      <name val="Arial"/>
      <family val="2"/>
    </font>
    <font>
      <sz val="12"/>
      <color theme="1"/>
      <name val="Arial"/>
      <family val="2"/>
    </font>
    <font>
      <sz val="12"/>
      <name val="Arial"/>
      <family val="2"/>
    </font>
    <font>
      <b/>
      <sz val="12"/>
      <color theme="3"/>
      <name val="Arial"/>
      <family val="2"/>
    </font>
    <font>
      <sz val="14"/>
      <color theme="3"/>
      <name val="Arial"/>
      <family val="2"/>
    </font>
    <font>
      <sz val="10"/>
      <color theme="3"/>
      <name val="Arial"/>
      <family val="2"/>
    </font>
    <font>
      <sz val="9"/>
      <color indexed="8"/>
      <name val="Arial"/>
      <family val="2"/>
    </font>
    <font>
      <b/>
      <sz val="14"/>
      <color theme="1"/>
      <name val="Calibri"/>
      <family val="2"/>
      <scheme val="minor"/>
    </font>
    <font>
      <sz val="18"/>
      <color theme="1"/>
      <name val="Calibri"/>
      <family val="2"/>
      <scheme val="minor"/>
    </font>
    <font>
      <b/>
      <sz val="14"/>
      <name val="Arial"/>
      <family val="2"/>
    </font>
    <font>
      <b/>
      <sz val="11"/>
      <color theme="1"/>
      <name val="Calibri"/>
      <family val="2"/>
      <scheme val="minor"/>
    </font>
    <font>
      <sz val="12"/>
      <color theme="3"/>
      <name val="Arial"/>
      <family val="2"/>
    </font>
    <font>
      <b/>
      <sz val="18"/>
      <color theme="1"/>
      <name val="Calibri"/>
      <family val="2"/>
      <scheme val="minor"/>
    </font>
    <font>
      <sz val="14"/>
      <color rgb="FFFF0000"/>
      <name val="Calibri"/>
      <family val="2"/>
      <scheme val="minor"/>
    </font>
    <font>
      <sz val="12"/>
      <color theme="3"/>
      <name val="Calibri"/>
      <family val="2"/>
      <scheme val="minor"/>
    </font>
    <font>
      <u/>
      <sz val="10"/>
      <color theme="10"/>
      <name val="Arial"/>
      <family val="2"/>
    </font>
    <font>
      <sz val="12"/>
      <color rgb="FF0070C0"/>
      <name val="Arial"/>
      <family val="2"/>
    </font>
    <font>
      <sz val="9"/>
      <name val="System"/>
      <family val="2"/>
    </font>
    <font>
      <sz val="10"/>
      <color indexed="8"/>
      <name val="MS Sans Serif"/>
      <family val="2"/>
    </font>
    <font>
      <sz val="10"/>
      <name val="Helv"/>
    </font>
    <font>
      <sz val="10"/>
      <name val="Helvetica"/>
      <family val="2"/>
    </font>
    <font>
      <sz val="12"/>
      <name val="Times New Roman"/>
      <family val="1"/>
    </font>
    <font>
      <sz val="12"/>
      <name val="???"/>
      <family val="1"/>
      <charset val="129"/>
    </font>
    <font>
      <sz val="10"/>
      <name val="Geneva"/>
      <family val="2"/>
    </font>
    <font>
      <sz val="10"/>
      <name val="Helv"/>
      <family val="2"/>
    </font>
    <font>
      <sz val="10"/>
      <name val="Helv"/>
      <charset val="204"/>
    </font>
    <font>
      <sz val="12"/>
      <name val="바탕체"/>
      <family val="1"/>
      <charset val="129"/>
    </font>
    <font>
      <b/>
      <sz val="22"/>
      <color indexed="18"/>
      <name val="Arial"/>
      <family val="2"/>
    </font>
    <font>
      <sz val="10"/>
      <name val="Geneva"/>
      <family val="2"/>
    </font>
    <font>
      <b/>
      <sz val="14"/>
      <color indexed="18"/>
      <name val="Arial"/>
      <family val="2"/>
    </font>
    <font>
      <b/>
      <sz val="10"/>
      <color indexed="18"/>
      <name val="Arial"/>
      <family val="2"/>
    </font>
    <font>
      <b/>
      <u val="singleAccounting"/>
      <sz val="10"/>
      <color indexed="18"/>
      <name val="Arial"/>
      <family val="2"/>
    </font>
    <font>
      <sz val="12"/>
      <color indexed="17"/>
      <name val="·s²Ó©úÅé"/>
      <family val="1"/>
      <charset val="136"/>
    </font>
    <font>
      <b/>
      <sz val="12"/>
      <color indexed="8"/>
      <name val="·s²Ó©úÅé"/>
      <family val="1"/>
      <charset val="136"/>
    </font>
    <font>
      <sz val="12"/>
      <color indexed="62"/>
      <name val="·s²Ó©úÅé"/>
      <family val="1"/>
      <charset val="136"/>
    </font>
    <font>
      <b/>
      <sz val="12"/>
      <color indexed="63"/>
      <name val="·s²Ó©úÅé"/>
      <family val="1"/>
      <charset val="136"/>
    </font>
    <font>
      <sz val="12"/>
      <color indexed="19"/>
      <name val="·s²Ó©úÅé"/>
      <family val="1"/>
      <charset val="136"/>
    </font>
    <font>
      <i/>
      <sz val="12"/>
      <color indexed="23"/>
      <name val="·s²Ó©úÅé"/>
      <family val="1"/>
      <charset val="136"/>
    </font>
    <font>
      <sz val="12"/>
      <color indexed="9"/>
      <name val="·s²Ó©úÅé"/>
      <family val="1"/>
      <charset val="136"/>
    </font>
    <font>
      <u/>
      <sz val="8.25"/>
      <color indexed="36"/>
      <name val="‚l‚r ‚oƒSƒVƒbƒN"/>
      <family val="3"/>
    </font>
    <font>
      <sz val="10"/>
      <name val="MS Sans Serif"/>
      <family val="2"/>
    </font>
    <font>
      <sz val="11"/>
      <name val="‚l‚r ‚o–¾’©"/>
      <charset val="128"/>
    </font>
    <font>
      <sz val="13"/>
      <name val="Tms Rmn"/>
    </font>
    <font>
      <sz val="10"/>
      <name val="Times New Roman"/>
      <family val="1"/>
    </font>
    <font>
      <sz val="10"/>
      <name val="Arial MT"/>
    </font>
    <font>
      <b/>
      <sz val="18"/>
      <color indexed="62"/>
      <name val="·s²Ó©úÅé"/>
      <family val="1"/>
      <charset val="136"/>
    </font>
    <font>
      <b/>
      <sz val="15"/>
      <color indexed="62"/>
      <name val="·s²Ó©úÅé"/>
      <family val="1"/>
      <charset val="136"/>
    </font>
    <font>
      <b/>
      <sz val="13"/>
      <color indexed="62"/>
      <name val="·s²Ó©úÅé"/>
      <family val="1"/>
      <charset val="136"/>
    </font>
    <font>
      <b/>
      <sz val="11"/>
      <color indexed="62"/>
      <name val="·s²Ó©úÅé"/>
      <family val="1"/>
      <charset val="136"/>
    </font>
    <font>
      <sz val="12"/>
      <color indexed="8"/>
      <name val="·s²Ó©úÅé"/>
      <family val="1"/>
      <charset val="136"/>
    </font>
    <font>
      <sz val="11"/>
      <color indexed="8"/>
      <name val="Calibri"/>
      <family val="2"/>
    </font>
    <font>
      <sz val="12"/>
      <color indexed="8"/>
      <name val="新細明體"/>
      <family val="1"/>
      <charset val="136"/>
    </font>
    <font>
      <sz val="12"/>
      <color indexed="10"/>
      <name val="·s²Ó©úÅé"/>
      <family val="1"/>
      <charset val="136"/>
    </font>
    <font>
      <sz val="8"/>
      <color indexed="18"/>
      <name val="Helv"/>
    </font>
    <font>
      <sz val="11"/>
      <color indexed="9"/>
      <name val="Calibri"/>
      <family val="2"/>
    </font>
    <font>
      <sz val="12"/>
      <color indexed="9"/>
      <name val="新細明體"/>
      <family val="1"/>
      <charset val="136"/>
    </font>
    <font>
      <sz val="12"/>
      <color indexed="20"/>
      <name val="·s²Ó©úÅé"/>
      <family val="1"/>
      <charset val="136"/>
    </font>
    <font>
      <sz val="12"/>
      <name val="Helv"/>
    </font>
    <font>
      <sz val="9"/>
      <name val="Helvetica"/>
      <family val="2"/>
    </font>
    <font>
      <sz val="10"/>
      <color indexed="12"/>
      <name val="Times New Roman"/>
      <family val="1"/>
    </font>
    <font>
      <b/>
      <sz val="12"/>
      <color indexed="9"/>
      <name val="·s²Ó©úÅé"/>
      <family val="1"/>
      <charset val="136"/>
    </font>
    <font>
      <sz val="8"/>
      <name val="Times New Roman"/>
      <family val="1"/>
    </font>
    <font>
      <sz val="11"/>
      <color indexed="20"/>
      <name val="Calibri"/>
      <family val="2"/>
    </font>
    <font>
      <sz val="10"/>
      <color indexed="8"/>
      <name val="Book Antiqua"/>
      <family val="1"/>
    </font>
    <font>
      <sz val="10"/>
      <color indexed="12"/>
      <name val="Book Antiqua"/>
      <family val="1"/>
    </font>
    <font>
      <sz val="12"/>
      <name val="Tms Rmn"/>
    </font>
    <font>
      <b/>
      <sz val="10"/>
      <name val="Geneva"/>
      <family val="2"/>
    </font>
    <font>
      <b/>
      <sz val="10"/>
      <name val="MS Sans Serif"/>
      <family val="2"/>
    </font>
    <font>
      <b/>
      <i/>
      <sz val="10"/>
      <name val="Arial"/>
      <family val="2"/>
    </font>
    <font>
      <sz val="11"/>
      <name val="Arial"/>
      <family val="2"/>
    </font>
    <font>
      <b/>
      <sz val="8"/>
      <name val="TimesNewRomanPS"/>
      <family val="1"/>
    </font>
    <font>
      <sz val="12"/>
      <name val="±¼¸²Ã¼"/>
      <family val="3"/>
      <charset val="129"/>
    </font>
    <font>
      <sz val="9"/>
      <name val="Times New Roman"/>
      <family val="1"/>
    </font>
    <font>
      <sz val="9"/>
      <name val="Helv"/>
    </font>
    <font>
      <sz val="12"/>
      <name val="Tahoma"/>
      <family val="2"/>
    </font>
    <font>
      <b/>
      <sz val="11"/>
      <color indexed="52"/>
      <name val="Calibri"/>
      <family val="2"/>
    </font>
    <font>
      <b/>
      <sz val="11"/>
      <color indexed="9"/>
      <name val="Calibri"/>
      <family val="2"/>
    </font>
    <font>
      <sz val="10"/>
      <name val="TimesNewRomanPS"/>
    </font>
    <font>
      <b/>
      <sz val="13"/>
      <name val="Tms Rmn"/>
    </font>
    <font>
      <b/>
      <sz val="8"/>
      <name val="Arial"/>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8"/>
      <name val="Palatino"/>
      <family val="1"/>
    </font>
    <font>
      <sz val="10"/>
      <name val="Helvetica"/>
      <family val="2"/>
    </font>
    <font>
      <sz val="10"/>
      <name val="BERNHARD"/>
    </font>
    <font>
      <sz val="10"/>
      <color indexed="22"/>
      <name val="Arial"/>
      <family val="2"/>
    </font>
    <font>
      <sz val="7"/>
      <name val="Small Fonts"/>
      <family val="2"/>
    </font>
    <font>
      <b/>
      <sz val="11"/>
      <color indexed="10"/>
      <name val="Times New Roman"/>
      <family val="1"/>
    </font>
    <font>
      <b/>
      <sz val="11"/>
      <color indexed="12"/>
      <name val="Arial"/>
      <family val="2"/>
    </font>
    <font>
      <sz val="10"/>
      <name val="MS Serif"/>
      <family val="1"/>
    </font>
    <font>
      <sz val="10"/>
      <name val="Courier"/>
      <family val="3"/>
    </font>
    <font>
      <sz val="14"/>
      <name val="Palatino"/>
      <family val="1"/>
    </font>
    <font>
      <sz val="16"/>
      <name val="Palatino"/>
      <family val="1"/>
    </font>
    <font>
      <sz val="32"/>
      <name val="Helvetica-Black"/>
    </font>
    <font>
      <b/>
      <sz val="14"/>
      <color indexed="12"/>
      <name val="Arial"/>
      <family val="2"/>
    </font>
    <font>
      <b/>
      <sz val="11"/>
      <color indexed="48"/>
      <name val="Times New Roman"/>
      <family val="1"/>
    </font>
    <font>
      <sz val="10"/>
      <color indexed="8"/>
      <name val="Helvetica"/>
      <family val="2"/>
    </font>
    <font>
      <b/>
      <sz val="10"/>
      <name val="1Stone Serif"/>
    </font>
    <font>
      <sz val="8"/>
      <color indexed="12"/>
      <name val="Arial"/>
      <family val="2"/>
    </font>
    <font>
      <u val="doubleAccounting"/>
      <sz val="10"/>
      <name val="Times New Roman"/>
      <family val="1"/>
    </font>
    <font>
      <sz val="10"/>
      <color indexed="10"/>
      <name val="Times New Roman"/>
      <family val="1"/>
    </font>
    <font>
      <sz val="1"/>
      <color indexed="8"/>
      <name val="Courier"/>
      <family val="3"/>
    </font>
    <font>
      <u val="doubleAccounting"/>
      <sz val="10"/>
      <name val="Arial"/>
      <family val="2"/>
    </font>
    <font>
      <sz val="10"/>
      <color indexed="10"/>
      <name val="Arial"/>
      <family val="2"/>
    </font>
    <font>
      <b/>
      <sz val="12"/>
      <color indexed="8"/>
      <name val="Times New Roman"/>
      <family val="1"/>
    </font>
    <font>
      <sz val="10"/>
      <color indexed="48"/>
      <name val="Arial"/>
      <family val="2"/>
    </font>
    <font>
      <b/>
      <sz val="10"/>
      <color indexed="8"/>
      <name val="Times New Roman"/>
      <family val="1"/>
    </font>
    <font>
      <b/>
      <i/>
      <sz val="12"/>
      <color indexed="8"/>
      <name val="Times New Roman"/>
      <family val="1"/>
    </font>
    <font>
      <b/>
      <sz val="16"/>
      <color indexed="8"/>
      <name val="Times New Roman"/>
      <family val="1"/>
    </font>
    <font>
      <b/>
      <sz val="1"/>
      <color indexed="8"/>
      <name val="Courier"/>
      <family val="3"/>
    </font>
    <font>
      <sz val="10"/>
      <color indexed="16"/>
      <name val="MS Serif"/>
      <family val="1"/>
    </font>
    <font>
      <i/>
      <sz val="11"/>
      <color indexed="23"/>
      <name val="Calibri"/>
      <family val="2"/>
    </font>
    <font>
      <u/>
      <sz val="8.25"/>
      <color indexed="12"/>
      <name val="‚l‚r ‚oƒSƒVƒbƒN"/>
      <family val="3"/>
    </font>
    <font>
      <sz val="6"/>
      <color indexed="23"/>
      <name val="Helvetica-Black"/>
    </font>
    <font>
      <sz val="9.5"/>
      <color indexed="23"/>
      <name val="Helvetica-Black"/>
    </font>
    <font>
      <sz val="7"/>
      <name val="Palatino"/>
      <family val="1"/>
    </font>
    <font>
      <sz val="11"/>
      <color indexed="17"/>
      <name val="Calibri"/>
      <family val="2"/>
    </font>
    <font>
      <b/>
      <sz val="12"/>
      <name val="Helv"/>
    </font>
    <font>
      <b/>
      <u/>
      <sz val="11"/>
      <color indexed="37"/>
      <name val="Arial"/>
      <family val="2"/>
    </font>
    <font>
      <sz val="6"/>
      <name val="Palatino"/>
      <family val="1"/>
    </font>
    <font>
      <sz val="6"/>
      <color indexed="12"/>
      <name val="Palatino"/>
      <family val="1"/>
    </font>
    <font>
      <b/>
      <sz val="15"/>
      <color indexed="56"/>
      <name val="Calibri"/>
      <family val="2"/>
    </font>
    <font>
      <b/>
      <sz val="18"/>
      <color indexed="22"/>
      <name val="Arial"/>
      <family val="2"/>
    </font>
    <font>
      <sz val="10"/>
      <name val="Helvetica-Black"/>
    </font>
    <font>
      <sz val="28"/>
      <name val="Helvetica-Black"/>
    </font>
    <font>
      <b/>
      <sz val="12"/>
      <color indexed="9"/>
      <name val="Arial"/>
      <family val="2"/>
    </font>
    <font>
      <b/>
      <sz val="12"/>
      <color indexed="8"/>
      <name val="Helvetica"/>
      <family val="2"/>
    </font>
    <font>
      <b/>
      <sz val="12"/>
      <color indexed="22"/>
      <name val="Arial"/>
      <family val="2"/>
    </font>
    <font>
      <sz val="10"/>
      <name val="Palatino"/>
      <family val="1"/>
    </font>
    <font>
      <sz val="18"/>
      <name val="Palatino"/>
      <family val="1"/>
    </font>
    <font>
      <b/>
      <sz val="10"/>
      <color indexed="8"/>
      <name val="Helvetica"/>
      <family val="2"/>
    </font>
    <font>
      <i/>
      <sz val="14"/>
      <name val="Palatino"/>
      <family val="1"/>
    </font>
    <font>
      <b/>
      <sz val="11"/>
      <color indexed="56"/>
      <name val="Calibri"/>
      <family val="2"/>
    </font>
    <font>
      <b/>
      <sz val="9"/>
      <name val="Arial"/>
      <family val="2"/>
    </font>
    <font>
      <b/>
      <sz val="18"/>
      <name val="Arial"/>
      <family val="2"/>
    </font>
    <font>
      <b/>
      <sz val="8"/>
      <name val="MS Sans Serif"/>
      <family val="2"/>
    </font>
    <font>
      <b/>
      <sz val="12"/>
      <name val="Tms Rmn"/>
    </font>
    <font>
      <sz val="8"/>
      <color indexed="49"/>
      <name val="Arial"/>
      <family val="2"/>
    </font>
    <font>
      <sz val="10"/>
      <color indexed="12"/>
      <name val="Arial"/>
      <family val="2"/>
    </font>
    <font>
      <u/>
      <sz val="8"/>
      <color theme="10"/>
      <name val="Arial"/>
      <family val="2"/>
    </font>
    <font>
      <b/>
      <sz val="8"/>
      <color indexed="8"/>
      <name val="Helv"/>
      <family val="2"/>
    </font>
    <font>
      <sz val="8"/>
      <color indexed="16"/>
      <name val="Palatino"/>
      <family val="1"/>
    </font>
    <font>
      <sz val="11"/>
      <color indexed="62"/>
      <name val="Calibri"/>
      <family val="2"/>
    </font>
    <font>
      <sz val="12"/>
      <name val="Helv"/>
      <family val="2"/>
    </font>
    <font>
      <sz val="8"/>
      <color indexed="39"/>
      <name val="Arial"/>
      <family val="2"/>
    </font>
    <font>
      <sz val="8"/>
      <name val="Helvetica"/>
      <family val="2"/>
    </font>
    <font>
      <b/>
      <sz val="11"/>
      <color indexed="9"/>
      <name val="Arial"/>
      <family val="2"/>
    </font>
    <font>
      <sz val="10"/>
      <name val="Arial Narrow"/>
      <family val="2"/>
    </font>
    <font>
      <b/>
      <sz val="10"/>
      <color indexed="8"/>
      <name val="Arial"/>
      <family val="2"/>
    </font>
    <font>
      <sz val="11"/>
      <color indexed="52"/>
      <name val="Calibri"/>
      <family val="2"/>
    </font>
    <font>
      <sz val="12"/>
      <color indexed="9"/>
      <name val="Helv"/>
    </font>
    <font>
      <sz val="12"/>
      <color indexed="9"/>
      <name val="Helv"/>
      <family val="2"/>
    </font>
    <font>
      <sz val="8"/>
      <name val="Helv"/>
    </font>
    <font>
      <b/>
      <sz val="11"/>
      <name val="Helv"/>
    </font>
    <font>
      <sz val="10"/>
      <name val="Arial"/>
      <family val="2"/>
      <charset val="177"/>
    </font>
    <font>
      <sz val="11"/>
      <color indexed="60"/>
      <name val="Calibri"/>
      <family val="2"/>
    </font>
    <font>
      <sz val="10"/>
      <color indexed="57"/>
      <name val="Times New Roman"/>
      <family val="1"/>
    </font>
    <font>
      <b/>
      <i/>
      <sz val="16"/>
      <name val="Helv"/>
    </font>
    <font>
      <sz val="11"/>
      <color theme="1"/>
      <name val="Times New Roman"/>
      <family val="2"/>
    </font>
    <font>
      <b/>
      <sz val="10"/>
      <name val="Helv"/>
      <family val="2"/>
    </font>
    <font>
      <u/>
      <sz val="10"/>
      <name val="Helv"/>
      <family val="2"/>
    </font>
    <font>
      <sz val="9"/>
      <name val="MS Sans Serif"/>
      <family val="2"/>
    </font>
    <font>
      <b/>
      <sz val="10"/>
      <name val="Times New Roman"/>
      <family val="1"/>
    </font>
    <font>
      <sz val="11"/>
      <name val="‚l‚r –¾’©"/>
      <charset val="128"/>
    </font>
    <font>
      <i/>
      <sz val="12"/>
      <name val="Times New Roman"/>
      <family val="1"/>
    </font>
    <font>
      <b/>
      <sz val="11"/>
      <color indexed="63"/>
      <name val="Calibri"/>
      <family val="2"/>
    </font>
    <font>
      <sz val="11"/>
      <color indexed="8"/>
      <name val="Times New Roman"/>
      <family val="1"/>
    </font>
    <font>
      <b/>
      <i/>
      <sz val="11"/>
      <color indexed="8"/>
      <name val="Times New Roman"/>
      <family val="1"/>
    </font>
    <font>
      <b/>
      <i/>
      <sz val="10"/>
      <color indexed="8"/>
      <name val="Arial"/>
      <family val="2"/>
    </font>
    <font>
      <b/>
      <sz val="11"/>
      <color indexed="16"/>
      <name val="Times New Roman"/>
      <family val="1"/>
    </font>
    <font>
      <b/>
      <sz val="22"/>
      <color indexed="8"/>
      <name val="Times New Roman"/>
      <family val="1"/>
    </font>
    <font>
      <b/>
      <sz val="22"/>
      <color indexed="18"/>
      <name val="Times New Roman"/>
      <family val="1"/>
    </font>
    <font>
      <i/>
      <sz val="10"/>
      <name val="Arial"/>
      <family val="2"/>
    </font>
    <font>
      <sz val="10"/>
      <color indexed="16"/>
      <name val="Helvetica-Black"/>
    </font>
    <font>
      <sz val="10"/>
      <color indexed="23"/>
      <name val="Times New Roman"/>
      <family val="1"/>
    </font>
    <font>
      <b/>
      <sz val="10"/>
      <color indexed="9"/>
      <name val="Frutiger 45 Light"/>
      <family val="2"/>
    </font>
    <font>
      <i/>
      <sz val="8"/>
      <name val="Arial"/>
      <family val="2"/>
    </font>
    <font>
      <sz val="10"/>
      <name val="Book Antiqua"/>
      <family val="1"/>
    </font>
    <font>
      <b/>
      <sz val="12"/>
      <color indexed="10"/>
      <name val="·s²Ó©úÅé"/>
      <family val="1"/>
      <charset val="136"/>
    </font>
    <font>
      <sz val="10"/>
      <name val="Tms Rmn"/>
      <family val="1"/>
    </font>
    <font>
      <sz val="10"/>
      <name val="Tms Rmn"/>
    </font>
    <font>
      <sz val="8"/>
      <color indexed="10"/>
      <name val="Arial"/>
      <family val="2"/>
    </font>
    <font>
      <sz val="8"/>
      <name val="Wingdings"/>
      <charset val="2"/>
    </font>
    <font>
      <b/>
      <sz val="12"/>
      <color indexed="8"/>
      <name val="Arial"/>
      <family val="2"/>
    </font>
    <font>
      <sz val="12"/>
      <name val="Book Antiqua"/>
      <family val="1"/>
    </font>
    <font>
      <sz val="8"/>
      <color indexed="8"/>
      <name val="Arial"/>
      <family val="2"/>
    </font>
    <font>
      <u val="singleAccounting"/>
      <sz val="10"/>
      <name val="Arial"/>
      <family val="2"/>
    </font>
    <font>
      <u val="singleAccounting"/>
      <sz val="10"/>
      <name val="Times New Roman"/>
      <family val="1"/>
    </font>
    <font>
      <sz val="8"/>
      <name val="MS Sans Serif"/>
      <family val="2"/>
    </font>
    <font>
      <b/>
      <sz val="16"/>
      <name val="Arial"/>
      <family val="2"/>
    </font>
    <font>
      <b/>
      <sz val="9"/>
      <color indexed="8"/>
      <name val="Arial"/>
      <family val="2"/>
    </font>
    <font>
      <b/>
      <i/>
      <sz val="8"/>
      <name val="Helv"/>
    </font>
    <font>
      <b/>
      <sz val="8"/>
      <color indexed="8"/>
      <name val="Helv"/>
    </font>
    <font>
      <b/>
      <sz val="9"/>
      <name val="Palatino"/>
      <family val="1"/>
    </font>
    <font>
      <sz val="9"/>
      <color indexed="21"/>
      <name val="Helvetica-Black"/>
    </font>
    <font>
      <b/>
      <sz val="10"/>
      <name val="Palatino"/>
      <family val="1"/>
    </font>
    <font>
      <sz val="9"/>
      <name val="Helvetica-Black"/>
    </font>
    <font>
      <sz val="8"/>
      <name val="Helvetica-Narrow"/>
      <family val="2"/>
    </font>
    <font>
      <b/>
      <sz val="7"/>
      <name val="Helvetica-Narrow"/>
      <family val="2"/>
    </font>
    <font>
      <sz val="12"/>
      <color rgb="FF000000"/>
      <name val="Calibri"/>
      <family val="2"/>
      <charset val="1"/>
    </font>
    <font>
      <sz val="12"/>
      <color indexed="8"/>
      <name val="Palatino"/>
      <family val="1"/>
    </font>
    <font>
      <sz val="12"/>
      <name val="Palatino"/>
      <family val="1"/>
    </font>
    <font>
      <sz val="11"/>
      <name val="Helvetica-Black"/>
    </font>
    <font>
      <sz val="11"/>
      <color indexed="8"/>
      <name val="Helvetica-Black"/>
    </font>
    <font>
      <b/>
      <sz val="10"/>
      <color indexed="10"/>
      <name val="Arial"/>
      <family val="2"/>
    </font>
    <font>
      <b/>
      <sz val="8"/>
      <name val="Tms Rmn"/>
    </font>
    <font>
      <b/>
      <u/>
      <sz val="9"/>
      <name val="Arial"/>
      <family val="2"/>
    </font>
    <font>
      <b/>
      <sz val="18"/>
      <color indexed="56"/>
      <name val="Cambria"/>
      <family val="2"/>
    </font>
    <font>
      <b/>
      <sz val="16"/>
      <color indexed="62"/>
      <name val="Arial"/>
      <family val="2"/>
    </font>
    <font>
      <b/>
      <sz val="16"/>
      <name val="Tahoma"/>
      <family val="2"/>
    </font>
    <font>
      <b/>
      <sz val="12"/>
      <color indexed="12"/>
      <name val="Arial"/>
      <family val="2"/>
    </font>
    <font>
      <b/>
      <sz val="11"/>
      <color indexed="8"/>
      <name val="Calibri"/>
      <family val="2"/>
    </font>
    <font>
      <sz val="10"/>
      <color indexed="24"/>
      <name val="Arial"/>
      <family val="2"/>
    </font>
    <font>
      <b/>
      <sz val="8"/>
      <name val="Palatino"/>
      <family val="1"/>
    </font>
    <font>
      <b/>
      <sz val="7"/>
      <color indexed="12"/>
      <name val="Arial"/>
      <family val="2"/>
    </font>
    <font>
      <sz val="12"/>
      <name val="Arial MT"/>
    </font>
    <font>
      <u val="double"/>
      <sz val="8"/>
      <color indexed="8"/>
      <name val="Arial"/>
      <family val="2"/>
    </font>
    <font>
      <b/>
      <sz val="10"/>
      <color indexed="10"/>
      <name val="System"/>
      <family val="2"/>
    </font>
    <font>
      <b/>
      <i/>
      <sz val="14"/>
      <color indexed="12"/>
      <name val="Arial"/>
      <family val="2"/>
    </font>
    <font>
      <sz val="8"/>
      <color indexed="8"/>
      <name val="Wingdings"/>
      <charset val="2"/>
    </font>
    <font>
      <sz val="11"/>
      <color indexed="10"/>
      <name val="Calibri"/>
      <family val="2"/>
    </font>
    <font>
      <u/>
      <sz val="8"/>
      <color indexed="12"/>
      <name val="Garamond"/>
      <family val="1"/>
    </font>
    <font>
      <sz val="10"/>
      <name val="Arial Cyr"/>
      <charset val="204"/>
    </font>
    <font>
      <u/>
      <sz val="11"/>
      <color indexed="12"/>
      <name val="ＭＳ Ｐゴシック"/>
      <family val="3"/>
      <charset val="128"/>
    </font>
    <font>
      <sz val="12"/>
      <name val="新細明體"/>
      <family val="1"/>
      <charset val="136"/>
    </font>
    <font>
      <sz val="12"/>
      <color indexed="60"/>
      <name val="新細明體"/>
      <family val="1"/>
      <charset val="136"/>
    </font>
    <font>
      <sz val="12"/>
      <name val="宋体"/>
      <charset val="134"/>
    </font>
    <font>
      <sz val="12"/>
      <name val="新細明體"/>
      <family val="1"/>
      <charset val="136"/>
    </font>
    <font>
      <b/>
      <sz val="12"/>
      <color indexed="8"/>
      <name val="新細明體"/>
      <family val="1"/>
      <charset val="136"/>
    </font>
    <font>
      <sz val="12"/>
      <color indexed="20"/>
      <name val="新細明體"/>
      <family val="1"/>
      <charset val="136"/>
    </font>
    <font>
      <sz val="12"/>
      <color indexed="17"/>
      <name val="新細明體"/>
      <family val="1"/>
      <charset val="136"/>
    </font>
    <font>
      <sz val="10"/>
      <name val="ＭＳ Ｐゴシック"/>
      <family val="3"/>
      <charset val="128"/>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2"/>
      <color indexed="9"/>
      <name val="新細明體"/>
      <family val="1"/>
      <charset val="136"/>
    </font>
    <font>
      <u/>
      <sz val="8.25"/>
      <color indexed="36"/>
      <name val="ＭＳ Ｐゴシック"/>
      <family val="3"/>
      <charset val="128"/>
    </font>
    <font>
      <b/>
      <sz val="12"/>
      <color indexed="52"/>
      <name val="新細明體"/>
      <family val="1"/>
      <charset val="136"/>
    </font>
    <font>
      <i/>
      <sz val="12"/>
      <color indexed="23"/>
      <name val="新細明體"/>
      <family val="1"/>
      <charset val="136"/>
    </font>
    <font>
      <sz val="12"/>
      <color indexed="10"/>
      <name val="新細明體"/>
      <family val="1"/>
      <charset val="136"/>
    </font>
    <font>
      <sz val="12"/>
      <color indexed="62"/>
      <name val="新細明體"/>
      <family val="1"/>
      <charset val="136"/>
    </font>
    <font>
      <b/>
      <sz val="12"/>
      <color indexed="63"/>
      <name val="新細明體"/>
      <family val="1"/>
      <charset val="136"/>
    </font>
    <font>
      <sz val="12"/>
      <color indexed="52"/>
      <name val="新細明體"/>
      <family val="1"/>
      <charset val="136"/>
    </font>
    <font>
      <b/>
      <sz val="12"/>
      <color theme="4"/>
      <name val="Calibri"/>
      <family val="2"/>
      <scheme val="minor"/>
    </font>
    <font>
      <b/>
      <sz val="18"/>
      <color theme="1"/>
      <name val="Arial"/>
      <family val="2"/>
    </font>
    <font>
      <sz val="12"/>
      <color rgb="FF00B050"/>
      <name val="Arial"/>
      <family val="2"/>
    </font>
    <font>
      <sz val="10"/>
      <color rgb="FF00B050"/>
      <name val="Arial"/>
      <family val="2"/>
    </font>
    <font>
      <sz val="10"/>
      <color rgb="FF000000"/>
      <name val="Arial"/>
      <family val="2"/>
    </font>
    <font>
      <sz val="10"/>
      <color theme="4"/>
      <name val="Arial"/>
      <family val="2"/>
    </font>
  </fonts>
  <fills count="6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CCFFCC"/>
        <bgColor indexed="64"/>
      </patternFill>
    </fill>
    <fill>
      <patternFill patternType="solid">
        <fgColor rgb="FFFFFFCC"/>
        <bgColor indexed="64"/>
      </patternFill>
    </fill>
    <fill>
      <patternFill patternType="solid">
        <fgColor indexed="43"/>
      </patternFill>
    </fill>
    <fill>
      <patternFill patternType="solid">
        <fgColor indexed="27"/>
      </patternFill>
    </fill>
    <fill>
      <patternFill patternType="solid">
        <fgColor indexed="9"/>
      </patternFill>
    </fill>
    <fill>
      <patternFill patternType="solid">
        <fgColor indexed="42"/>
        <bgColor indexed="64"/>
      </patternFill>
    </fill>
    <fill>
      <patternFill patternType="solid">
        <fgColor indexed="56"/>
      </patternFill>
    </fill>
    <fill>
      <patternFill patternType="solid">
        <fgColor indexed="53"/>
      </patternFill>
    </fill>
    <fill>
      <patternFill patternType="solid">
        <fgColor indexed="51"/>
      </patternFill>
    </fill>
    <fill>
      <patternFill patternType="solid">
        <fgColor indexed="54"/>
      </patternFill>
    </fill>
    <fill>
      <patternFill patternType="solid">
        <fgColor indexed="49"/>
      </patternFill>
    </fill>
    <fill>
      <patternFill patternType="solid">
        <fgColor indexed="10"/>
      </patternFill>
    </fill>
    <fill>
      <patternFill patternType="solid">
        <fgColor indexed="44"/>
      </patternFill>
    </fill>
    <fill>
      <patternFill patternType="solid">
        <fgColor indexed="29"/>
      </patternFill>
    </fill>
    <fill>
      <patternFill patternType="solid">
        <fgColor indexed="26"/>
      </patternFill>
    </fill>
    <fill>
      <patternFill patternType="solid">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7"/>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57"/>
      </patternFill>
    </fill>
    <fill>
      <patternFill patternType="solid">
        <fgColor indexed="44"/>
        <bgColor indexed="64"/>
      </patternFill>
    </fill>
    <fill>
      <patternFill patternType="solid">
        <fgColor indexed="55"/>
      </patternFill>
    </fill>
    <fill>
      <patternFill patternType="solid">
        <fgColor indexed="15"/>
      </patternFill>
    </fill>
    <fill>
      <patternFill patternType="solid">
        <fgColor indexed="50"/>
        <bgColor indexed="64"/>
      </patternFill>
    </fill>
    <fill>
      <patternFill patternType="solid">
        <fgColor indexed="12"/>
      </patternFill>
    </fill>
    <fill>
      <patternFill patternType="solid">
        <fgColor indexed="22"/>
        <bgColor indexed="64"/>
      </patternFill>
    </fill>
    <fill>
      <patternFill patternType="solid">
        <fgColor indexed="26"/>
        <bgColor indexed="64"/>
      </patternFill>
    </fill>
    <fill>
      <patternFill patternType="solid">
        <fgColor indexed="34"/>
        <bgColor indexed="64"/>
      </patternFill>
    </fill>
    <fill>
      <patternFill patternType="gray0625">
        <bgColor indexed="22"/>
      </patternFill>
    </fill>
    <fill>
      <patternFill patternType="solid">
        <fgColor indexed="49"/>
        <bgColor indexed="64"/>
      </patternFill>
    </fill>
    <fill>
      <patternFill patternType="solid">
        <fgColor indexed="27"/>
        <bgColor indexed="64"/>
      </patternFill>
    </fill>
    <fill>
      <patternFill patternType="solid">
        <fgColor indexed="57"/>
        <bgColor indexed="64"/>
      </patternFill>
    </fill>
    <fill>
      <patternFill patternType="solid">
        <fgColor indexed="8"/>
        <bgColor indexed="64"/>
      </patternFill>
    </fill>
    <fill>
      <patternFill patternType="solid">
        <fgColor indexed="29"/>
        <bgColor indexed="64"/>
      </patternFill>
    </fill>
    <fill>
      <patternFill patternType="solid">
        <fgColor indexed="17"/>
      </patternFill>
    </fill>
    <fill>
      <patternFill patternType="solid">
        <fgColor indexed="43"/>
        <bgColor indexed="64"/>
      </patternFill>
    </fill>
    <fill>
      <patternFill patternType="solid">
        <fgColor indexed="30"/>
        <bgColor indexed="64"/>
      </patternFill>
    </fill>
    <fill>
      <patternFill patternType="mediumGray">
        <fgColor indexed="22"/>
      </patternFill>
    </fill>
    <fill>
      <patternFill patternType="darkVertical"/>
    </fill>
    <fill>
      <patternFill patternType="gray0625"/>
    </fill>
    <fill>
      <patternFill patternType="lightUp"/>
    </fill>
    <fill>
      <patternFill patternType="lightGray"/>
    </fill>
    <fill>
      <patternFill patternType="solid">
        <fgColor indexed="63"/>
        <bgColor indexed="64"/>
      </patternFill>
    </fill>
    <fill>
      <patternFill patternType="solid">
        <fgColor indexed="16"/>
        <bgColor indexed="64"/>
      </patternFill>
    </fill>
    <fill>
      <patternFill patternType="solid">
        <fgColor indexed="26"/>
        <bgColor indexed="26"/>
      </patternFill>
    </fill>
    <fill>
      <patternFill patternType="solid">
        <fgColor theme="6" tint="0.59999389629810485"/>
        <bgColor indexed="64"/>
      </patternFill>
    </fill>
  </fills>
  <borders count="7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right/>
      <top style="thin">
        <color auto="1"/>
      </top>
      <bottom style="thin">
        <color auto="1"/>
      </bottom>
      <diagonal/>
    </border>
    <border>
      <left/>
      <right/>
      <top/>
      <bottom style="thin">
        <color auto="1"/>
      </bottom>
      <diagonal/>
    </border>
    <border>
      <left style="thin">
        <color auto="1"/>
      </left>
      <right/>
      <top/>
      <bottom/>
      <diagonal/>
    </border>
    <border>
      <left/>
      <right/>
      <top style="thin">
        <color auto="1"/>
      </top>
      <bottom/>
      <diagonal/>
    </border>
    <border>
      <left/>
      <right/>
      <top style="medium">
        <color auto="1"/>
      </top>
      <bottom/>
      <diagonal/>
    </border>
    <border>
      <left/>
      <right style="medium">
        <color auto="1"/>
      </right>
      <top/>
      <bottom/>
      <diagonal/>
    </border>
    <border>
      <left/>
      <right/>
      <top/>
      <bottom style="medium">
        <color auto="1"/>
      </bottom>
      <diagonal/>
    </border>
    <border>
      <left/>
      <right style="thin">
        <color auto="1"/>
      </right>
      <top/>
      <bottom/>
      <diagonal/>
    </border>
    <border>
      <left/>
      <right style="thin">
        <color auto="1"/>
      </right>
      <top/>
      <bottom style="thin">
        <color auto="1"/>
      </bottom>
      <diagonal/>
    </border>
    <border>
      <left style="medium">
        <color auto="1"/>
      </left>
      <right/>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double">
        <color auto="1"/>
      </left>
      <right/>
      <top/>
      <bottom style="hair">
        <color auto="1"/>
      </bottom>
      <diagonal/>
    </border>
    <border>
      <left style="double">
        <color indexed="63"/>
      </left>
      <right style="double">
        <color indexed="63"/>
      </right>
      <top style="double">
        <color indexed="63"/>
      </top>
      <bottom style="double">
        <color indexed="63"/>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top style="double">
        <color auto="1"/>
      </top>
      <bottom style="double">
        <color auto="1"/>
      </bottom>
      <diagonal/>
    </border>
    <border>
      <left/>
      <right/>
      <top style="thin">
        <color rgb="FF97BE0D"/>
      </top>
      <bottom/>
      <diagonal/>
    </border>
    <border>
      <left/>
      <right/>
      <top/>
      <bottom style="dotted">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top/>
      <bottom style="thick">
        <color indexed="62"/>
      </bottom>
      <diagonal/>
    </border>
    <border>
      <left style="double">
        <color auto="1"/>
      </left>
      <right/>
      <top/>
      <bottom style="double">
        <color auto="1"/>
      </bottom>
      <diagonal/>
    </border>
    <border>
      <left style="double">
        <color auto="1"/>
      </left>
      <right style="double">
        <color auto="1"/>
      </right>
      <top style="double">
        <color auto="1"/>
      </top>
      <bottom style="double">
        <color auto="1"/>
      </bottom>
      <diagonal/>
    </border>
    <border>
      <left/>
      <right/>
      <top/>
      <bottom style="double">
        <color indexed="52"/>
      </bottom>
      <diagonal/>
    </border>
    <border>
      <left/>
      <right/>
      <top style="hair">
        <color auto="1"/>
      </top>
      <bottom/>
      <diagonal/>
    </border>
    <border>
      <left style="double">
        <color auto="1"/>
      </left>
      <right/>
      <top style="double">
        <color auto="1"/>
      </top>
      <bottom/>
      <diagonal/>
    </border>
    <border>
      <left/>
      <right/>
      <top style="medium">
        <color indexed="23"/>
      </top>
      <bottom style="medium">
        <color indexed="23"/>
      </bottom>
      <diagonal/>
    </border>
    <border>
      <left style="hair">
        <color auto="1"/>
      </left>
      <right style="hair">
        <color auto="1"/>
      </right>
      <top/>
      <bottom/>
      <diagonal/>
    </border>
    <border>
      <left style="hair">
        <color auto="1"/>
      </left>
      <right/>
      <top/>
      <bottom/>
      <diagonal/>
    </border>
    <border>
      <left/>
      <right/>
      <top/>
      <bottom style="thick">
        <color auto="1"/>
      </bottom>
      <diagonal/>
    </border>
    <border>
      <left/>
      <right/>
      <top style="thin">
        <color auto="1"/>
      </top>
      <bottom style="double">
        <color auto="1"/>
      </bottom>
      <diagonal/>
    </border>
    <border>
      <left/>
      <right/>
      <top style="thin">
        <color indexed="62"/>
      </top>
      <bottom style="double">
        <color indexed="62"/>
      </bottom>
      <diagonal/>
    </border>
    <border>
      <left/>
      <right/>
      <top style="double">
        <color auto="1"/>
      </top>
      <bottom/>
      <diagonal/>
    </border>
    <border>
      <left/>
      <right/>
      <top style="double">
        <color indexed="8"/>
      </top>
      <bottom/>
      <diagonal/>
    </border>
    <border>
      <left style="hair">
        <color auto="1"/>
      </left>
      <right/>
      <top style="hair">
        <color auto="1"/>
      </top>
      <bottom/>
      <diagonal/>
    </border>
    <border>
      <left/>
      <right/>
      <top/>
      <bottom style="thick">
        <color indexed="22"/>
      </bottom>
      <diagonal/>
    </border>
    <border>
      <left/>
      <right/>
      <top/>
      <bottom style="medium">
        <color indexed="30"/>
      </bottom>
      <diagonal/>
    </border>
    <border>
      <left style="thin">
        <color auto="1"/>
      </left>
      <right style="thin">
        <color auto="1"/>
      </right>
      <top style="thin">
        <color indexed="64"/>
      </top>
      <bottom/>
      <diagonal/>
    </border>
    <border>
      <left style="thin">
        <color auto="1"/>
      </left>
      <right/>
      <top style="thin">
        <color indexed="64"/>
      </top>
      <bottom/>
      <diagonal/>
    </border>
    <border>
      <left style="thin">
        <color auto="1"/>
      </left>
      <right style="thin">
        <color auto="1"/>
      </right>
      <top style="thin">
        <color indexed="64"/>
      </top>
      <bottom style="thin">
        <color auto="1"/>
      </bottom>
      <diagonal/>
    </border>
    <border>
      <left/>
      <right style="thin">
        <color auto="1"/>
      </right>
      <top style="thin">
        <color indexed="64"/>
      </top>
      <bottom style="thin">
        <color auto="1"/>
      </bottom>
      <diagonal/>
    </border>
  </borders>
  <cellStyleXfs count="4599">
    <xf numFmtId="0" fontId="0" fillId="0" borderId="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12" fillId="0" borderId="0" applyFont="0" applyFill="0" applyBorder="0" applyAlignment="0" applyProtection="0"/>
    <xf numFmtId="9" fontId="6"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29" fillId="0" borderId="0" applyFont="0" applyFill="0" applyBorder="0" applyAlignment="0" applyProtection="0"/>
    <xf numFmtId="43" fontId="12" fillId="0" borderId="0" applyFont="0" applyFill="0" applyBorder="0" applyAlignment="0" applyProtection="0"/>
    <xf numFmtId="44" fontId="8" fillId="0" borderId="0" applyFont="0" applyFill="0" applyBorder="0" applyAlignment="0" applyProtection="0"/>
    <xf numFmtId="44" fontId="5" fillId="0" borderId="0" applyFont="0" applyFill="0" applyBorder="0" applyAlignment="0" applyProtection="0"/>
    <xf numFmtId="44" fontId="12" fillId="0" borderId="0" applyFont="0" applyFill="0" applyBorder="0" applyAlignment="0" applyProtection="0"/>
    <xf numFmtId="0" fontId="45" fillId="0" borderId="0" applyNumberFormat="0" applyFill="0" applyBorder="0" applyAlignment="0" applyProtection="0"/>
    <xf numFmtId="0" fontId="5" fillId="0" borderId="0"/>
    <xf numFmtId="0" fontId="5" fillId="0" borderId="0"/>
    <xf numFmtId="0" fontId="5" fillId="0" borderId="0"/>
    <xf numFmtId="0" fontId="5" fillId="0" borderId="0"/>
    <xf numFmtId="0" fontId="29" fillId="0" borderId="0"/>
    <xf numFmtId="0" fontId="4" fillId="0" borderId="0"/>
    <xf numFmtId="0" fontId="4" fillId="0" borderId="0"/>
    <xf numFmtId="9" fontId="12" fillId="0" borderId="0" applyFont="0" applyFill="0" applyBorder="0" applyAlignment="0" applyProtection="0"/>
    <xf numFmtId="9" fontId="4" fillId="0" borderId="0" applyFont="0" applyFill="0" applyBorder="0" applyAlignment="0" applyProtection="0"/>
    <xf numFmtId="171" fontId="8" fillId="0" borderId="0"/>
    <xf numFmtId="0" fontId="47" fillId="0" borderId="0" applyNumberFormat="0" applyFill="0" applyBorder="0" applyAlignment="0" applyProtection="0"/>
    <xf numFmtId="0" fontId="48" fillId="0" borderId="0"/>
    <xf numFmtId="0" fontId="49" fillId="0" borderId="0"/>
    <xf numFmtId="0" fontId="48" fillId="0" borderId="0"/>
    <xf numFmtId="172" fontId="19" fillId="0" borderId="0"/>
    <xf numFmtId="173" fontId="8" fillId="0" borderId="0"/>
    <xf numFmtId="174" fontId="9" fillId="0" borderId="0"/>
    <xf numFmtId="0" fontId="5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8" fillId="0" borderId="0" applyNumberFormat="0" applyFont="0" applyFill="0" applyBorder="0" applyAlignment="0" applyProtection="0"/>
    <xf numFmtId="44" fontId="8" fillId="0" borderId="0" applyFont="0" applyFill="0" applyBorder="0" applyAlignment="0" applyProtection="0"/>
    <xf numFmtId="175"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52" fillId="0" borderId="0"/>
    <xf numFmtId="176" fontId="19" fillId="0" borderId="0" applyFont="0" applyFill="0" applyBorder="0" applyAlignment="0" applyProtection="0"/>
    <xf numFmtId="177" fontId="19" fillId="0" borderId="0" applyFont="0" applyFill="0" applyBorder="0" applyAlignment="0" applyProtection="0"/>
    <xf numFmtId="0" fontId="8" fillId="0" borderId="0"/>
    <xf numFmtId="171" fontId="8" fillId="0" borderId="0"/>
    <xf numFmtId="0" fontId="48" fillId="0" borderId="0" applyNumberFormat="0" applyFill="0" applyBorder="0" applyAlignment="0" applyProtection="0"/>
    <xf numFmtId="0" fontId="53" fillId="0" borderId="0"/>
    <xf numFmtId="171" fontId="49" fillId="0" borderId="0"/>
    <xf numFmtId="171" fontId="49" fillId="0" borderId="0"/>
    <xf numFmtId="171" fontId="6" fillId="0" borderId="0">
      <alignment vertical="top"/>
    </xf>
    <xf numFmtId="171" fontId="6" fillId="0" borderId="0">
      <alignment vertical="top"/>
    </xf>
    <xf numFmtId="171" fontId="6" fillId="0" borderId="0">
      <alignment vertical="top"/>
    </xf>
    <xf numFmtId="171" fontId="6" fillId="0" borderId="0">
      <alignment vertical="top"/>
    </xf>
    <xf numFmtId="171" fontId="6" fillId="0" borderId="0">
      <alignment vertical="top"/>
    </xf>
    <xf numFmtId="171" fontId="6" fillId="0" borderId="0">
      <alignment vertical="top"/>
    </xf>
    <xf numFmtId="171" fontId="8" fillId="0" borderId="0"/>
    <xf numFmtId="171" fontId="8" fillId="0" borderId="0"/>
    <xf numFmtId="171" fontId="8" fillId="0" borderId="0"/>
    <xf numFmtId="171" fontId="49" fillId="0" borderId="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71" fontId="48" fillId="0" borderId="0" applyNumberFormat="0" applyFill="0" applyBorder="0" applyAlignment="0" applyProtection="0"/>
    <xf numFmtId="0" fontId="48" fillId="0" borderId="0" applyNumberFormat="0" applyFill="0" applyBorder="0" applyAlignment="0" applyProtection="0"/>
    <xf numFmtId="171" fontId="48" fillId="0" borderId="0" applyNumberFormat="0" applyFill="0" applyBorder="0" applyAlignment="0" applyProtection="0"/>
    <xf numFmtId="0" fontId="48" fillId="0" borderId="0" applyNumberFormat="0" applyFill="0" applyBorder="0" applyAlignment="0" applyProtection="0"/>
    <xf numFmtId="0" fontId="8" fillId="0" borderId="0"/>
    <xf numFmtId="171" fontId="8" fillId="0" borderId="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171" fontId="54" fillId="0" borderId="0"/>
    <xf numFmtId="0" fontId="54" fillId="0" borderId="0"/>
    <xf numFmtId="0" fontId="8" fillId="0" borderId="0"/>
    <xf numFmtId="171" fontId="8" fillId="0" borderId="0"/>
    <xf numFmtId="0" fontId="8" fillId="0" borderId="0"/>
    <xf numFmtId="171" fontId="8" fillId="0" borderId="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54" fillId="0" borderId="0"/>
    <xf numFmtId="0" fontId="8" fillId="0" borderId="0"/>
    <xf numFmtId="0" fontId="8" fillId="0" borderId="0"/>
    <xf numFmtId="0" fontId="8" fillId="0" borderId="0"/>
    <xf numFmtId="0" fontId="8" fillId="0" borderId="0"/>
    <xf numFmtId="0" fontId="54" fillId="0" borderId="0"/>
    <xf numFmtId="0" fontId="54" fillId="0" borderId="0"/>
    <xf numFmtId="171" fontId="54" fillId="0" borderId="0"/>
    <xf numFmtId="171" fontId="54" fillId="0" borderId="0"/>
    <xf numFmtId="0" fontId="55" fillId="0" borderId="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5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1" fontId="8" fillId="0" borderId="0"/>
    <xf numFmtId="0" fontId="48" fillId="0" borderId="0" applyNumberFormat="0" applyFill="0" applyBorder="0" applyAlignment="0" applyProtection="0"/>
    <xf numFmtId="0" fontId="55" fillId="0" borderId="0"/>
    <xf numFmtId="3" fontId="19" fillId="0" borderId="0"/>
    <xf numFmtId="171"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54" fillId="0" borderId="0"/>
    <xf numFmtId="0" fontId="54" fillId="0" borderId="0"/>
    <xf numFmtId="0" fontId="8" fillId="0" borderId="0"/>
    <xf numFmtId="171" fontId="8" fillId="0" borderId="0"/>
    <xf numFmtId="0" fontId="54" fillId="0" borderId="0"/>
    <xf numFmtId="0" fontId="54" fillId="0" borderId="0"/>
    <xf numFmtId="0" fontId="54" fillId="0" borderId="0"/>
    <xf numFmtId="0" fontId="54"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54" fillId="0" borderId="0"/>
    <xf numFmtId="0" fontId="8" fillId="0" borderId="0"/>
    <xf numFmtId="171" fontId="8" fillId="0" borderId="0"/>
    <xf numFmtId="0" fontId="8" fillId="0" borderId="0"/>
    <xf numFmtId="171" fontId="8" fillId="0" borderId="0"/>
    <xf numFmtId="3" fontId="19" fillId="0" borderId="0"/>
    <xf numFmtId="171" fontId="51" fillId="0" borderId="0"/>
    <xf numFmtId="0" fontId="51" fillId="0" borderId="0"/>
    <xf numFmtId="0" fontId="8" fillId="0" borderId="0"/>
    <xf numFmtId="0" fontId="8" fillId="0" borderId="0"/>
    <xf numFmtId="171"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171"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1" fontId="8" fillId="0" borderId="0"/>
    <xf numFmtId="0" fontId="8" fillId="0" borderId="0"/>
    <xf numFmtId="0" fontId="8" fillId="0" borderId="0"/>
    <xf numFmtId="0" fontId="8" fillId="0" borderId="0"/>
    <xf numFmtId="0" fontId="8" fillId="0" borderId="0"/>
    <xf numFmtId="0" fontId="51" fillId="0" borderId="0"/>
    <xf numFmtId="0" fontId="8" fillId="0" borderId="0"/>
    <xf numFmtId="171" fontId="8" fillId="0" borderId="0"/>
    <xf numFmtId="0" fontId="8" fillId="0" borderId="0"/>
    <xf numFmtId="0" fontId="8" fillId="0" borderId="0"/>
    <xf numFmtId="0" fontId="51" fillId="0" borderId="0"/>
    <xf numFmtId="171" fontId="51" fillId="0" borderId="0"/>
    <xf numFmtId="0" fontId="5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1" fontId="8" fillId="0" borderId="0"/>
    <xf numFmtId="0" fontId="8" fillId="0" borderId="0"/>
    <xf numFmtId="171"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0"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1" fontId="8" fillId="0" borderId="0"/>
    <xf numFmtId="0" fontId="54" fillId="0" borderId="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71" fontId="49" fillId="0" borderId="0"/>
    <xf numFmtId="171" fontId="49" fillId="0" borderId="0"/>
    <xf numFmtId="171" fontId="49" fillId="0" borderId="0"/>
    <xf numFmtId="171" fontId="49" fillId="0" borderId="0"/>
    <xf numFmtId="171" fontId="4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1"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1" fontId="8" fillId="0" borderId="0"/>
    <xf numFmtId="0" fontId="55" fillId="0" borderId="0"/>
    <xf numFmtId="0" fontId="55" fillId="0" borderId="0"/>
    <xf numFmtId="171" fontId="51" fillId="0" borderId="0"/>
    <xf numFmtId="0" fontId="51" fillId="0" borderId="0"/>
    <xf numFmtId="171" fontId="51" fillId="0" borderId="0"/>
    <xf numFmtId="0" fontId="51" fillId="0" borderId="0"/>
    <xf numFmtId="171" fontId="51" fillId="0" borderId="0"/>
    <xf numFmtId="0" fontId="51" fillId="0" borderId="0"/>
    <xf numFmtId="171" fontId="51" fillId="0" borderId="0"/>
    <xf numFmtId="0" fontId="51" fillId="0" borderId="0"/>
    <xf numFmtId="171" fontId="51" fillId="0" borderId="0"/>
    <xf numFmtId="0" fontId="51" fillId="0" borderId="0"/>
    <xf numFmtId="171" fontId="51" fillId="0" borderId="0"/>
    <xf numFmtId="0" fontId="51" fillId="0" borderId="0"/>
    <xf numFmtId="171" fontId="51" fillId="0" borderId="0"/>
    <xf numFmtId="0" fontId="51" fillId="0" borderId="0"/>
    <xf numFmtId="171" fontId="51" fillId="0" borderId="0"/>
    <xf numFmtId="0" fontId="51" fillId="0" borderId="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0" fontId="19" fillId="0" borderId="0" applyFont="0" applyFill="0" applyBorder="0" applyAlignment="0" applyProtection="0"/>
    <xf numFmtId="179" fontId="8" fillId="0" borderId="0" applyFont="0" applyFill="0" applyBorder="0" applyAlignment="0" applyProtection="0"/>
    <xf numFmtId="0" fontId="8" fillId="0" borderId="0"/>
    <xf numFmtId="171" fontId="8" fillId="0" borderId="0"/>
    <xf numFmtId="180" fontId="8" fillId="0" borderId="0"/>
    <xf numFmtId="0" fontId="48" fillId="0" borderId="0" applyNumberFormat="0" applyFill="0" applyBorder="0" applyAlignment="0" applyProtection="0"/>
    <xf numFmtId="0" fontId="53" fillId="0" borderId="0"/>
    <xf numFmtId="0" fontId="55" fillId="0" borderId="0"/>
    <xf numFmtId="0" fontId="54" fillId="0" borderId="0"/>
    <xf numFmtId="0" fontId="8" fillId="0" borderId="0"/>
    <xf numFmtId="0" fontId="53" fillId="0" borderId="0"/>
    <xf numFmtId="0" fontId="8" fillId="0" borderId="0"/>
    <xf numFmtId="171" fontId="8" fillId="0" borderId="0"/>
    <xf numFmtId="0" fontId="54" fillId="0" borderId="0"/>
    <xf numFmtId="0" fontId="54" fillId="0" borderId="0"/>
    <xf numFmtId="0" fontId="56" fillId="0" borderId="0"/>
    <xf numFmtId="0" fontId="8" fillId="0" borderId="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0" fontId="19" fillId="0" borderId="0" applyFont="0" applyFill="0" applyBorder="0" applyAlignment="0" applyProtection="0"/>
    <xf numFmtId="182" fontId="8" fillId="0" borderId="0" applyFont="0" applyFill="0" applyBorder="0" applyAlignment="0" applyProtection="0"/>
    <xf numFmtId="39" fontId="8" fillId="0" borderId="0" applyFont="0" applyFill="0" applyBorder="0" applyAlignment="0" applyProtection="0"/>
    <xf numFmtId="39" fontId="8" fillId="0" borderId="0" applyFont="0" applyFill="0" applyBorder="0" applyAlignment="0" applyProtection="0"/>
    <xf numFmtId="39" fontId="8" fillId="0" borderId="0" applyFont="0" applyFill="0" applyBorder="0" applyAlignment="0" applyProtection="0"/>
    <xf numFmtId="0" fontId="19" fillId="0" borderId="0" applyFont="0" applyFill="0" applyBorder="0" applyAlignment="0" applyProtection="0"/>
    <xf numFmtId="183" fontId="8" fillId="0" borderId="0" applyFont="0" applyFill="0" applyBorder="0" applyAlignment="0" applyProtection="0"/>
    <xf numFmtId="0" fontId="48" fillId="0" borderId="0" applyNumberFormat="0" applyFill="0" applyBorder="0" applyAlignment="0" applyProtection="0"/>
    <xf numFmtId="0" fontId="8" fillId="0" borderId="0"/>
    <xf numFmtId="171" fontId="8" fillId="0" borderId="0"/>
    <xf numFmtId="171" fontId="51" fillId="0" borderId="0"/>
    <xf numFmtId="0" fontId="51" fillId="0" borderId="0"/>
    <xf numFmtId="171" fontId="51" fillId="0" borderId="0"/>
    <xf numFmtId="0" fontId="51" fillId="0" borderId="0"/>
    <xf numFmtId="0" fontId="51" fillId="0" borderId="0"/>
    <xf numFmtId="0" fontId="55" fillId="0" borderId="0"/>
    <xf numFmtId="0" fontId="55" fillId="0" borderId="0"/>
    <xf numFmtId="0" fontId="8" fillId="0" borderId="0"/>
    <xf numFmtId="171" fontId="8" fillId="0" borderId="0"/>
    <xf numFmtId="171" fontId="54" fillId="0" borderId="0"/>
    <xf numFmtId="0" fontId="8" fillId="0" borderId="0"/>
    <xf numFmtId="0" fontId="8" fillId="0" borderId="0"/>
    <xf numFmtId="171" fontId="8" fillId="0" borderId="0"/>
    <xf numFmtId="0" fontId="53" fillId="0" borderId="0"/>
    <xf numFmtId="0" fontId="54" fillId="0" borderId="0"/>
    <xf numFmtId="0" fontId="54" fillId="0" borderId="0"/>
    <xf numFmtId="0" fontId="8" fillId="0" borderId="0"/>
    <xf numFmtId="0" fontId="8" fillId="0" borderId="0"/>
    <xf numFmtId="0" fontId="8" fillId="0" borderId="0"/>
    <xf numFmtId="0"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54" fillId="0" borderId="0"/>
    <xf numFmtId="0" fontId="54" fillId="0" borderId="0"/>
    <xf numFmtId="0" fontId="8" fillId="0" borderId="0"/>
    <xf numFmtId="171" fontId="8" fillId="0" borderId="0"/>
    <xf numFmtId="0" fontId="8" fillId="0" borderId="0"/>
    <xf numFmtId="171" fontId="8" fillId="0" borderId="0"/>
    <xf numFmtId="0" fontId="53" fillId="0" borderId="0"/>
    <xf numFmtId="0" fontId="8" fillId="0" borderId="0"/>
    <xf numFmtId="171" fontId="8" fillId="0" borderId="0"/>
    <xf numFmtId="0" fontId="8" fillId="0" borderId="0"/>
    <xf numFmtId="171" fontId="8" fillId="0" borderId="0"/>
    <xf numFmtId="171" fontId="8" fillId="0" borderId="0"/>
    <xf numFmtId="0" fontId="8" fillId="0" borderId="0"/>
    <xf numFmtId="0" fontId="49" fillId="0" borderId="0"/>
    <xf numFmtId="0" fontId="8" fillId="0" borderId="0"/>
    <xf numFmtId="171" fontId="8" fillId="0" borderId="0"/>
    <xf numFmtId="171" fontId="51" fillId="0" borderId="0"/>
    <xf numFmtId="0" fontId="54" fillId="0" borderId="0"/>
    <xf numFmtId="0" fontId="54" fillId="0" borderId="0"/>
    <xf numFmtId="184" fontId="19" fillId="0" borderId="0" applyFont="0" applyFill="0" applyBorder="0" applyAlignment="0" applyProtection="0"/>
    <xf numFmtId="0" fontId="8" fillId="0" borderId="0"/>
    <xf numFmtId="171" fontId="8" fillId="0" borderId="0"/>
    <xf numFmtId="0" fontId="5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1" fontId="8" fillId="0" borderId="0"/>
    <xf numFmtId="0" fontId="8" fillId="0" borderId="0"/>
    <xf numFmtId="171" fontId="8" fillId="0" borderId="0"/>
    <xf numFmtId="0" fontId="53"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54" fillId="0" borderId="0"/>
    <xf numFmtId="171" fontId="49" fillId="0" borderId="0"/>
    <xf numFmtId="0" fontId="4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1" fontId="54" fillId="0" borderId="0"/>
    <xf numFmtId="0" fontId="54"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1" fontId="8" fillId="0" borderId="0"/>
    <xf numFmtId="0" fontId="8" fillId="0" borderId="0"/>
    <xf numFmtId="171" fontId="8" fillId="0" borderId="0"/>
    <xf numFmtId="0" fontId="54"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171" fontId="49" fillId="0" borderId="0"/>
    <xf numFmtId="0" fontId="49" fillId="0" borderId="0"/>
    <xf numFmtId="0" fontId="49" fillId="0" borderId="0"/>
    <xf numFmtId="0" fontId="49" fillId="0" borderId="0"/>
    <xf numFmtId="0" fontId="49" fillId="0" borderId="0"/>
    <xf numFmtId="0" fontId="8" fillId="0" borderId="0"/>
    <xf numFmtId="171" fontId="8" fillId="0" borderId="0"/>
    <xf numFmtId="0" fontId="8" fillId="0" borderId="0"/>
    <xf numFmtId="171" fontId="8" fillId="0" borderId="0"/>
    <xf numFmtId="0" fontId="8" fillId="0" borderId="0"/>
    <xf numFmtId="171" fontId="8" fillId="0" borderId="0"/>
    <xf numFmtId="0" fontId="49" fillId="0" borderId="0"/>
    <xf numFmtId="0" fontId="8" fillId="0" borderId="0"/>
    <xf numFmtId="171" fontId="8" fillId="0" borderId="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1" fontId="54" fillId="0" borderId="0"/>
    <xf numFmtId="0" fontId="55" fillId="0" borderId="0"/>
    <xf numFmtId="3" fontId="19" fillId="0" borderId="0"/>
    <xf numFmtId="3" fontId="19" fillId="0" borderId="0"/>
    <xf numFmtId="0" fontId="55" fillId="0" borderId="0"/>
    <xf numFmtId="0" fontId="55" fillId="0" borderId="0"/>
    <xf numFmtId="0" fontId="55" fillId="0" borderId="0"/>
    <xf numFmtId="0" fontId="55" fillId="0" borderId="0"/>
    <xf numFmtId="0" fontId="55" fillId="0" borderId="0"/>
    <xf numFmtId="0" fontId="55" fillId="0" borderId="0"/>
    <xf numFmtId="0" fontId="53" fillId="0" borderId="0"/>
    <xf numFmtId="0" fontId="53" fillId="0" borderId="0"/>
    <xf numFmtId="0" fontId="54" fillId="0" borderId="0"/>
    <xf numFmtId="171" fontId="8" fillId="0" borderId="0"/>
    <xf numFmtId="0" fontId="8" fillId="0" borderId="0"/>
    <xf numFmtId="171" fontId="8" fillId="0" borderId="0"/>
    <xf numFmtId="0" fontId="8" fillId="0" borderId="0"/>
    <xf numFmtId="171" fontId="54" fillId="0" borderId="0"/>
    <xf numFmtId="0" fontId="8" fillId="0" borderId="0"/>
    <xf numFmtId="171" fontId="8" fillId="0" borderId="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9" fillId="10" borderId="0" applyNumberFormat="0" applyFont="0" applyAlignment="0" applyProtection="0"/>
    <xf numFmtId="171" fontId="51" fillId="0" borderId="0"/>
    <xf numFmtId="0" fontId="51" fillId="0" borderId="0"/>
    <xf numFmtId="0" fontId="8" fillId="0" borderId="0"/>
    <xf numFmtId="171" fontId="8" fillId="0" borderId="0"/>
    <xf numFmtId="0" fontId="55" fillId="0" borderId="0"/>
    <xf numFmtId="0" fontId="55" fillId="0" borderId="0"/>
    <xf numFmtId="0" fontId="5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1" fillId="0" borderId="0"/>
    <xf numFmtId="0" fontId="8" fillId="0" borderId="0"/>
    <xf numFmtId="171" fontId="8" fillId="0" borderId="0"/>
    <xf numFmtId="0" fontId="8" fillId="0" borderId="0"/>
    <xf numFmtId="171"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171" fontId="51" fillId="0" borderId="0"/>
    <xf numFmtId="0" fontId="51" fillId="0" borderId="0"/>
    <xf numFmtId="0" fontId="55" fillId="0" borderId="0"/>
    <xf numFmtId="171" fontId="8" fillId="0" borderId="0"/>
    <xf numFmtId="0" fontId="8" fillId="0" borderId="0"/>
    <xf numFmtId="0" fontId="55" fillId="0" borderId="0"/>
    <xf numFmtId="0" fontId="8" fillId="0" borderId="0"/>
    <xf numFmtId="171" fontId="8" fillId="0" borderId="0"/>
    <xf numFmtId="0" fontId="55" fillId="0" borderId="0"/>
    <xf numFmtId="0" fontId="8" fillId="0" borderId="0"/>
    <xf numFmtId="171" fontId="8" fillId="0" borderId="0"/>
    <xf numFmtId="171" fontId="8" fillId="0" borderId="0"/>
    <xf numFmtId="0" fontId="49" fillId="0" borderId="0"/>
    <xf numFmtId="0" fontId="55"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171" fontId="51" fillId="0" borderId="0"/>
    <xf numFmtId="0" fontId="5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5" fillId="0" borderId="0"/>
    <xf numFmtId="0" fontId="55" fillId="0" borderId="0"/>
    <xf numFmtId="0" fontId="8" fillId="0" borderId="0"/>
    <xf numFmtId="171" fontId="8" fillId="0" borderId="0"/>
    <xf numFmtId="0" fontId="8" fillId="0" borderId="0"/>
    <xf numFmtId="171" fontId="8" fillId="0" borderId="0"/>
    <xf numFmtId="0"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5" fillId="0" borderId="0"/>
    <xf numFmtId="171" fontId="8" fillId="0" borderId="0"/>
    <xf numFmtId="0" fontId="8"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8" fillId="0" borderId="0" applyFont="0" applyFill="0" applyBorder="0" applyAlignment="0" applyProtection="0"/>
    <xf numFmtId="0" fontId="8" fillId="0" borderId="0"/>
    <xf numFmtId="0" fontId="8" fillId="0" borderId="0"/>
    <xf numFmtId="0" fontId="8" fillId="0" borderId="0"/>
    <xf numFmtId="0" fontId="8" fillId="0" borderId="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0" fontId="19" fillId="0" borderId="0" applyFont="0" applyFill="0" applyBorder="0" applyAlignment="0" applyProtection="0"/>
    <xf numFmtId="186"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19" fillId="0" borderId="0" applyFont="0" applyFill="0" applyBorder="0" applyAlignment="0" applyProtection="0"/>
    <xf numFmtId="187" fontId="32" fillId="0" borderId="0" applyFill="0" applyAlignment="0" applyProtection="0"/>
    <xf numFmtId="188" fontId="8" fillId="0" borderId="0" applyFont="0" applyFill="0" applyBorder="0" applyProtection="0">
      <alignment horizontal="right"/>
    </xf>
    <xf numFmtId="171" fontId="58" fillId="0" borderId="0"/>
    <xf numFmtId="171" fontId="51" fillId="0" borderId="0"/>
    <xf numFmtId="0" fontId="51" fillId="0" borderId="0"/>
    <xf numFmtId="0" fontId="55" fillId="0" borderId="0"/>
    <xf numFmtId="171" fontId="51" fillId="0" borderId="0"/>
    <xf numFmtId="0" fontId="51" fillId="0" borderId="0"/>
    <xf numFmtId="171" fontId="51" fillId="0" borderId="0"/>
    <xf numFmtId="0" fontId="5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1" fillId="0" borderId="0"/>
    <xf numFmtId="0" fontId="55" fillId="0" borderId="0"/>
    <xf numFmtId="0" fontId="55" fillId="0" borderId="0"/>
    <xf numFmtId="171" fontId="51" fillId="0" borderId="0"/>
    <xf numFmtId="0" fontId="51" fillId="0" borderId="0"/>
    <xf numFmtId="171" fontId="51" fillId="0" borderId="0"/>
    <xf numFmtId="0" fontId="54" fillId="0" borderId="0"/>
    <xf numFmtId="0" fontId="8" fillId="0" borderId="0"/>
    <xf numFmtId="171" fontId="8" fillId="0" borderId="0"/>
    <xf numFmtId="0" fontId="8" fillId="0" borderId="0"/>
    <xf numFmtId="0" fontId="51" fillId="0" borderId="0"/>
    <xf numFmtId="0" fontId="54" fillId="0" borderId="0"/>
    <xf numFmtId="0" fontId="54" fillId="0" borderId="0"/>
    <xf numFmtId="0" fontId="8" fillId="0" borderId="0"/>
    <xf numFmtId="171" fontId="8" fillId="0" borderId="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0" fontId="19" fillId="0" borderId="0" applyFont="0" applyFill="0" applyBorder="0" applyAlignment="0" applyProtection="0"/>
    <xf numFmtId="190" fontId="8" fillId="0" borderId="0" applyFont="0" applyFill="0" applyBorder="0" applyAlignment="0" applyProtection="0"/>
    <xf numFmtId="190" fontId="8" fillId="0" borderId="0" applyFont="0" applyFill="0" applyBorder="0" applyAlignment="0" applyProtection="0"/>
    <xf numFmtId="190" fontId="8" fillId="0" borderId="0" applyFont="0" applyFill="0" applyBorder="0" applyAlignment="0" applyProtection="0"/>
    <xf numFmtId="0" fontId="19"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1" fontId="8" fillId="0" borderId="0"/>
    <xf numFmtId="0" fontId="54" fillId="0" borderId="0"/>
    <xf numFmtId="0" fontId="51"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54" fillId="0" borderId="0"/>
    <xf numFmtId="0" fontId="54" fillId="0" borderId="0"/>
    <xf numFmtId="0" fontId="8" fillId="0" borderId="0"/>
    <xf numFmtId="0" fontId="55"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0" fontId="54" fillId="0" borderId="0"/>
    <xf numFmtId="3" fontId="19" fillId="0" borderId="0"/>
    <xf numFmtId="0" fontId="8" fillId="0" borderId="0"/>
    <xf numFmtId="0" fontId="8" fillId="0" borderId="0"/>
    <xf numFmtId="171" fontId="8" fillId="0" borderId="0"/>
    <xf numFmtId="0" fontId="8" fillId="0" borderId="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54" fillId="0" borderId="0"/>
    <xf numFmtId="0" fontId="54"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54" fillId="0" borderId="0"/>
    <xf numFmtId="0" fontId="54" fillId="0" borderId="0"/>
    <xf numFmtId="0" fontId="8" fillId="0" borderId="0"/>
    <xf numFmtId="171" fontId="8" fillId="0" borderId="0"/>
    <xf numFmtId="0" fontId="54" fillId="0" borderId="0"/>
    <xf numFmtId="0"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53" fillId="0" borderId="0"/>
    <xf numFmtId="0" fontId="8" fillId="0" borderId="0"/>
    <xf numFmtId="171" fontId="8" fillId="0" borderId="0"/>
    <xf numFmtId="0" fontId="54" fillId="0" borderId="0"/>
    <xf numFmtId="0" fontId="54" fillId="0" borderId="0"/>
    <xf numFmtId="0" fontId="54" fillId="0" borderId="0"/>
    <xf numFmtId="0" fontId="8" fillId="0" borderId="0"/>
    <xf numFmtId="171" fontId="8" fillId="0" borderId="0"/>
    <xf numFmtId="0" fontId="8" fillId="0" borderId="0"/>
    <xf numFmtId="171" fontId="8" fillId="0" borderId="0"/>
    <xf numFmtId="3" fontId="19" fillId="0" borderId="0"/>
    <xf numFmtId="0" fontId="54" fillId="0" borderId="0"/>
    <xf numFmtId="0" fontId="8" fillId="0" borderId="0"/>
    <xf numFmtId="0" fontId="48" fillId="0" borderId="0" applyNumberFormat="0" applyFill="0" applyBorder="0" applyAlignment="0" applyProtection="0"/>
    <xf numFmtId="0" fontId="8" fillId="0" borderId="0"/>
    <xf numFmtId="171" fontId="8" fillId="0" borderId="0"/>
    <xf numFmtId="0" fontId="8" fillId="0" borderId="0"/>
    <xf numFmtId="171" fontId="8" fillId="0" borderId="0"/>
    <xf numFmtId="0" fontId="8" fillId="0" borderId="0"/>
    <xf numFmtId="0" fontId="49" fillId="0" borderId="0"/>
    <xf numFmtId="0" fontId="53" fillId="0" borderId="0"/>
    <xf numFmtId="0" fontId="53" fillId="0" borderId="0"/>
    <xf numFmtId="0" fontId="54" fillId="0" borderId="0"/>
    <xf numFmtId="0" fontId="5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1" fontId="8" fillId="0" borderId="0"/>
    <xf numFmtId="0" fontId="54" fillId="0" borderId="0"/>
    <xf numFmtId="0" fontId="48" fillId="0" borderId="0" applyNumberFormat="0" applyFill="0" applyBorder="0" applyAlignment="0" applyProtection="0"/>
    <xf numFmtId="0" fontId="54" fillId="0" borderId="0"/>
    <xf numFmtId="171" fontId="49" fillId="0" borderId="0"/>
    <xf numFmtId="0" fontId="49" fillId="0" borderId="0"/>
    <xf numFmtId="171" fontId="49" fillId="0" borderId="0"/>
    <xf numFmtId="0" fontId="4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8" fillId="0" borderId="0"/>
    <xf numFmtId="171" fontId="8" fillId="0" borderId="0"/>
    <xf numFmtId="0" fontId="51" fillId="0" borderId="0"/>
    <xf numFmtId="0" fontId="8" fillId="0" borderId="0"/>
    <xf numFmtId="171" fontId="8" fillId="0" borderId="0"/>
    <xf numFmtId="0" fontId="8" fillId="0" borderId="0"/>
    <xf numFmtId="171" fontId="8" fillId="0" borderId="0"/>
    <xf numFmtId="0"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1" fontId="8" fillId="0" borderId="0"/>
    <xf numFmtId="0" fontId="8" fillId="0" borderId="0"/>
    <xf numFmtId="171" fontId="8" fillId="0" borderId="0"/>
    <xf numFmtId="0" fontId="8" fillId="0" borderId="0"/>
    <xf numFmtId="0" fontId="8" fillId="0" borderId="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54" fillId="0" borderId="0"/>
    <xf numFmtId="0" fontId="8" fillId="0" borderId="0"/>
    <xf numFmtId="0" fontId="51" fillId="0" borderId="0"/>
    <xf numFmtId="0" fontId="8" fillId="0" borderId="0"/>
    <xf numFmtId="171" fontId="8" fillId="0" borderId="0"/>
    <xf numFmtId="0" fontId="8" fillId="0" borderId="0"/>
    <xf numFmtId="171" fontId="8" fillId="0" borderId="0"/>
    <xf numFmtId="171" fontId="8" fillId="0" borderId="0"/>
    <xf numFmtId="0" fontId="8" fillId="0" borderId="0"/>
    <xf numFmtId="171" fontId="8" fillId="0" borderId="0"/>
    <xf numFmtId="0" fontId="8" fillId="0" borderId="0"/>
    <xf numFmtId="171" fontId="49" fillId="0" borderId="0"/>
    <xf numFmtId="0" fontId="49" fillId="0" borderId="0"/>
    <xf numFmtId="0" fontId="59" fillId="0" borderId="0" applyNumberFormat="0" applyFill="0" applyBorder="0" applyProtection="0">
      <alignment vertical="top"/>
    </xf>
    <xf numFmtId="0" fontId="59" fillId="0" borderId="0" applyNumberFormat="0" applyFill="0" applyBorder="0" applyProtection="0">
      <alignment vertical="top"/>
    </xf>
    <xf numFmtId="0" fontId="59" fillId="0" borderId="0" applyNumberFormat="0" applyFill="0" applyBorder="0" applyProtection="0">
      <alignment vertical="top"/>
    </xf>
    <xf numFmtId="0" fontId="8" fillId="0" borderId="0"/>
    <xf numFmtId="171" fontId="8" fillId="0" borderId="0"/>
    <xf numFmtId="0" fontId="8" fillId="0" borderId="0"/>
    <xf numFmtId="0" fontId="8" fillId="0" borderId="0"/>
    <xf numFmtId="171" fontId="8" fillId="0" borderId="0"/>
    <xf numFmtId="0" fontId="8" fillId="0" borderId="0"/>
    <xf numFmtId="171" fontId="8" fillId="0" borderId="0"/>
    <xf numFmtId="0" fontId="8" fillId="0" borderId="0"/>
    <xf numFmtId="171"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53" fillId="0" borderId="0"/>
    <xf numFmtId="0" fontId="53" fillId="0" borderId="0"/>
    <xf numFmtId="0" fontId="53" fillId="0" borderId="0"/>
    <xf numFmtId="0" fontId="55" fillId="0" borderId="0"/>
    <xf numFmtId="0" fontId="36" fillId="0" borderId="31" applyNumberFormat="0" applyFill="0" applyAlignment="0" applyProtection="0"/>
    <xf numFmtId="0" fontId="8" fillId="0" borderId="0"/>
    <xf numFmtId="171" fontId="8" fillId="0" borderId="0"/>
    <xf numFmtId="0" fontId="36" fillId="0" borderId="31" applyNumberFormat="0" applyFill="0" applyAlignment="0" applyProtection="0"/>
    <xf numFmtId="0" fontId="36" fillId="0" borderId="31" applyNumberFormat="0" applyFill="0" applyAlignment="0" applyProtection="0"/>
    <xf numFmtId="0" fontId="36" fillId="0" borderId="31" applyNumberFormat="0" applyFill="0" applyAlignment="0" applyProtection="0"/>
    <xf numFmtId="0" fontId="36" fillId="0" borderId="31" applyNumberFormat="0" applyFill="0" applyAlignment="0" applyProtection="0"/>
    <xf numFmtId="0" fontId="36" fillId="0" borderId="31" applyNumberFormat="0" applyFill="0" applyAlignment="0" applyProtection="0"/>
    <xf numFmtId="0" fontId="36" fillId="0" borderId="31" applyNumberFormat="0" applyFill="0" applyAlignment="0" applyProtection="0"/>
    <xf numFmtId="0" fontId="36" fillId="0" borderId="31" applyNumberFormat="0" applyFill="0" applyAlignment="0" applyProtection="0"/>
    <xf numFmtId="0" fontId="36" fillId="0" borderId="31" applyNumberFormat="0" applyFill="0" applyAlignment="0" applyProtection="0"/>
    <xf numFmtId="0" fontId="36" fillId="0" borderId="31" applyNumberFormat="0" applyFill="0" applyAlignment="0" applyProtection="0"/>
    <xf numFmtId="0" fontId="36" fillId="0" borderId="31" applyNumberFormat="0" applyFill="0" applyAlignment="0" applyProtection="0"/>
    <xf numFmtId="0" fontId="36" fillId="0" borderId="31" applyNumberFormat="0" applyFill="0" applyAlignment="0" applyProtection="0"/>
    <xf numFmtId="0" fontId="36" fillId="0" borderId="31" applyNumberFormat="0" applyFill="0" applyAlignment="0" applyProtection="0"/>
    <xf numFmtId="0" fontId="36" fillId="0" borderId="31" applyNumberFormat="0" applyFill="0" applyAlignment="0" applyProtection="0"/>
    <xf numFmtId="0" fontId="36" fillId="0" borderId="31" applyNumberFormat="0" applyFill="0" applyAlignment="0" applyProtection="0"/>
    <xf numFmtId="0" fontId="36" fillId="0" borderId="31" applyNumberFormat="0" applyFill="0" applyAlignment="0" applyProtection="0"/>
    <xf numFmtId="0" fontId="60" fillId="0" borderId="32" applyNumberFormat="0" applyFill="0" applyProtection="0">
      <alignment horizontal="center"/>
    </xf>
    <xf numFmtId="0" fontId="60" fillId="0" borderId="32" applyNumberFormat="0" applyFill="0" applyProtection="0">
      <alignment horizontal="center"/>
    </xf>
    <xf numFmtId="0" fontId="60" fillId="0" borderId="32" applyNumberFormat="0" applyFill="0" applyProtection="0">
      <alignment horizontal="center"/>
    </xf>
    <xf numFmtId="0" fontId="60" fillId="0" borderId="32" applyNumberFormat="0" applyFill="0" applyProtection="0">
      <alignment horizontal="center"/>
    </xf>
    <xf numFmtId="0" fontId="60" fillId="0" borderId="32" applyNumberFormat="0" applyFill="0" applyProtection="0">
      <alignment horizontal="center"/>
    </xf>
    <xf numFmtId="0" fontId="60" fillId="0" borderId="32" applyNumberFormat="0" applyFill="0" applyProtection="0">
      <alignment horizontal="center"/>
    </xf>
    <xf numFmtId="0" fontId="60" fillId="0" borderId="32" applyNumberFormat="0" applyFill="0" applyProtection="0">
      <alignment horizontal="center"/>
    </xf>
    <xf numFmtId="0" fontId="60" fillId="0" borderId="32" applyNumberFormat="0" applyFill="0" applyProtection="0">
      <alignment horizontal="center"/>
    </xf>
    <xf numFmtId="0" fontId="60" fillId="0" borderId="32" applyNumberFormat="0" applyFill="0" applyProtection="0">
      <alignment horizontal="center"/>
    </xf>
    <xf numFmtId="0" fontId="60" fillId="0" borderId="32" applyNumberFormat="0" applyFill="0" applyProtection="0">
      <alignment horizontal="center"/>
    </xf>
    <xf numFmtId="0" fontId="60" fillId="0" borderId="32" applyNumberFormat="0" applyFill="0" applyProtection="0">
      <alignment horizontal="center"/>
    </xf>
    <xf numFmtId="0" fontId="60" fillId="0" borderId="32" applyNumberFormat="0" applyFill="0" applyProtection="0">
      <alignment horizontal="center"/>
    </xf>
    <xf numFmtId="0" fontId="60" fillId="0" borderId="32" applyNumberFormat="0" applyFill="0" applyProtection="0">
      <alignment horizontal="center"/>
    </xf>
    <xf numFmtId="0" fontId="60" fillId="0" borderId="32" applyNumberFormat="0" applyFill="0" applyProtection="0">
      <alignment horizontal="center"/>
    </xf>
    <xf numFmtId="0" fontId="60" fillId="0" borderId="32" applyNumberFormat="0" applyFill="0" applyProtection="0">
      <alignment horizontal="center"/>
    </xf>
    <xf numFmtId="0" fontId="60" fillId="0" borderId="32" applyNumberFormat="0" applyFill="0" applyProtection="0">
      <alignment horizontal="center"/>
    </xf>
    <xf numFmtId="0" fontId="60" fillId="0" borderId="0" applyNumberFormat="0" applyFill="0" applyBorder="0" applyProtection="0">
      <alignment horizontal="left"/>
    </xf>
    <xf numFmtId="0" fontId="60" fillId="0" borderId="0" applyNumberFormat="0" applyFill="0" applyBorder="0" applyProtection="0">
      <alignment horizontal="left"/>
    </xf>
    <xf numFmtId="0" fontId="60" fillId="0" borderId="0" applyNumberFormat="0" applyFill="0" applyBorder="0" applyProtection="0">
      <alignment horizontal="left"/>
    </xf>
    <xf numFmtId="0" fontId="61" fillId="0" borderId="0" applyNumberFormat="0" applyFill="0" applyBorder="0" applyProtection="0">
      <alignment horizontal="centerContinuous"/>
    </xf>
    <xf numFmtId="0" fontId="61" fillId="0" borderId="0" applyNumberFormat="0" applyFill="0" applyBorder="0" applyProtection="0">
      <alignment horizontal="centerContinuous"/>
    </xf>
    <xf numFmtId="0" fontId="61" fillId="0" borderId="0" applyNumberFormat="0" applyFill="0" applyBorder="0" applyProtection="0">
      <alignment horizontal="centerContinuous"/>
    </xf>
    <xf numFmtId="0" fontId="8" fillId="0" borderId="0"/>
    <xf numFmtId="171" fontId="8" fillId="0" borderId="0"/>
    <xf numFmtId="0" fontId="8" fillId="0" borderId="0"/>
    <xf numFmtId="171" fontId="8" fillId="0" borderId="0"/>
    <xf numFmtId="0" fontId="8" fillId="0" borderId="0"/>
    <xf numFmtId="0" fontId="8" fillId="0" borderId="0"/>
    <xf numFmtId="171" fontId="8" fillId="0" borderId="0"/>
    <xf numFmtId="0"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53" fillId="0" borderId="0"/>
    <xf numFmtId="0" fontId="53" fillId="0" borderId="0"/>
    <xf numFmtId="0" fontId="53" fillId="0" borderId="0"/>
    <xf numFmtId="0" fontId="53" fillId="0" borderId="0"/>
    <xf numFmtId="0" fontId="53" fillId="0" borderId="0"/>
    <xf numFmtId="0" fontId="53" fillId="0" borderId="0"/>
    <xf numFmtId="171" fontId="51" fillId="0" borderId="0"/>
    <xf numFmtId="0" fontId="51" fillId="0" borderId="0"/>
    <xf numFmtId="0" fontId="8" fillId="0" borderId="0"/>
    <xf numFmtId="171" fontId="8" fillId="0" borderId="0"/>
    <xf numFmtId="0" fontId="8" fillId="0" borderId="0"/>
    <xf numFmtId="0" fontId="8" fillId="0" borderId="0"/>
    <xf numFmtId="171" fontId="8" fillId="0" borderId="0"/>
    <xf numFmtId="171" fontId="8" fillId="0" borderId="0"/>
    <xf numFmtId="0" fontId="8" fillId="0" borderId="0"/>
    <xf numFmtId="171" fontId="8" fillId="0" borderId="0"/>
    <xf numFmtId="171" fontId="8" fillId="0" borderId="0"/>
    <xf numFmtId="171" fontId="8" fillId="0" borderId="0"/>
    <xf numFmtId="171" fontId="8" fillId="0" borderId="0"/>
    <xf numFmtId="0" fontId="49" fillId="0" borderId="0"/>
    <xf numFmtId="0" fontId="54" fillId="0" borderId="0"/>
    <xf numFmtId="0" fontId="8" fillId="0" borderId="0"/>
    <xf numFmtId="171" fontId="8" fillId="0" borderId="0"/>
    <xf numFmtId="0" fontId="8" fillId="0" borderId="0"/>
    <xf numFmtId="171" fontId="8" fillId="0" borderId="0"/>
    <xf numFmtId="0" fontId="54" fillId="0" borderId="0"/>
    <xf numFmtId="0" fontId="8" fillId="0" borderId="0"/>
    <xf numFmtId="171"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1" fontId="8" fillId="0" borderId="0"/>
    <xf numFmtId="0" fontId="8" fillId="0" borderId="0"/>
    <xf numFmtId="0" fontId="62" fillId="11" borderId="0" applyNumberFormat="0" applyBorder="0" applyAlignment="0" applyProtection="0">
      <alignment vertical="center"/>
    </xf>
    <xf numFmtId="0" fontId="63" fillId="0" borderId="33" applyNumberFormat="0" applyFill="0" applyAlignment="0" applyProtection="0">
      <alignment vertical="center"/>
    </xf>
    <xf numFmtId="0" fontId="64" fillId="10" borderId="34" applyNumberFormat="0" applyAlignment="0" applyProtection="0">
      <alignment vertical="center"/>
    </xf>
    <xf numFmtId="0" fontId="65" fillId="12" borderId="35" applyNumberFormat="0" applyAlignment="0" applyProtection="0">
      <alignment vertical="center"/>
    </xf>
    <xf numFmtId="191" fontId="8" fillId="0" borderId="0" applyFont="0" applyFill="0" applyBorder="0" applyAlignment="0" applyProtection="0"/>
    <xf numFmtId="192" fontId="8" fillId="0" borderId="0" applyFont="0" applyFill="0" applyBorder="0" applyAlignment="0" applyProtection="0"/>
    <xf numFmtId="0" fontId="66" fillId="10" borderId="0" applyNumberFormat="0" applyBorder="0" applyAlignment="0" applyProtection="0">
      <alignment vertical="center"/>
    </xf>
    <xf numFmtId="9" fontId="8" fillId="13" borderId="0"/>
    <xf numFmtId="0" fontId="8" fillId="0" borderId="0"/>
    <xf numFmtId="0" fontId="67" fillId="0" borderId="0" applyNumberFormat="0" applyFill="0" applyBorder="0" applyAlignment="0" applyProtection="0">
      <alignment vertical="center"/>
    </xf>
    <xf numFmtId="0" fontId="68" fillId="14" borderId="0" applyNumberFormat="0" applyBorder="0" applyAlignment="0" applyProtection="0">
      <alignment vertical="center"/>
    </xf>
    <xf numFmtId="0" fontId="68" fillId="15" borderId="0" applyNumberFormat="0" applyBorder="0" applyAlignment="0" applyProtection="0">
      <alignment vertical="center"/>
    </xf>
    <xf numFmtId="0" fontId="68" fillId="16" borderId="0" applyNumberFormat="0" applyBorder="0" applyAlignment="0" applyProtection="0">
      <alignment vertical="center"/>
    </xf>
    <xf numFmtId="0" fontId="68" fillId="17" borderId="0" applyNumberFormat="0" applyBorder="0" applyAlignment="0" applyProtection="0">
      <alignment vertical="center"/>
    </xf>
    <xf numFmtId="0" fontId="68" fillId="18" borderId="0" applyNumberFormat="0" applyBorder="0" applyAlignment="0" applyProtection="0">
      <alignment vertical="center"/>
    </xf>
    <xf numFmtId="0" fontId="68" fillId="19" borderId="0" applyNumberFormat="0" applyBorder="0" applyAlignment="0" applyProtection="0">
      <alignment vertical="center"/>
    </xf>
    <xf numFmtId="0" fontId="69" fillId="0" borderId="0" applyNumberFormat="0" applyFill="0" applyBorder="0" applyAlignment="0" applyProtection="0">
      <alignment vertical="top"/>
      <protection locked="0"/>
    </xf>
    <xf numFmtId="0" fontId="70" fillId="0" borderId="0"/>
    <xf numFmtId="0" fontId="71" fillId="0" borderId="0"/>
    <xf numFmtId="193" fontId="72" fillId="0" borderId="0" applyFont="0" applyFill="0" applyBorder="0" applyAlignment="0" applyProtection="0"/>
    <xf numFmtId="194" fontId="73" fillId="0" borderId="0" applyFont="0" applyFill="0" applyBorder="0" applyAlignment="0" applyProtection="0"/>
    <xf numFmtId="0" fontId="51" fillId="0" borderId="0"/>
    <xf numFmtId="0" fontId="51" fillId="0" borderId="0"/>
    <xf numFmtId="180" fontId="8" fillId="0" borderId="0"/>
    <xf numFmtId="0" fontId="8" fillId="0" borderId="0"/>
    <xf numFmtId="166" fontId="72" fillId="0" borderId="0" applyFont="0" applyFill="0" applyBorder="0" applyAlignment="0" applyProtection="0"/>
    <xf numFmtId="10" fontId="72" fillId="0" borderId="0" applyFont="0" applyFill="0" applyBorder="0" applyAlignment="0" applyProtection="0"/>
    <xf numFmtId="5" fontId="74" fillId="3" borderId="0" applyFont="0" applyFill="0" applyBorder="0" applyAlignment="0" applyProtection="0"/>
    <xf numFmtId="195" fontId="49" fillId="0" borderId="0">
      <alignment horizontal="center"/>
    </xf>
    <xf numFmtId="0" fontId="75" fillId="0" borderId="0" applyNumberFormat="0" applyFill="0" applyBorder="0" applyAlignment="0" applyProtection="0">
      <alignment vertical="center"/>
    </xf>
    <xf numFmtId="0" fontId="76" fillId="0" borderId="36" applyNumberFormat="0" applyFill="0" applyAlignment="0" applyProtection="0">
      <alignment vertical="center"/>
    </xf>
    <xf numFmtId="0" fontId="77" fillId="0" borderId="37" applyNumberFormat="0" applyFill="0" applyAlignment="0" applyProtection="0">
      <alignment vertical="center"/>
    </xf>
    <xf numFmtId="0" fontId="78" fillId="0" borderId="38" applyNumberFormat="0" applyFill="0" applyAlignment="0" applyProtection="0">
      <alignment vertical="center"/>
    </xf>
    <xf numFmtId="0" fontId="78" fillId="0" borderId="0" applyNumberFormat="0" applyFill="0" applyBorder="0" applyAlignment="0" applyProtection="0">
      <alignment vertical="center"/>
    </xf>
    <xf numFmtId="0" fontId="79" fillId="20" borderId="0" applyNumberFormat="0" applyBorder="0" applyAlignment="0" applyProtection="0">
      <alignment vertical="center"/>
    </xf>
    <xf numFmtId="0" fontId="79" fillId="21" borderId="0" applyNumberFormat="0" applyBorder="0" applyAlignment="0" applyProtection="0">
      <alignment vertical="center"/>
    </xf>
    <xf numFmtId="0" fontId="79" fillId="22" borderId="0" applyNumberFormat="0" applyBorder="0" applyAlignment="0" applyProtection="0">
      <alignment vertical="center"/>
    </xf>
    <xf numFmtId="0" fontId="79" fillId="23" borderId="0" applyNumberFormat="0" applyBorder="0" applyAlignment="0" applyProtection="0">
      <alignment vertical="center"/>
    </xf>
    <xf numFmtId="0" fontId="79" fillId="11" borderId="0" applyNumberFormat="0" applyBorder="0" applyAlignment="0" applyProtection="0">
      <alignment vertical="center"/>
    </xf>
    <xf numFmtId="0" fontId="79" fillId="22" borderId="0" applyNumberFormat="0" applyBorder="0" applyAlignment="0" applyProtection="0">
      <alignment vertical="center"/>
    </xf>
    <xf numFmtId="0" fontId="80" fillId="24" borderId="0" applyNumberFormat="0" applyBorder="0" applyAlignment="0" applyProtection="0"/>
    <xf numFmtId="0" fontId="80" fillId="25" borderId="0" applyNumberFormat="0" applyBorder="0" applyAlignment="0" applyProtection="0"/>
    <xf numFmtId="0" fontId="80" fillId="26" borderId="0" applyNumberFormat="0" applyBorder="0" applyAlignment="0" applyProtection="0"/>
    <xf numFmtId="0" fontId="80" fillId="27" borderId="0" applyNumberFormat="0" applyBorder="0" applyAlignment="0" applyProtection="0"/>
    <xf numFmtId="0" fontId="80" fillId="11" borderId="0" applyNumberFormat="0" applyBorder="0" applyAlignment="0" applyProtection="0"/>
    <xf numFmtId="0" fontId="80" fillId="28" borderId="0" applyNumberFormat="0" applyBorder="0" applyAlignment="0" applyProtection="0"/>
    <xf numFmtId="0" fontId="81" fillId="24" borderId="0" applyNumberFormat="0" applyBorder="0" applyAlignment="0" applyProtection="0">
      <alignment vertical="center"/>
    </xf>
    <xf numFmtId="0" fontId="81" fillId="25" borderId="0" applyNumberFormat="0" applyBorder="0" applyAlignment="0" applyProtection="0">
      <alignment vertical="center"/>
    </xf>
    <xf numFmtId="0" fontId="81" fillId="26" borderId="0" applyNumberFormat="0" applyBorder="0" applyAlignment="0" applyProtection="0">
      <alignment vertical="center"/>
    </xf>
    <xf numFmtId="0" fontId="81" fillId="27" borderId="0" applyNumberFormat="0" applyBorder="0" applyAlignment="0" applyProtection="0">
      <alignment vertical="center"/>
    </xf>
    <xf numFmtId="0" fontId="81" fillId="11" borderId="0" applyNumberFormat="0" applyBorder="0" applyAlignment="0" applyProtection="0">
      <alignment vertical="center"/>
    </xf>
    <xf numFmtId="0" fontId="81" fillId="28" borderId="0" applyNumberFormat="0" applyBorder="0" applyAlignment="0" applyProtection="0">
      <alignment vertical="center"/>
    </xf>
    <xf numFmtId="196" fontId="32" fillId="0" borderId="0">
      <alignment horizontal="center"/>
    </xf>
    <xf numFmtId="0" fontId="6" fillId="22" borderId="39" applyNumberFormat="0" applyFont="0" applyAlignment="0" applyProtection="0">
      <alignment vertical="center"/>
    </xf>
    <xf numFmtId="0" fontId="82" fillId="0" borderId="40" applyNumberFormat="0" applyFill="0" applyAlignment="0" applyProtection="0">
      <alignment vertical="center"/>
    </xf>
    <xf numFmtId="0" fontId="79" fillId="11" borderId="0" applyNumberFormat="0" applyBorder="0" applyAlignment="0" applyProtection="0">
      <alignment vertical="center"/>
    </xf>
    <xf numFmtId="0" fontId="79" fillId="21" borderId="0" applyNumberFormat="0" applyBorder="0" applyAlignment="0" applyProtection="0">
      <alignment vertical="center"/>
    </xf>
    <xf numFmtId="0" fontId="79" fillId="10" borderId="0" applyNumberFormat="0" applyBorder="0" applyAlignment="0" applyProtection="0">
      <alignment vertical="center"/>
    </xf>
    <xf numFmtId="0" fontId="79" fillId="25" borderId="0" applyNumberFormat="0" applyBorder="0" applyAlignment="0" applyProtection="0">
      <alignment vertical="center"/>
    </xf>
    <xf numFmtId="0" fontId="79" fillId="11" borderId="0" applyNumberFormat="0" applyBorder="0" applyAlignment="0" applyProtection="0">
      <alignment vertical="center"/>
    </xf>
    <xf numFmtId="0" fontId="79" fillId="22" borderId="0" applyNumberFormat="0" applyBorder="0" applyAlignment="0" applyProtection="0">
      <alignment vertical="center"/>
    </xf>
    <xf numFmtId="0" fontId="80" fillId="20" borderId="0" applyNumberFormat="0" applyBorder="0" applyAlignment="0" applyProtection="0"/>
    <xf numFmtId="0" fontId="80" fillId="21" borderId="0" applyNumberFormat="0" applyBorder="0" applyAlignment="0" applyProtection="0"/>
    <xf numFmtId="0" fontId="80" fillId="29" borderId="0" applyNumberFormat="0" applyBorder="0" applyAlignment="0" applyProtection="0"/>
    <xf numFmtId="0" fontId="80" fillId="27" borderId="0" applyNumberFormat="0" applyBorder="0" applyAlignment="0" applyProtection="0"/>
    <xf numFmtId="0" fontId="80" fillId="20" borderId="0" applyNumberFormat="0" applyBorder="0" applyAlignment="0" applyProtection="0"/>
    <xf numFmtId="0" fontId="80" fillId="16" borderId="0" applyNumberFormat="0" applyBorder="0" applyAlignment="0" applyProtection="0"/>
    <xf numFmtId="0" fontId="81" fillId="20" borderId="0" applyNumberFormat="0" applyBorder="0" applyAlignment="0" applyProtection="0">
      <alignment vertical="center"/>
    </xf>
    <xf numFmtId="0" fontId="81" fillId="21" borderId="0" applyNumberFormat="0" applyBorder="0" applyAlignment="0" applyProtection="0">
      <alignment vertical="center"/>
    </xf>
    <xf numFmtId="0" fontId="81" fillId="29" borderId="0" applyNumberFormat="0" applyBorder="0" applyAlignment="0" applyProtection="0">
      <alignment vertical="center"/>
    </xf>
    <xf numFmtId="0" fontId="81" fillId="27" borderId="0" applyNumberFormat="0" applyBorder="0" applyAlignment="0" applyProtection="0">
      <alignment vertical="center"/>
    </xf>
    <xf numFmtId="0" fontId="81" fillId="20" borderId="0" applyNumberFormat="0" applyBorder="0" applyAlignment="0" applyProtection="0">
      <alignment vertical="center"/>
    </xf>
    <xf numFmtId="0" fontId="81" fillId="16" borderId="0" applyNumberFormat="0" applyBorder="0" applyAlignment="0" applyProtection="0">
      <alignment vertical="center"/>
    </xf>
    <xf numFmtId="197" fontId="83" fillId="0" borderId="0">
      <alignment horizontal="center"/>
    </xf>
    <xf numFmtId="0" fontId="68" fillId="11" borderId="0" applyNumberFormat="0" applyBorder="0" applyAlignment="0" applyProtection="0">
      <alignment vertical="center"/>
    </xf>
    <xf numFmtId="0" fontId="68" fillId="15" borderId="0" applyNumberFormat="0" applyBorder="0" applyAlignment="0" applyProtection="0">
      <alignment vertical="center"/>
    </xf>
    <xf numFmtId="0" fontId="68" fillId="16" borderId="0" applyNumberFormat="0" applyBorder="0" applyAlignment="0" applyProtection="0">
      <alignment vertical="center"/>
    </xf>
    <xf numFmtId="0" fontId="68" fillId="25" borderId="0" applyNumberFormat="0" applyBorder="0" applyAlignment="0" applyProtection="0">
      <alignment vertical="center"/>
    </xf>
    <xf numFmtId="0" fontId="68" fillId="11" borderId="0" applyNumberFormat="0" applyBorder="0" applyAlignment="0" applyProtection="0">
      <alignment vertical="center"/>
    </xf>
    <xf numFmtId="0" fontId="68" fillId="21" borderId="0" applyNumberFormat="0" applyBorder="0" applyAlignment="0" applyProtection="0">
      <alignment vertical="center"/>
    </xf>
    <xf numFmtId="0" fontId="84" fillId="30" borderId="0" applyNumberFormat="0" applyBorder="0" applyAlignment="0" applyProtection="0"/>
    <xf numFmtId="0" fontId="84" fillId="21" borderId="0" applyNumberFormat="0" applyBorder="0" applyAlignment="0" applyProtection="0"/>
    <xf numFmtId="0" fontId="84" fillId="29" borderId="0" applyNumberFormat="0" applyBorder="0" applyAlignment="0" applyProtection="0"/>
    <xf numFmtId="0" fontId="84" fillId="31" borderId="0" applyNumberFormat="0" applyBorder="0" applyAlignment="0" applyProtection="0"/>
    <xf numFmtId="0" fontId="84" fillId="18" borderId="0" applyNumberFormat="0" applyBorder="0" applyAlignment="0" applyProtection="0"/>
    <xf numFmtId="0" fontId="84" fillId="32" borderId="0" applyNumberFormat="0" applyBorder="0" applyAlignment="0" applyProtection="0"/>
    <xf numFmtId="0" fontId="85" fillId="30" borderId="0" applyNumberFormat="0" applyBorder="0" applyAlignment="0" applyProtection="0">
      <alignment vertical="center"/>
    </xf>
    <xf numFmtId="0" fontId="85" fillId="21" borderId="0" applyNumberFormat="0" applyBorder="0" applyAlignment="0" applyProtection="0">
      <alignment vertical="center"/>
    </xf>
    <xf numFmtId="0" fontId="85" fillId="29" borderId="0" applyNumberFormat="0" applyBorder="0" applyAlignment="0" applyProtection="0">
      <alignment vertical="center"/>
    </xf>
    <xf numFmtId="0" fontId="85" fillId="31" borderId="0" applyNumberFormat="0" applyBorder="0" applyAlignment="0" applyProtection="0">
      <alignment vertical="center"/>
    </xf>
    <xf numFmtId="0" fontId="85" fillId="18" borderId="0" applyNumberFormat="0" applyBorder="0" applyAlignment="0" applyProtection="0">
      <alignment vertical="center"/>
    </xf>
    <xf numFmtId="0" fontId="85" fillId="32" borderId="0" applyNumberFormat="0" applyBorder="0" applyAlignment="0" applyProtection="0">
      <alignment vertical="center"/>
    </xf>
    <xf numFmtId="198" fontId="49" fillId="0" borderId="0">
      <alignment horizontal="center"/>
    </xf>
    <xf numFmtId="196" fontId="8" fillId="0" borderId="0">
      <alignment horizontal="center"/>
    </xf>
    <xf numFmtId="196" fontId="8" fillId="0" borderId="0">
      <alignment horizontal="center"/>
    </xf>
    <xf numFmtId="196" fontId="8" fillId="0" borderId="0">
      <alignment horizontal="center"/>
    </xf>
    <xf numFmtId="196" fontId="8" fillId="0" borderId="0">
      <alignment horizontal="center"/>
    </xf>
    <xf numFmtId="196" fontId="8" fillId="0" borderId="0">
      <alignment horizontal="center"/>
    </xf>
    <xf numFmtId="196" fontId="8" fillId="0" borderId="0">
      <alignment horizontal="center"/>
    </xf>
    <xf numFmtId="196" fontId="8" fillId="0" borderId="0">
      <alignment horizontal="center"/>
    </xf>
    <xf numFmtId="196" fontId="8" fillId="0" borderId="0">
      <alignment horizontal="center"/>
    </xf>
    <xf numFmtId="0" fontId="82" fillId="0" borderId="0" applyNumberFormat="0" applyFill="0" applyBorder="0" applyAlignment="0" applyProtection="0">
      <alignment vertical="center"/>
    </xf>
    <xf numFmtId="0" fontId="86" fillId="27" borderId="0" applyNumberFormat="0" applyBorder="0" applyAlignment="0" applyProtection="0">
      <alignment vertical="center"/>
    </xf>
    <xf numFmtId="0" fontId="87" fillId="0" borderId="9" applyBorder="0"/>
    <xf numFmtId="0" fontId="84" fillId="33" borderId="0" applyNumberFormat="0" applyBorder="0" applyAlignment="0" applyProtection="0"/>
    <xf numFmtId="0" fontId="84" fillId="19" borderId="0" applyNumberFormat="0" applyBorder="0" applyAlignment="0" applyProtection="0"/>
    <xf numFmtId="0" fontId="84" fillId="34" borderId="0" applyNumberFormat="0" applyBorder="0" applyAlignment="0" applyProtection="0"/>
    <xf numFmtId="0" fontId="84" fillId="31" borderId="0" applyNumberFormat="0" applyBorder="0" applyAlignment="0" applyProtection="0"/>
    <xf numFmtId="0" fontId="84" fillId="18" borderId="0" applyNumberFormat="0" applyBorder="0" applyAlignment="0" applyProtection="0"/>
    <xf numFmtId="0" fontId="84" fillId="15" borderId="0" applyNumberFormat="0" applyBorder="0" applyAlignment="0" applyProtection="0"/>
    <xf numFmtId="199" fontId="8" fillId="0" borderId="0" applyFont="0" applyFill="0" applyBorder="0" applyAlignment="0" applyProtection="0"/>
    <xf numFmtId="0" fontId="88" fillId="0" borderId="14" applyBorder="0">
      <alignment horizontal="left"/>
    </xf>
    <xf numFmtId="0" fontId="89" fillId="0" borderId="0" applyNumberFormat="0" applyFill="0" applyBorder="0" applyAlignment="0" applyProtection="0"/>
    <xf numFmtId="0" fontId="24" fillId="0" borderId="0" applyNumberFormat="0" applyAlignment="0"/>
    <xf numFmtId="0" fontId="24" fillId="0" borderId="0" applyNumberFormat="0" applyAlignment="0"/>
    <xf numFmtId="200" fontId="8" fillId="35" borderId="41">
      <alignment horizontal="center" vertical="center"/>
    </xf>
    <xf numFmtId="200" fontId="8" fillId="35" borderId="41">
      <alignment horizontal="center" vertical="center"/>
    </xf>
    <xf numFmtId="200" fontId="8" fillId="35" borderId="41">
      <alignment horizontal="center" vertical="center"/>
    </xf>
    <xf numFmtId="200" fontId="8" fillId="35" borderId="41">
      <alignment horizontal="center" vertical="center"/>
    </xf>
    <xf numFmtId="200" fontId="8" fillId="35" borderId="41">
      <alignment horizontal="center" vertical="center"/>
    </xf>
    <xf numFmtId="200" fontId="8" fillId="35" borderId="41">
      <alignment horizontal="center" vertical="center"/>
    </xf>
    <xf numFmtId="200" fontId="8" fillId="35" borderId="41">
      <alignment horizontal="center" vertical="center"/>
    </xf>
    <xf numFmtId="200" fontId="8" fillId="35" borderId="41">
      <alignment horizontal="center" vertical="center"/>
    </xf>
    <xf numFmtId="0" fontId="90" fillId="36" borderId="42" applyNumberFormat="0" applyAlignment="0" applyProtection="0">
      <alignment vertical="center"/>
    </xf>
    <xf numFmtId="6" fontId="8" fillId="0" borderId="0"/>
    <xf numFmtId="0" fontId="91" fillId="0" borderId="0">
      <alignment horizontal="center" wrapText="1"/>
      <protection locked="0"/>
    </xf>
    <xf numFmtId="0" fontId="91" fillId="0" borderId="0">
      <alignment horizontal="center" wrapText="1"/>
      <protection locked="0"/>
    </xf>
    <xf numFmtId="0" fontId="91" fillId="0" borderId="0">
      <alignment horizontal="center" wrapText="1"/>
      <protection locked="0"/>
    </xf>
    <xf numFmtId="0" fontId="91" fillId="0" borderId="0">
      <alignment horizontal="center" wrapText="1"/>
      <protection locked="0"/>
    </xf>
    <xf numFmtId="0" fontId="91" fillId="0" borderId="0">
      <alignment horizontal="center" wrapText="1"/>
      <protection locked="0"/>
    </xf>
    <xf numFmtId="0" fontId="91" fillId="0" borderId="0">
      <alignment horizontal="center" wrapText="1"/>
      <protection locked="0"/>
    </xf>
    <xf numFmtId="0" fontId="91" fillId="0" borderId="0">
      <alignment horizontal="center" wrapText="1"/>
      <protection locked="0"/>
    </xf>
    <xf numFmtId="0" fontId="91" fillId="0" borderId="0">
      <alignment horizontal="center" wrapText="1"/>
      <protection locked="0"/>
    </xf>
    <xf numFmtId="0" fontId="8" fillId="0" borderId="0" applyNumberFormat="0" applyFill="0" applyBorder="0" applyAlignment="0" applyProtection="0"/>
    <xf numFmtId="0" fontId="32" fillId="0" borderId="0" applyNumberFormat="0" applyFill="0" applyBorder="0" applyAlignment="0" applyProtection="0"/>
    <xf numFmtId="201" fontId="9" fillId="0" borderId="0" applyNumberFormat="0">
      <alignment horizontal="center"/>
    </xf>
    <xf numFmtId="201" fontId="9" fillId="0" borderId="0" applyNumberFormat="0">
      <alignment horizontal="center"/>
    </xf>
    <xf numFmtId="201" fontId="9" fillId="0" borderId="0" applyNumberFormat="0">
      <alignment horizontal="center"/>
    </xf>
    <xf numFmtId="201" fontId="9" fillId="0" borderId="0" applyNumberFormat="0">
      <alignment horizontal="center"/>
    </xf>
    <xf numFmtId="201" fontId="9" fillId="0" borderId="0" applyNumberFormat="0">
      <alignment horizontal="center"/>
    </xf>
    <xf numFmtId="201" fontId="9" fillId="0" borderId="0" applyNumberFormat="0">
      <alignment horizontal="center"/>
    </xf>
    <xf numFmtId="201" fontId="9" fillId="0" borderId="0" applyNumberFormat="0">
      <alignment horizontal="center"/>
    </xf>
    <xf numFmtId="201" fontId="9" fillId="0" borderId="0" applyNumberFormat="0">
      <alignment horizontal="center"/>
    </xf>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38" fontId="8" fillId="23" borderId="0"/>
    <xf numFmtId="38" fontId="53" fillId="23" borderId="43">
      <alignment horizontal="right"/>
    </xf>
    <xf numFmtId="0" fontId="92" fillId="25" borderId="0" applyNumberFormat="0" applyBorder="0" applyAlignment="0" applyProtection="0"/>
    <xf numFmtId="38" fontId="93" fillId="0" borderId="0" applyNumberFormat="0" applyFill="0" applyBorder="0" applyAlignment="0" applyProtection="0"/>
    <xf numFmtId="166" fontId="8" fillId="0" borderId="0" applyNumberFormat="0" applyFont="0" applyAlignment="0"/>
    <xf numFmtId="0" fontId="94"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38" fontId="96" fillId="0" borderId="43"/>
    <xf numFmtId="202" fontId="97" fillId="0" borderId="25" applyAlignment="0" applyProtection="0"/>
    <xf numFmtId="0" fontId="98" fillId="0" borderId="13" applyNumberFormat="0" applyAlignment="0"/>
    <xf numFmtId="0" fontId="93" fillId="0" borderId="9" applyNumberFormat="0" applyFont="0" applyFill="0" applyAlignment="0" applyProtection="0"/>
    <xf numFmtId="0" fontId="99" fillId="0" borderId="0" applyFont="0" applyFill="0" applyBorder="0" applyAlignment="0" applyProtection="0"/>
    <xf numFmtId="0" fontId="100" fillId="0" borderId="0"/>
    <xf numFmtId="0" fontId="101" fillId="0" borderId="0"/>
    <xf numFmtId="198" fontId="50" fillId="0" borderId="0">
      <alignment horizontal="center"/>
    </xf>
    <xf numFmtId="198" fontId="50" fillId="0" borderId="0">
      <alignment horizontal="center"/>
    </xf>
    <xf numFmtId="198" fontId="50" fillId="0" borderId="0">
      <alignment horizontal="center"/>
    </xf>
    <xf numFmtId="198" fontId="50" fillId="0" borderId="0">
      <alignment horizontal="center"/>
    </xf>
    <xf numFmtId="198" fontId="50" fillId="0" borderId="0">
      <alignment horizontal="center"/>
    </xf>
    <xf numFmtId="198" fontId="50" fillId="0" borderId="0">
      <alignment horizontal="center"/>
    </xf>
    <xf numFmtId="198" fontId="50" fillId="0" borderId="0">
      <alignment horizontal="center"/>
    </xf>
    <xf numFmtId="198" fontId="50" fillId="0" borderId="0">
      <alignment horizontal="center"/>
    </xf>
    <xf numFmtId="203" fontId="8" fillId="0" borderId="0" applyFill="0" applyBorder="0" applyAlignment="0"/>
    <xf numFmtId="204" fontId="8" fillId="0" borderId="0" applyFill="0" applyBorder="0" applyAlignment="0"/>
    <xf numFmtId="204" fontId="8" fillId="0" borderId="0" applyFill="0" applyBorder="0" applyAlignment="0"/>
    <xf numFmtId="204" fontId="8" fillId="0" borderId="0" applyFill="0" applyBorder="0" applyAlignment="0"/>
    <xf numFmtId="204" fontId="8" fillId="0" borderId="0" applyFill="0" applyBorder="0" applyAlignment="0"/>
    <xf numFmtId="204" fontId="8" fillId="0" borderId="0" applyFill="0" applyBorder="0" applyAlignment="0"/>
    <xf numFmtId="204" fontId="8" fillId="0" borderId="0" applyFill="0" applyBorder="0" applyAlignment="0"/>
    <xf numFmtId="204" fontId="8" fillId="0" borderId="0" applyFill="0" applyBorder="0" applyAlignment="0"/>
    <xf numFmtId="204" fontId="8" fillId="0" borderId="0" applyFill="0" applyBorder="0" applyAlignment="0"/>
    <xf numFmtId="204" fontId="8" fillId="0" borderId="0" applyFill="0" applyBorder="0" applyAlignment="0"/>
    <xf numFmtId="204" fontId="8" fillId="0" borderId="0" applyFill="0" applyBorder="0" applyAlignment="0"/>
    <xf numFmtId="204" fontId="8" fillId="0" borderId="0" applyFill="0" applyBorder="0" applyAlignment="0"/>
    <xf numFmtId="204" fontId="8" fillId="0" borderId="0" applyFill="0" applyBorder="0" applyAlignment="0"/>
    <xf numFmtId="204" fontId="8" fillId="0" borderId="0" applyFill="0" applyBorder="0" applyAlignment="0"/>
    <xf numFmtId="204" fontId="8" fillId="0" borderId="0" applyFill="0" applyBorder="0" applyAlignment="0"/>
    <xf numFmtId="204" fontId="8" fillId="0" borderId="0" applyFill="0" applyBorder="0" applyAlignment="0"/>
    <xf numFmtId="204" fontId="8" fillId="0" borderId="0" applyFill="0" applyBorder="0" applyAlignment="0"/>
    <xf numFmtId="204" fontId="8" fillId="0" borderId="0" applyFill="0" applyBorder="0" applyAlignment="0"/>
    <xf numFmtId="204" fontId="8" fillId="0" borderId="0" applyFill="0" applyBorder="0" applyAlignment="0"/>
    <xf numFmtId="204" fontId="8" fillId="0" borderId="0" applyFill="0" applyBorder="0" applyAlignment="0"/>
    <xf numFmtId="204" fontId="8" fillId="0" borderId="0" applyFill="0" applyBorder="0" applyAlignment="0"/>
    <xf numFmtId="204" fontId="8" fillId="0" borderId="0" applyFill="0" applyBorder="0" applyAlignment="0"/>
    <xf numFmtId="204" fontId="8" fillId="0" borderId="0" applyFill="0" applyBorder="0" applyAlignment="0"/>
    <xf numFmtId="204" fontId="8" fillId="0" borderId="0" applyFill="0" applyBorder="0" applyAlignment="0"/>
    <xf numFmtId="204" fontId="8" fillId="0" borderId="0" applyFill="0" applyBorder="0" applyAlignment="0"/>
    <xf numFmtId="204" fontId="8" fillId="0" borderId="0" applyFill="0" applyBorder="0" applyAlignment="0"/>
    <xf numFmtId="204" fontId="8" fillId="0" borderId="0" applyFill="0" applyBorder="0" applyAlignment="0"/>
    <xf numFmtId="204" fontId="8" fillId="0" borderId="0" applyFill="0" applyBorder="0" applyAlignment="0"/>
    <xf numFmtId="204" fontId="8" fillId="0" borderId="0" applyFill="0" applyBorder="0" applyAlignment="0"/>
    <xf numFmtId="204" fontId="8" fillId="0" borderId="0" applyFill="0" applyBorder="0" applyAlignment="0"/>
    <xf numFmtId="204" fontId="8" fillId="0" borderId="0" applyFill="0" applyBorder="0" applyAlignment="0"/>
    <xf numFmtId="204" fontId="8" fillId="0" borderId="0" applyFill="0" applyBorder="0" applyAlignment="0"/>
    <xf numFmtId="204" fontId="8" fillId="0" borderId="0" applyFill="0" applyBorder="0" applyAlignment="0"/>
    <xf numFmtId="204" fontId="8" fillId="0" borderId="0" applyFill="0" applyBorder="0" applyAlignment="0"/>
    <xf numFmtId="204" fontId="8" fillId="0" borderId="0" applyFill="0" applyBorder="0" applyAlignment="0"/>
    <xf numFmtId="204" fontId="8" fillId="0" borderId="0" applyFill="0" applyBorder="0" applyAlignment="0"/>
    <xf numFmtId="204" fontId="8" fillId="0" borderId="0" applyFill="0" applyBorder="0" applyAlignment="0"/>
    <xf numFmtId="178" fontId="49" fillId="0" borderId="0" applyFill="0" applyBorder="0" applyAlignment="0"/>
    <xf numFmtId="201" fontId="102" fillId="0" borderId="0" applyFill="0" applyBorder="0" applyAlignment="0"/>
    <xf numFmtId="201" fontId="102" fillId="0" borderId="0" applyFill="0" applyBorder="0" applyAlignment="0"/>
    <xf numFmtId="0" fontId="103" fillId="0" borderId="0" applyFill="0" applyBorder="0" applyAlignment="0"/>
    <xf numFmtId="201" fontId="102" fillId="0" borderId="0" applyFill="0" applyBorder="0" applyAlignment="0"/>
    <xf numFmtId="201" fontId="102" fillId="0" borderId="0" applyFill="0" applyBorder="0" applyAlignment="0"/>
    <xf numFmtId="201" fontId="102" fillId="0" borderId="0" applyFill="0" applyBorder="0" applyAlignment="0"/>
    <xf numFmtId="201" fontId="102" fillId="0" borderId="0" applyFill="0" applyBorder="0" applyAlignment="0"/>
    <xf numFmtId="201" fontId="102" fillId="0" borderId="0" applyFill="0" applyBorder="0" applyAlignment="0"/>
    <xf numFmtId="201" fontId="102" fillId="0" borderId="0" applyFill="0" applyBorder="0" applyAlignment="0"/>
    <xf numFmtId="201" fontId="102" fillId="0" borderId="0" applyFill="0" applyBorder="0" applyAlignment="0"/>
    <xf numFmtId="205" fontId="49" fillId="0" borderId="0" applyFill="0" applyBorder="0" applyAlignment="0"/>
    <xf numFmtId="206" fontId="102" fillId="0" borderId="0" applyFill="0" applyBorder="0" applyAlignment="0"/>
    <xf numFmtId="206" fontId="102" fillId="0" borderId="0" applyFill="0" applyBorder="0" applyAlignment="0"/>
    <xf numFmtId="0" fontId="8" fillId="0" borderId="0" applyFill="0" applyBorder="0" applyAlignment="0"/>
    <xf numFmtId="206" fontId="102" fillId="0" borderId="0" applyFill="0" applyBorder="0" applyAlignment="0"/>
    <xf numFmtId="206" fontId="102" fillId="0" borderId="0" applyFill="0" applyBorder="0" applyAlignment="0"/>
    <xf numFmtId="206" fontId="102" fillId="0" borderId="0" applyFill="0" applyBorder="0" applyAlignment="0"/>
    <xf numFmtId="206" fontId="102" fillId="0" borderId="0" applyFill="0" applyBorder="0" applyAlignment="0"/>
    <xf numFmtId="206" fontId="102" fillId="0" borderId="0" applyFill="0" applyBorder="0" applyAlignment="0"/>
    <xf numFmtId="206" fontId="102" fillId="0" borderId="0" applyFill="0" applyBorder="0" applyAlignment="0"/>
    <xf numFmtId="206" fontId="102" fillId="0" borderId="0" applyFill="0" applyBorder="0" applyAlignment="0"/>
    <xf numFmtId="207" fontId="8" fillId="0" borderId="0" applyFill="0" applyBorder="0" applyAlignment="0"/>
    <xf numFmtId="208" fontId="102" fillId="0" borderId="0" applyFill="0" applyBorder="0" applyAlignment="0"/>
    <xf numFmtId="208" fontId="102" fillId="0" borderId="0" applyFill="0" applyBorder="0" applyAlignment="0"/>
    <xf numFmtId="0" fontId="8" fillId="0" borderId="0" applyFill="0" applyBorder="0" applyAlignment="0"/>
    <xf numFmtId="208" fontId="102" fillId="0" borderId="0" applyFill="0" applyBorder="0" applyAlignment="0"/>
    <xf numFmtId="208" fontId="102" fillId="0" borderId="0" applyFill="0" applyBorder="0" applyAlignment="0"/>
    <xf numFmtId="208" fontId="102" fillId="0" borderId="0" applyFill="0" applyBorder="0" applyAlignment="0"/>
    <xf numFmtId="208" fontId="102" fillId="0" borderId="0" applyFill="0" applyBorder="0" applyAlignment="0"/>
    <xf numFmtId="208" fontId="102" fillId="0" borderId="0" applyFill="0" applyBorder="0" applyAlignment="0"/>
    <xf numFmtId="208" fontId="102" fillId="0" borderId="0" applyFill="0" applyBorder="0" applyAlignment="0"/>
    <xf numFmtId="208" fontId="102" fillId="0" borderId="0" applyFill="0" applyBorder="0" applyAlignment="0"/>
    <xf numFmtId="209" fontId="104" fillId="0" borderId="0" applyFill="0" applyBorder="0" applyAlignment="0"/>
    <xf numFmtId="210" fontId="102" fillId="0" borderId="0" applyFill="0" applyBorder="0" applyAlignment="0"/>
    <xf numFmtId="210" fontId="102" fillId="0" borderId="0" applyFill="0" applyBorder="0" applyAlignment="0"/>
    <xf numFmtId="0" fontId="8" fillId="0" borderId="0" applyFill="0" applyBorder="0" applyAlignment="0"/>
    <xf numFmtId="210" fontId="102" fillId="0" borderId="0" applyFill="0" applyBorder="0" applyAlignment="0"/>
    <xf numFmtId="210" fontId="102" fillId="0" borderId="0" applyFill="0" applyBorder="0" applyAlignment="0"/>
    <xf numFmtId="210" fontId="102" fillId="0" borderId="0" applyFill="0" applyBorder="0" applyAlignment="0"/>
    <xf numFmtId="210" fontId="102" fillId="0" borderId="0" applyFill="0" applyBorder="0" applyAlignment="0"/>
    <xf numFmtId="210" fontId="102" fillId="0" borderId="0" applyFill="0" applyBorder="0" applyAlignment="0"/>
    <xf numFmtId="210" fontId="102" fillId="0" borderId="0" applyFill="0" applyBorder="0" applyAlignment="0"/>
    <xf numFmtId="210" fontId="102" fillId="0" borderId="0" applyFill="0" applyBorder="0" applyAlignment="0"/>
    <xf numFmtId="44" fontId="49" fillId="0" borderId="0" applyFill="0" applyBorder="0" applyAlignment="0"/>
    <xf numFmtId="211" fontId="102" fillId="0" borderId="0" applyFill="0" applyBorder="0" applyAlignment="0"/>
    <xf numFmtId="211" fontId="102" fillId="0" borderId="0" applyFill="0" applyBorder="0" applyAlignment="0"/>
    <xf numFmtId="0" fontId="103" fillId="0" borderId="0" applyFill="0" applyBorder="0" applyAlignment="0"/>
    <xf numFmtId="211" fontId="102" fillId="0" borderId="0" applyFill="0" applyBorder="0" applyAlignment="0"/>
    <xf numFmtId="211" fontId="102" fillId="0" borderId="0" applyFill="0" applyBorder="0" applyAlignment="0"/>
    <xf numFmtId="211" fontId="102" fillId="0" borderId="0" applyFill="0" applyBorder="0" applyAlignment="0"/>
    <xf numFmtId="211" fontId="102" fillId="0" borderId="0" applyFill="0" applyBorder="0" applyAlignment="0"/>
    <xf numFmtId="211" fontId="102" fillId="0" borderId="0" applyFill="0" applyBorder="0" applyAlignment="0"/>
    <xf numFmtId="211" fontId="102" fillId="0" borderId="0" applyFill="0" applyBorder="0" applyAlignment="0"/>
    <xf numFmtId="211" fontId="102" fillId="0" borderId="0" applyFill="0" applyBorder="0" applyAlignment="0"/>
    <xf numFmtId="191" fontId="49" fillId="0" borderId="0" applyFill="0" applyBorder="0" applyAlignment="0"/>
    <xf numFmtId="212" fontId="102" fillId="0" borderId="0" applyFill="0" applyBorder="0" applyAlignment="0"/>
    <xf numFmtId="212" fontId="102" fillId="0" borderId="0" applyFill="0" applyBorder="0" applyAlignment="0"/>
    <xf numFmtId="0" fontId="8" fillId="0" borderId="0" applyFill="0" applyBorder="0" applyAlignment="0"/>
    <xf numFmtId="212" fontId="102" fillId="0" borderId="0" applyFill="0" applyBorder="0" applyAlignment="0"/>
    <xf numFmtId="212" fontId="102" fillId="0" borderId="0" applyFill="0" applyBorder="0" applyAlignment="0"/>
    <xf numFmtId="212" fontId="102" fillId="0" borderId="0" applyFill="0" applyBorder="0" applyAlignment="0"/>
    <xf numFmtId="212" fontId="102" fillId="0" borderId="0" applyFill="0" applyBorder="0" applyAlignment="0"/>
    <xf numFmtId="212" fontId="102" fillId="0" borderId="0" applyFill="0" applyBorder="0" applyAlignment="0"/>
    <xf numFmtId="212" fontId="102" fillId="0" borderId="0" applyFill="0" applyBorder="0" applyAlignment="0"/>
    <xf numFmtId="212" fontId="102" fillId="0" borderId="0" applyFill="0" applyBorder="0" applyAlignment="0"/>
    <xf numFmtId="178" fontId="49" fillId="0" borderId="0" applyFill="0" applyBorder="0" applyAlignment="0"/>
    <xf numFmtId="201" fontId="102" fillId="0" borderId="0" applyFill="0" applyBorder="0" applyAlignment="0"/>
    <xf numFmtId="201" fontId="102" fillId="0" borderId="0" applyFill="0" applyBorder="0" applyAlignment="0"/>
    <xf numFmtId="0" fontId="103" fillId="0" borderId="0" applyFill="0" applyBorder="0" applyAlignment="0"/>
    <xf numFmtId="201" fontId="102" fillId="0" borderId="0" applyFill="0" applyBorder="0" applyAlignment="0"/>
    <xf numFmtId="201" fontId="102" fillId="0" borderId="0" applyFill="0" applyBorder="0" applyAlignment="0"/>
    <xf numFmtId="201" fontId="102" fillId="0" borderId="0" applyFill="0" applyBorder="0" applyAlignment="0"/>
    <xf numFmtId="201" fontId="102" fillId="0" borderId="0" applyFill="0" applyBorder="0" applyAlignment="0"/>
    <xf numFmtId="201" fontId="102" fillId="0" borderId="0" applyFill="0" applyBorder="0" applyAlignment="0"/>
    <xf numFmtId="201" fontId="102" fillId="0" borderId="0" applyFill="0" applyBorder="0" applyAlignment="0"/>
    <xf numFmtId="201" fontId="102" fillId="0" borderId="0" applyFill="0" applyBorder="0" applyAlignment="0"/>
    <xf numFmtId="0" fontId="105" fillId="23" borderId="34" applyNumberFormat="0" applyAlignment="0" applyProtection="0"/>
    <xf numFmtId="0" fontId="9" fillId="0" borderId="0" applyFill="0" applyBorder="0" applyProtection="0">
      <alignment horizontal="center"/>
      <protection locked="0"/>
    </xf>
    <xf numFmtId="0" fontId="106" fillId="36" borderId="42" applyNumberFormat="0" applyAlignment="0" applyProtection="0"/>
    <xf numFmtId="0" fontId="107" fillId="0" borderId="0"/>
    <xf numFmtId="0" fontId="107" fillId="37" borderId="0"/>
    <xf numFmtId="0" fontId="24" fillId="0" borderId="0" applyNumberFormat="0" applyFill="0" applyBorder="0" applyAlignment="0" applyProtection="0"/>
    <xf numFmtId="171" fontId="22" fillId="38" borderId="24" applyNumberFormat="0">
      <alignment horizontal="right" vertical="center"/>
    </xf>
    <xf numFmtId="0" fontId="22" fillId="38" borderId="24" applyNumberFormat="0">
      <alignment horizontal="right" vertical="center"/>
    </xf>
    <xf numFmtId="0" fontId="22" fillId="38" borderId="24" applyNumberFormat="0">
      <alignment horizontal="right" vertical="center"/>
    </xf>
    <xf numFmtId="0" fontId="22" fillId="38" borderId="24" applyNumberFormat="0">
      <alignment horizontal="right" vertical="center"/>
    </xf>
    <xf numFmtId="0" fontId="22" fillId="38" borderId="24" applyNumberFormat="0">
      <alignment horizontal="right" vertical="center"/>
    </xf>
    <xf numFmtId="0" fontId="22" fillId="38" borderId="24" applyNumberFormat="0">
      <alignment horizontal="right" vertical="center"/>
    </xf>
    <xf numFmtId="0" fontId="22" fillId="38" borderId="24" applyNumberFormat="0">
      <alignment horizontal="right" vertical="center"/>
    </xf>
    <xf numFmtId="0" fontId="22" fillId="38" borderId="24" applyNumberFormat="0">
      <alignment horizontal="right" vertical="center"/>
    </xf>
    <xf numFmtId="0" fontId="22" fillId="38" borderId="24" applyNumberFormat="0">
      <alignment horizontal="right" vertical="center"/>
    </xf>
    <xf numFmtId="0" fontId="22" fillId="38" borderId="24" applyNumberFormat="0">
      <alignment horizontal="right" vertical="center"/>
    </xf>
    <xf numFmtId="0" fontId="22" fillId="38" borderId="24" applyNumberFormat="0">
      <alignment horizontal="right" vertical="center"/>
    </xf>
    <xf numFmtId="0" fontId="22" fillId="38" borderId="24" applyNumberFormat="0">
      <alignment horizontal="right" vertical="center"/>
    </xf>
    <xf numFmtId="0" fontId="22" fillId="38" borderId="24" applyNumberFormat="0">
      <alignment horizontal="right" vertical="center"/>
    </xf>
    <xf numFmtId="0" fontId="22" fillId="38" borderId="24" applyNumberFormat="0">
      <alignment horizontal="right" vertical="center"/>
    </xf>
    <xf numFmtId="0" fontId="22" fillId="38" borderId="24" applyNumberFormat="0">
      <alignment horizontal="right" vertical="center"/>
    </xf>
    <xf numFmtId="0" fontId="22" fillId="38" borderId="24" applyNumberFormat="0">
      <alignment horizontal="right" vertical="center"/>
    </xf>
    <xf numFmtId="0" fontId="22" fillId="38" borderId="24" applyNumberFormat="0">
      <alignment horizontal="right" vertical="center"/>
    </xf>
    <xf numFmtId="0" fontId="22" fillId="38" borderId="24" applyNumberFormat="0">
      <alignment horizontal="right" vertical="center"/>
    </xf>
    <xf numFmtId="0" fontId="22" fillId="38" borderId="24" applyNumberFormat="0">
      <alignment horizontal="right" vertical="center"/>
    </xf>
    <xf numFmtId="0" fontId="22" fillId="38" borderId="24" applyNumberFormat="0">
      <alignment horizontal="right" vertical="center"/>
    </xf>
    <xf numFmtId="0" fontId="22" fillId="38" borderId="24" applyNumberFormat="0">
      <alignment horizontal="right" vertical="center"/>
    </xf>
    <xf numFmtId="0" fontId="22" fillId="38" borderId="24" applyNumberFormat="0">
      <alignment horizontal="right" vertical="center"/>
    </xf>
    <xf numFmtId="0" fontId="22" fillId="38" borderId="24" applyNumberFormat="0">
      <alignment horizontal="right" vertical="center"/>
    </xf>
    <xf numFmtId="0" fontId="22" fillId="38" borderId="24" applyNumberFormat="0">
      <alignment horizontal="right" vertical="center"/>
    </xf>
    <xf numFmtId="0" fontId="22" fillId="38" borderId="24" applyNumberFormat="0">
      <alignment horizontal="right" vertical="center"/>
    </xf>
    <xf numFmtId="0" fontId="22" fillId="38" borderId="24" applyNumberFormat="0">
      <alignment horizontal="right" vertical="center"/>
    </xf>
    <xf numFmtId="0" fontId="22" fillId="38" borderId="24" applyNumberFormat="0">
      <alignment horizontal="right" vertical="center"/>
    </xf>
    <xf numFmtId="0" fontId="22" fillId="38" borderId="24" applyNumberFormat="0">
      <alignment horizontal="right" vertical="center"/>
    </xf>
    <xf numFmtId="0" fontId="22" fillId="38" borderId="24" applyNumberFormat="0">
      <alignment horizontal="right" vertical="center"/>
    </xf>
    <xf numFmtId="0" fontId="22" fillId="38" borderId="24" applyNumberFormat="0">
      <alignment horizontal="right" vertical="center"/>
    </xf>
    <xf numFmtId="0" fontId="22" fillId="38" borderId="24" applyNumberFormat="0">
      <alignment horizontal="right" vertical="center"/>
    </xf>
    <xf numFmtId="0" fontId="22" fillId="38" borderId="24" applyNumberFormat="0">
      <alignment horizontal="right" vertical="center"/>
    </xf>
    <xf numFmtId="0" fontId="22" fillId="38" borderId="24" applyNumberFormat="0">
      <alignment horizontal="right" vertical="center"/>
    </xf>
    <xf numFmtId="0" fontId="22" fillId="38" borderId="24" applyNumberFormat="0">
      <alignment horizontal="right" vertical="center"/>
    </xf>
    <xf numFmtId="0" fontId="22" fillId="38" borderId="24" applyNumberFormat="0">
      <alignment horizontal="right" vertical="center"/>
    </xf>
    <xf numFmtId="0" fontId="22" fillId="38" borderId="24" applyNumberFormat="0">
      <alignment horizontal="right" vertical="center"/>
    </xf>
    <xf numFmtId="0" fontId="22" fillId="38" borderId="24" applyNumberFormat="0">
      <alignment horizontal="right" vertical="center"/>
    </xf>
    <xf numFmtId="0" fontId="22" fillId="38" borderId="24" applyNumberFormat="0">
      <alignment horizontal="right" vertical="center"/>
    </xf>
    <xf numFmtId="0" fontId="22" fillId="38" borderId="24" applyNumberFormat="0">
      <alignment horizontal="right" vertical="center"/>
    </xf>
    <xf numFmtId="0" fontId="108" fillId="0" borderId="9" applyNumberFormat="0" applyFill="0" applyProtection="0">
      <alignment horizontal="center"/>
    </xf>
    <xf numFmtId="0" fontId="108" fillId="0" borderId="9" applyNumberFormat="0" applyFill="0" applyProtection="0">
      <alignment horizontal="center"/>
    </xf>
    <xf numFmtId="0" fontId="109" fillId="0" borderId="27">
      <alignment horizontal="center"/>
    </xf>
    <xf numFmtId="0" fontId="110" fillId="39" borderId="0">
      <alignment horizontal="left"/>
    </xf>
    <xf numFmtId="0" fontId="110" fillId="39" borderId="0">
      <alignment horizontal="left"/>
    </xf>
    <xf numFmtId="0" fontId="111" fillId="39" borderId="0">
      <alignment horizontal="right"/>
    </xf>
    <xf numFmtId="0" fontId="111" fillId="39" borderId="0">
      <alignment horizontal="right"/>
    </xf>
    <xf numFmtId="0" fontId="112" fillId="12" borderId="0">
      <alignment horizontal="center"/>
    </xf>
    <xf numFmtId="0" fontId="112" fillId="12" borderId="0">
      <alignment horizontal="center"/>
    </xf>
    <xf numFmtId="0" fontId="111" fillId="39" borderId="0">
      <alignment horizontal="right"/>
    </xf>
    <xf numFmtId="0" fontId="111" fillId="39" borderId="0">
      <alignment horizontal="right"/>
    </xf>
    <xf numFmtId="0" fontId="113" fillId="12" borderId="0">
      <alignment horizontal="left"/>
    </xf>
    <xf numFmtId="0" fontId="113" fillId="12" borderId="0">
      <alignment horizontal="left"/>
    </xf>
    <xf numFmtId="0" fontId="49" fillId="0" borderId="0"/>
    <xf numFmtId="213" fontId="49" fillId="0" borderId="0"/>
    <xf numFmtId="0" fontId="8" fillId="0" borderId="0" applyNumberFormat="0" applyFont="0" applyFill="0" applyBorder="0" applyAlignment="0" applyProtection="0"/>
    <xf numFmtId="213" fontId="49" fillId="0" borderId="0"/>
    <xf numFmtId="213" fontId="49" fillId="0" borderId="0"/>
    <xf numFmtId="213" fontId="49" fillId="0" borderId="0"/>
    <xf numFmtId="213" fontId="49" fillId="0" borderId="0"/>
    <xf numFmtId="213" fontId="49" fillId="0" borderId="0"/>
    <xf numFmtId="213" fontId="49" fillId="0" borderId="0"/>
    <xf numFmtId="213" fontId="49" fillId="0" borderId="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38" fontId="8" fillId="0" borderId="0" applyFill="0" applyBorder="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5" fontId="8" fillId="0" borderId="0" applyFont="0" applyFill="0" applyBorder="0" applyAlignment="0" applyProtection="0"/>
    <xf numFmtId="178" fontId="8" fillId="0" borderId="0" applyFill="0" applyBorder="0" applyProtection="0"/>
    <xf numFmtId="215" fontId="8" fillId="0" borderId="0" applyFont="0" applyFill="0" applyBorder="0" applyAlignment="0" applyProtection="0"/>
    <xf numFmtId="215" fontId="8" fillId="0" borderId="0" applyFont="0" applyFill="0" applyBorder="0" applyAlignment="0" applyProtection="0"/>
    <xf numFmtId="216" fontId="8" fillId="0" borderId="0" applyFont="0" applyFill="0" applyBorder="0" applyAlignment="0" applyProtection="0"/>
    <xf numFmtId="40" fontId="8" fillId="0" borderId="0" applyFill="0" applyBorder="0" applyProtection="0"/>
    <xf numFmtId="216" fontId="8" fillId="0" borderId="0" applyFont="0" applyFill="0" applyBorder="0" applyAlignment="0" applyProtection="0"/>
    <xf numFmtId="216" fontId="8" fillId="0" borderId="0" applyFont="0" applyFill="0" applyBorder="0" applyAlignment="0" applyProtection="0"/>
    <xf numFmtId="217" fontId="49" fillId="0" borderId="9"/>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9" fontId="8" fillId="0" borderId="0" applyFont="0" applyFill="0" applyBorder="0" applyAlignment="0" applyProtection="0"/>
    <xf numFmtId="219" fontId="8" fillId="0" borderId="0" applyFont="0" applyFill="0" applyBorder="0" applyAlignment="0" applyProtection="0"/>
    <xf numFmtId="219" fontId="8" fillId="0" borderId="0" applyFont="0" applyFill="0" applyBorder="0" applyAlignment="0" applyProtection="0"/>
    <xf numFmtId="219" fontId="8"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221" fontId="8" fillId="0" borderId="0" applyFont="0" applyFill="0" applyBorder="0" applyAlignment="0" applyProtection="0"/>
    <xf numFmtId="221" fontId="8" fillId="0" borderId="0" applyFont="0" applyFill="0" applyBorder="0" applyAlignment="0" applyProtection="0"/>
    <xf numFmtId="221" fontId="8" fillId="0" borderId="0" applyFont="0" applyFill="0" applyBorder="0" applyAlignment="0" applyProtection="0"/>
    <xf numFmtId="221" fontId="8" fillId="0" borderId="0" applyFont="0" applyFill="0" applyBorder="0" applyAlignment="0" applyProtection="0"/>
    <xf numFmtId="44" fontId="49" fillId="0" borderId="0" applyFont="0" applyFill="0" applyBorder="0" applyAlignment="0" applyProtection="0"/>
    <xf numFmtId="211" fontId="102" fillId="0" borderId="0" applyFont="0" applyFill="0" applyBorder="0" applyAlignment="0" applyProtection="0"/>
    <xf numFmtId="211" fontId="102" fillId="0" borderId="0" applyFont="0" applyFill="0" applyBorder="0" applyAlignment="0" applyProtection="0"/>
    <xf numFmtId="0" fontId="103" fillId="0" borderId="0" applyFont="0" applyFill="0" applyBorder="0" applyAlignment="0" applyProtection="0"/>
    <xf numFmtId="211" fontId="102" fillId="0" borderId="0" applyFont="0" applyFill="0" applyBorder="0" applyAlignment="0" applyProtection="0"/>
    <xf numFmtId="211" fontId="102" fillId="0" borderId="0" applyFont="0" applyFill="0" applyBorder="0" applyAlignment="0" applyProtection="0"/>
    <xf numFmtId="211" fontId="102" fillId="0" borderId="0" applyFont="0" applyFill="0" applyBorder="0" applyAlignment="0" applyProtection="0"/>
    <xf numFmtId="211" fontId="102" fillId="0" borderId="0" applyFont="0" applyFill="0" applyBorder="0" applyAlignment="0" applyProtection="0"/>
    <xf numFmtId="211" fontId="102" fillId="0" borderId="0" applyFont="0" applyFill="0" applyBorder="0" applyAlignment="0" applyProtection="0"/>
    <xf numFmtId="211" fontId="102" fillId="0" borderId="0" applyFont="0" applyFill="0" applyBorder="0" applyAlignment="0" applyProtection="0"/>
    <xf numFmtId="211" fontId="102" fillId="0" borderId="0" applyFont="0" applyFill="0" applyBorder="0" applyAlignment="0" applyProtection="0"/>
    <xf numFmtId="178" fontId="91" fillId="0" borderId="0"/>
    <xf numFmtId="40" fontId="32" fillId="0" borderId="0" applyFont="0" applyFill="0" applyBorder="0" applyAlignment="0" applyProtection="0"/>
    <xf numFmtId="222" fontId="114" fillId="0" borderId="0" applyFont="0" applyFill="0" applyBorder="0" applyAlignment="0" applyProtection="0">
      <alignment horizontal="right"/>
    </xf>
    <xf numFmtId="223" fontId="11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0" fillId="0" borderId="0" applyFont="0" applyFill="0" applyBorder="0" applyAlignment="0" applyProtection="0"/>
    <xf numFmtId="43" fontId="73"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0" fillId="0" borderId="0" applyFont="0" applyFill="0" applyBorder="0" applyAlignment="0" applyProtection="0"/>
    <xf numFmtId="43" fontId="9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0"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1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224" fontId="73" fillId="0" borderId="0"/>
    <xf numFmtId="37" fontId="72" fillId="0" borderId="0" applyFont="0" applyFill="0" applyBorder="0" applyAlignment="0" applyProtection="0"/>
    <xf numFmtId="178" fontId="72" fillId="0" borderId="0" applyFont="0" applyFill="0" applyBorder="0" applyAlignment="0" applyProtection="0"/>
    <xf numFmtId="39" fontId="72" fillId="0" borderId="0" applyFont="0" applyFill="0" applyBorder="0" applyAlignment="0" applyProtection="0"/>
    <xf numFmtId="37" fontId="8" fillId="0" borderId="0" applyFill="0" applyBorder="0" applyAlignment="0" applyProtection="0"/>
    <xf numFmtId="171" fontId="116" fillId="0" borderId="0"/>
    <xf numFmtId="171" fontId="49" fillId="0" borderId="0"/>
    <xf numFmtId="0" fontId="49" fillId="0" borderId="0"/>
    <xf numFmtId="3" fontId="117" fillId="0" borderId="0" applyFont="0" applyFill="0" applyBorder="0" applyAlignment="0" applyProtection="0"/>
    <xf numFmtId="3" fontId="117" fillId="0" borderId="0" applyFont="0" applyFill="0" applyBorder="0" applyAlignment="0" applyProtection="0"/>
    <xf numFmtId="3" fontId="117" fillId="0" borderId="0" applyFont="0" applyFill="0" applyBorder="0" applyAlignment="0" applyProtection="0"/>
    <xf numFmtId="3" fontId="117" fillId="0" borderId="0" applyFont="0" applyFill="0" applyBorder="0" applyAlignment="0" applyProtection="0"/>
    <xf numFmtId="3" fontId="117" fillId="0" borderId="0" applyFont="0" applyFill="0" applyBorder="0" applyAlignment="0" applyProtection="0"/>
    <xf numFmtId="3" fontId="117" fillId="0" borderId="0" applyFont="0" applyFill="0" applyBorder="0" applyAlignment="0" applyProtection="0"/>
    <xf numFmtId="3" fontId="117" fillId="0" borderId="0" applyFont="0" applyFill="0" applyBorder="0" applyAlignment="0" applyProtection="0"/>
    <xf numFmtId="37" fontId="8" fillId="0" borderId="0" applyFill="0" applyBorder="0" applyAlignment="0" applyProtection="0"/>
    <xf numFmtId="171" fontId="116" fillId="0" borderId="0"/>
    <xf numFmtId="171" fontId="49" fillId="0" borderId="0"/>
    <xf numFmtId="0" fontId="22" fillId="0" borderId="0" applyFill="0" applyBorder="0" applyAlignment="0" applyProtection="0">
      <protection locked="0"/>
    </xf>
    <xf numFmtId="166" fontId="118" fillId="0" borderId="0" applyNumberFormat="0" applyFill="0" applyAlignment="0" applyProtection="0"/>
    <xf numFmtId="166" fontId="118" fillId="0" borderId="0" applyNumberFormat="0" applyFill="0" applyAlignment="0" applyProtection="0"/>
    <xf numFmtId="166" fontId="118" fillId="0" borderId="0" applyNumberFormat="0" applyFill="0" applyAlignment="0" applyProtection="0"/>
    <xf numFmtId="166" fontId="118" fillId="0" borderId="0" applyNumberFormat="0" applyFill="0" applyAlignment="0" applyProtection="0"/>
    <xf numFmtId="166" fontId="118" fillId="0" borderId="0" applyNumberFormat="0" applyFill="0" applyAlignment="0" applyProtection="0"/>
    <xf numFmtId="166" fontId="118" fillId="0" borderId="0" applyNumberFormat="0" applyFill="0" applyAlignment="0" applyProtection="0"/>
    <xf numFmtId="166" fontId="118" fillId="0" borderId="0" applyNumberFormat="0" applyFill="0" applyAlignment="0" applyProtection="0"/>
    <xf numFmtId="166" fontId="118" fillId="0" borderId="0" applyNumberFormat="0" applyFill="0" applyAlignment="0" applyProtection="0"/>
    <xf numFmtId="224" fontId="119" fillId="0" borderId="0" applyBorder="0"/>
    <xf numFmtId="0" fontId="120" fillId="0" borderId="0">
      <alignment horizontal="left" vertical="center" indent="1"/>
    </xf>
    <xf numFmtId="0" fontId="120" fillId="0" borderId="0">
      <alignment horizontal="left" vertical="center" indent="1"/>
    </xf>
    <xf numFmtId="0" fontId="120" fillId="0" borderId="0">
      <alignment horizontal="left" vertical="center" indent="1"/>
    </xf>
    <xf numFmtId="0" fontId="120" fillId="0" borderId="0">
      <alignment horizontal="left" vertical="center" indent="1"/>
    </xf>
    <xf numFmtId="0" fontId="120" fillId="0" borderId="0">
      <alignment horizontal="left" vertical="center" indent="1"/>
    </xf>
    <xf numFmtId="0" fontId="120" fillId="0" borderId="0">
      <alignment horizontal="left" vertical="center" indent="1"/>
    </xf>
    <xf numFmtId="0" fontId="120" fillId="0" borderId="0">
      <alignment horizontal="left" vertical="center" indent="1"/>
    </xf>
    <xf numFmtId="0" fontId="120" fillId="0" borderId="0">
      <alignment horizontal="left" vertical="center" indent="1"/>
    </xf>
    <xf numFmtId="225" fontId="83" fillId="0" borderId="0">
      <alignment horizontal="center"/>
    </xf>
    <xf numFmtId="0" fontId="121" fillId="0" borderId="0" applyNumberFormat="0" applyAlignment="0">
      <alignment horizontal="left"/>
    </xf>
    <xf numFmtId="0" fontId="121" fillId="0" borderId="0" applyNumberFormat="0" applyAlignment="0">
      <alignment horizontal="left"/>
    </xf>
    <xf numFmtId="0" fontId="121" fillId="0" borderId="0" applyNumberFormat="0" applyAlignment="0">
      <alignment horizontal="left"/>
    </xf>
    <xf numFmtId="0" fontId="121" fillId="0" borderId="0" applyNumberFormat="0" applyAlignment="0">
      <alignment horizontal="left"/>
    </xf>
    <xf numFmtId="0" fontId="121" fillId="0" borderId="0" applyNumberFormat="0" applyAlignment="0">
      <alignment horizontal="left"/>
    </xf>
    <xf numFmtId="0" fontId="121" fillId="0" borderId="0" applyNumberFormat="0" applyAlignment="0">
      <alignment horizontal="left"/>
    </xf>
    <xf numFmtId="0" fontId="121" fillId="0" borderId="0" applyNumberFormat="0" applyAlignment="0">
      <alignment horizontal="left"/>
    </xf>
    <xf numFmtId="0" fontId="121" fillId="0" borderId="0" applyNumberFormat="0" applyAlignment="0">
      <alignment horizontal="left"/>
    </xf>
    <xf numFmtId="0" fontId="122" fillId="0" borderId="0" applyNumberFormat="0" applyAlignment="0"/>
    <xf numFmtId="0" fontId="122" fillId="0" borderId="0" applyNumberFormat="0" applyAlignment="0"/>
    <xf numFmtId="0" fontId="122" fillId="0" borderId="0" applyNumberFormat="0" applyAlignment="0"/>
    <xf numFmtId="0" fontId="122" fillId="0" borderId="0" applyNumberFormat="0" applyAlignment="0"/>
    <xf numFmtId="0" fontId="122" fillId="0" borderId="0" applyNumberFormat="0" applyAlignment="0"/>
    <xf numFmtId="0" fontId="122" fillId="0" borderId="0" applyNumberFormat="0" applyAlignment="0"/>
    <xf numFmtId="0" fontId="122" fillId="0" borderId="0" applyNumberFormat="0" applyAlignment="0"/>
    <xf numFmtId="0" fontId="122" fillId="0" borderId="0" applyNumberFormat="0" applyAlignment="0"/>
    <xf numFmtId="0" fontId="123" fillId="0" borderId="0">
      <alignment horizontal="left"/>
    </xf>
    <xf numFmtId="0" fontId="124" fillId="0" borderId="0"/>
    <xf numFmtId="0" fontId="125" fillId="0" borderId="0">
      <alignment horizontal="left"/>
    </xf>
    <xf numFmtId="224" fontId="9" fillId="0" borderId="0"/>
    <xf numFmtId="226" fontId="8" fillId="0" borderId="0" applyFont="0" applyFill="0" applyBorder="0" applyAlignment="0" applyProtection="0">
      <alignment horizontal="right"/>
    </xf>
    <xf numFmtId="6" fontId="8" fillId="0" borderId="0" applyFill="0" applyBorder="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7" fontId="8" fillId="0" borderId="0" applyFont="0" applyFill="0" applyBorder="0" applyAlignment="0" applyProtection="0">
      <alignment horizontal="right"/>
    </xf>
    <xf numFmtId="228" fontId="8" fillId="0" borderId="0" applyFill="0" applyBorder="0" applyProtection="0">
      <alignment horizontal="right"/>
    </xf>
    <xf numFmtId="227" fontId="8" fillId="0" borderId="0" applyFont="0" applyFill="0" applyBorder="0" applyAlignment="0" applyProtection="0">
      <alignment horizontal="right"/>
    </xf>
    <xf numFmtId="227" fontId="8" fillId="0" borderId="0" applyFont="0" applyFill="0" applyBorder="0" applyAlignment="0" applyProtection="0">
      <alignment horizontal="right"/>
    </xf>
    <xf numFmtId="229" fontId="8" fillId="0" borderId="0" applyFont="0" applyFill="0" applyBorder="0" applyAlignment="0" applyProtection="0">
      <alignment horizontal="right"/>
    </xf>
    <xf numFmtId="7" fontId="8" fillId="0" borderId="0" applyFill="0" applyBorder="0" applyProtection="0">
      <alignment horizontal="right"/>
    </xf>
    <xf numFmtId="229" fontId="8" fillId="0" borderId="0" applyFont="0" applyFill="0" applyBorder="0" applyAlignment="0" applyProtection="0">
      <alignment horizontal="right"/>
    </xf>
    <xf numFmtId="229" fontId="8" fillId="0" borderId="0" applyFont="0" applyFill="0" applyBorder="0" applyAlignment="0" applyProtection="0">
      <alignment horizontal="right"/>
    </xf>
    <xf numFmtId="230" fontId="126" fillId="40" borderId="0" applyFont="0" applyFill="0" applyBorder="0" applyAlignment="0" applyProtection="0"/>
    <xf numFmtId="231" fontId="8" fillId="0" borderId="0" applyFont="0" applyFill="0" applyBorder="0" applyAlignment="0" applyProtection="0">
      <alignment horizontal="right"/>
    </xf>
    <xf numFmtId="231" fontId="8" fillId="0" borderId="0" applyFont="0" applyFill="0" applyBorder="0" applyAlignment="0" applyProtection="0">
      <alignment horizontal="right"/>
    </xf>
    <xf numFmtId="231" fontId="8" fillId="0" borderId="0" applyFont="0" applyFill="0" applyBorder="0" applyAlignment="0" applyProtection="0">
      <alignment horizontal="right"/>
    </xf>
    <xf numFmtId="231" fontId="8" fillId="0" borderId="0" applyFont="0" applyFill="0" applyBorder="0" applyAlignment="0" applyProtection="0">
      <alignment horizontal="right"/>
    </xf>
    <xf numFmtId="231" fontId="8" fillId="0" borderId="0" applyFont="0" applyFill="0" applyBorder="0" applyAlignment="0" applyProtection="0">
      <alignment horizontal="right"/>
    </xf>
    <xf numFmtId="231" fontId="8" fillId="0" borderId="0" applyFont="0" applyFill="0" applyBorder="0" applyAlignment="0" applyProtection="0">
      <alignment horizontal="right"/>
    </xf>
    <xf numFmtId="231" fontId="8" fillId="0" borderId="0" applyFont="0" applyFill="0" applyBorder="0" applyAlignment="0" applyProtection="0">
      <alignment horizontal="right"/>
    </xf>
    <xf numFmtId="231" fontId="8" fillId="0" borderId="0" applyFont="0" applyFill="0" applyBorder="0" applyAlignment="0" applyProtection="0">
      <alignment horizontal="right"/>
    </xf>
    <xf numFmtId="231" fontId="8" fillId="0" borderId="0" applyFont="0" applyFill="0" applyBorder="0" applyAlignment="0" applyProtection="0">
      <alignment horizontal="right"/>
    </xf>
    <xf numFmtId="231" fontId="8" fillId="0" borderId="0" applyFont="0" applyFill="0" applyBorder="0" applyAlignment="0" applyProtection="0">
      <alignment horizontal="right"/>
    </xf>
    <xf numFmtId="231" fontId="8" fillId="0" borderId="0" applyFont="0" applyFill="0" applyBorder="0" applyAlignment="0" applyProtection="0">
      <alignment horizontal="right"/>
    </xf>
    <xf numFmtId="231" fontId="8" fillId="0" borderId="0" applyFont="0" applyFill="0" applyBorder="0" applyAlignment="0" applyProtection="0">
      <alignment horizontal="right"/>
    </xf>
    <xf numFmtId="231" fontId="8" fillId="0" borderId="0" applyFont="0" applyFill="0" applyBorder="0" applyAlignment="0" applyProtection="0">
      <alignment horizontal="right"/>
    </xf>
    <xf numFmtId="231" fontId="8" fillId="0" borderId="0" applyFont="0" applyFill="0" applyBorder="0" applyAlignment="0" applyProtection="0">
      <alignment horizontal="right"/>
    </xf>
    <xf numFmtId="231" fontId="8" fillId="0" borderId="0" applyFont="0" applyFill="0" applyBorder="0" applyAlignment="0" applyProtection="0">
      <alignment horizontal="right"/>
    </xf>
    <xf numFmtId="231" fontId="8" fillId="0" borderId="0" applyFont="0" applyFill="0" applyBorder="0" applyAlignment="0" applyProtection="0">
      <alignment horizontal="right"/>
    </xf>
    <xf numFmtId="231" fontId="8" fillId="0" borderId="0" applyFont="0" applyFill="0" applyBorder="0" applyAlignment="0" applyProtection="0">
      <alignment horizontal="right"/>
    </xf>
    <xf numFmtId="231" fontId="8" fillId="0" borderId="0" applyFont="0" applyFill="0" applyBorder="0" applyAlignment="0" applyProtection="0">
      <alignment horizontal="right"/>
    </xf>
    <xf numFmtId="231" fontId="8" fillId="0" borderId="0" applyFont="0" applyFill="0" applyBorder="0" applyAlignment="0" applyProtection="0">
      <alignment horizontal="right"/>
    </xf>
    <xf numFmtId="231" fontId="8" fillId="0" borderId="0" applyFont="0" applyFill="0" applyBorder="0" applyAlignment="0" applyProtection="0">
      <alignment horizontal="right"/>
    </xf>
    <xf numFmtId="231" fontId="8" fillId="0" borderId="0" applyFont="0" applyFill="0" applyBorder="0" applyAlignment="0" applyProtection="0">
      <alignment horizontal="right"/>
    </xf>
    <xf numFmtId="231" fontId="8" fillId="0" borderId="0" applyFont="0" applyFill="0" applyBorder="0" applyAlignment="0" applyProtection="0">
      <alignment horizontal="right"/>
    </xf>
    <xf numFmtId="231" fontId="8" fillId="0" borderId="0" applyFont="0" applyFill="0" applyBorder="0" applyAlignment="0" applyProtection="0">
      <alignment horizontal="right"/>
    </xf>
    <xf numFmtId="231" fontId="8" fillId="0" borderId="0" applyFont="0" applyFill="0" applyBorder="0" applyAlignment="0" applyProtection="0">
      <alignment horizontal="right"/>
    </xf>
    <xf numFmtId="231" fontId="8" fillId="0" borderId="0" applyFont="0" applyFill="0" applyBorder="0" applyAlignment="0" applyProtection="0">
      <alignment horizontal="right"/>
    </xf>
    <xf numFmtId="231" fontId="8" fillId="0" borderId="0" applyFont="0" applyFill="0" applyBorder="0" applyAlignment="0" applyProtection="0">
      <alignment horizontal="right"/>
    </xf>
    <xf numFmtId="231" fontId="8" fillId="0" borderId="0" applyFont="0" applyFill="0" applyBorder="0" applyAlignment="0" applyProtection="0">
      <alignment horizontal="right"/>
    </xf>
    <xf numFmtId="231" fontId="8" fillId="0" borderId="0" applyFont="0" applyFill="0" applyBorder="0" applyAlignment="0" applyProtection="0">
      <alignment horizontal="right"/>
    </xf>
    <xf numFmtId="231" fontId="8" fillId="0" borderId="0" applyFont="0" applyFill="0" applyBorder="0" applyAlignment="0" applyProtection="0">
      <alignment horizontal="right"/>
    </xf>
    <xf numFmtId="231" fontId="8" fillId="0" borderId="0" applyFont="0" applyFill="0" applyBorder="0" applyAlignment="0" applyProtection="0">
      <alignment horizontal="right"/>
    </xf>
    <xf numFmtId="232" fontId="8" fillId="0" borderId="0" applyFont="0" applyFill="0" applyBorder="0" applyAlignment="0" applyProtection="0">
      <alignment horizontal="right"/>
    </xf>
    <xf numFmtId="232" fontId="8" fillId="0" borderId="0" applyFont="0" applyFill="0" applyBorder="0" applyAlignment="0" applyProtection="0">
      <alignment horizontal="right"/>
    </xf>
    <xf numFmtId="232" fontId="8" fillId="0" borderId="0" applyFont="0" applyFill="0" applyBorder="0" applyAlignment="0" applyProtection="0">
      <alignment horizontal="right"/>
    </xf>
    <xf numFmtId="232" fontId="8" fillId="0" borderId="0" applyFont="0" applyFill="0" applyBorder="0" applyAlignment="0" applyProtection="0">
      <alignment horizontal="right"/>
    </xf>
    <xf numFmtId="231" fontId="8" fillId="0" borderId="0" applyFont="0" applyFill="0" applyBorder="0" applyAlignment="0" applyProtection="0">
      <alignment horizontal="right"/>
    </xf>
    <xf numFmtId="233" fontId="8" fillId="0" borderId="0" applyFont="0" applyFill="0" applyBorder="0" applyAlignment="0" applyProtection="0">
      <alignment horizontal="right"/>
    </xf>
    <xf numFmtId="233" fontId="8" fillId="0" borderId="0" applyFont="0" applyFill="0" applyBorder="0" applyAlignment="0" applyProtection="0">
      <alignment horizontal="right"/>
    </xf>
    <xf numFmtId="233" fontId="8" fillId="0" borderId="0" applyFont="0" applyFill="0" applyBorder="0" applyAlignment="0" applyProtection="0">
      <alignment horizontal="right"/>
    </xf>
    <xf numFmtId="233" fontId="8" fillId="0" borderId="0" applyFont="0" applyFill="0" applyBorder="0" applyAlignment="0" applyProtection="0">
      <alignment horizontal="right"/>
    </xf>
    <xf numFmtId="234" fontId="8" fillId="0" borderId="0" applyFont="0" applyFill="0" applyBorder="0" applyAlignment="0" applyProtection="0">
      <alignment horizontal="right"/>
    </xf>
    <xf numFmtId="234" fontId="8" fillId="0" borderId="0" applyFont="0" applyFill="0" applyBorder="0" applyAlignment="0" applyProtection="0">
      <alignment horizontal="right"/>
    </xf>
    <xf numFmtId="234" fontId="8" fillId="0" borderId="0" applyFont="0" applyFill="0" applyBorder="0" applyAlignment="0" applyProtection="0">
      <alignment horizontal="right"/>
    </xf>
    <xf numFmtId="234" fontId="8" fillId="0" borderId="0" applyFont="0" applyFill="0" applyBorder="0" applyAlignment="0" applyProtection="0">
      <alignment horizontal="right"/>
    </xf>
    <xf numFmtId="42" fontId="8" fillId="0" borderId="0" applyFont="0" applyFill="0" applyBorder="0" applyAlignment="0" applyProtection="0"/>
    <xf numFmtId="178" fontId="49" fillId="0" borderId="0" applyFont="0" applyFill="0" applyBorder="0" applyAlignment="0" applyProtection="0"/>
    <xf numFmtId="201" fontId="102" fillId="0" borderId="0" applyFont="0" applyFill="0" applyBorder="0" applyAlignment="0" applyProtection="0"/>
    <xf numFmtId="201" fontId="102" fillId="0" borderId="0" applyFont="0" applyFill="0" applyBorder="0" applyAlignment="0" applyProtection="0"/>
    <xf numFmtId="0" fontId="103" fillId="0" borderId="0" applyFont="0" applyFill="0" applyBorder="0" applyAlignment="0" applyProtection="0"/>
    <xf numFmtId="201" fontId="102" fillId="0" borderId="0" applyFont="0" applyFill="0" applyBorder="0" applyAlignment="0" applyProtection="0"/>
    <xf numFmtId="201" fontId="102" fillId="0" borderId="0" applyFont="0" applyFill="0" applyBorder="0" applyAlignment="0" applyProtection="0"/>
    <xf numFmtId="201" fontId="102" fillId="0" borderId="0" applyFont="0" applyFill="0" applyBorder="0" applyAlignment="0" applyProtection="0"/>
    <xf numFmtId="201" fontId="102" fillId="0" borderId="0" applyFont="0" applyFill="0" applyBorder="0" applyAlignment="0" applyProtection="0"/>
    <xf numFmtId="201" fontId="102" fillId="0" borderId="0" applyFont="0" applyFill="0" applyBorder="0" applyAlignment="0" applyProtection="0"/>
    <xf numFmtId="201" fontId="102" fillId="0" borderId="0" applyFont="0" applyFill="0" applyBorder="0" applyAlignment="0" applyProtection="0"/>
    <xf numFmtId="201" fontId="102" fillId="0" borderId="0" applyFont="0" applyFill="0" applyBorder="0" applyAlignment="0" applyProtection="0"/>
    <xf numFmtId="235" fontId="32" fillId="0" borderId="0" applyFont="0" applyFill="0" applyBorder="0" applyAlignment="0" applyProtection="0"/>
    <xf numFmtId="8" fontId="8" fillId="0" borderId="0" applyFont="0" applyFill="0" applyBorder="0" applyAlignment="0"/>
    <xf numFmtId="236" fontId="114" fillId="0" borderId="0" applyFont="0" applyFill="0" applyBorder="0" applyAlignment="0" applyProtection="0">
      <alignment horizontal="right"/>
    </xf>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4" fillId="0" borderId="0" applyFont="0" applyFill="0" applyBorder="0" applyAlignment="0" applyProtection="0"/>
    <xf numFmtId="44" fontId="8" fillId="0" borderId="0" applyFont="0" applyFill="0" applyBorder="0" applyAlignment="0" applyProtection="0"/>
    <xf numFmtId="44" fontId="8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6" fontId="96" fillId="0" borderId="0" applyFont="0" applyFill="0" applyBorder="0" applyAlignment="0" applyProtection="0"/>
    <xf numFmtId="6" fontId="96" fillId="0" borderId="0" applyFont="0" applyFill="0" applyBorder="0" applyAlignment="0" applyProtection="0"/>
    <xf numFmtId="6" fontId="96" fillId="0" borderId="0" applyFont="0" applyFill="0" applyBorder="0" applyAlignment="0" applyProtection="0"/>
    <xf numFmtId="6" fontId="96" fillId="0" borderId="0" applyFont="0" applyFill="0" applyBorder="0" applyAlignment="0" applyProtection="0"/>
    <xf numFmtId="6" fontId="96" fillId="0" borderId="0" applyFont="0" applyFill="0" applyBorder="0" applyAlignment="0" applyProtection="0"/>
    <xf numFmtId="6" fontId="96" fillId="0" borderId="0" applyFont="0" applyFill="0" applyBorder="0" applyAlignment="0" applyProtection="0"/>
    <xf numFmtId="6" fontId="96" fillId="0" borderId="0" applyFont="0" applyFill="0" applyBorder="0" applyAlignment="0" applyProtection="0"/>
    <xf numFmtId="6" fontId="96" fillId="0" borderId="0" applyFont="0" applyFill="0" applyBorder="0" applyAlignment="0" applyProtection="0"/>
    <xf numFmtId="6" fontId="96" fillId="0" borderId="0" applyFont="0" applyFill="0" applyBorder="0" applyAlignment="0" applyProtection="0"/>
    <xf numFmtId="6" fontId="96" fillId="0" borderId="0" applyFont="0" applyFill="0" applyBorder="0" applyAlignment="0" applyProtection="0"/>
    <xf numFmtId="6" fontId="96" fillId="0" borderId="0" applyFont="0" applyFill="0" applyBorder="0" applyAlignment="0" applyProtection="0"/>
    <xf numFmtId="6" fontId="96" fillId="0" borderId="0" applyFont="0" applyFill="0" applyBorder="0" applyAlignment="0" applyProtection="0"/>
    <xf numFmtId="6" fontId="96" fillId="0" borderId="0" applyFont="0" applyFill="0" applyBorder="0" applyAlignment="0" applyProtection="0"/>
    <xf numFmtId="6" fontId="96" fillId="0" borderId="0" applyFont="0" applyFill="0" applyBorder="0" applyAlignment="0" applyProtection="0"/>
    <xf numFmtId="6" fontId="96" fillId="0" borderId="0" applyFont="0" applyFill="0" applyBorder="0" applyAlignment="0" applyProtection="0"/>
    <xf numFmtId="6" fontId="96" fillId="0" borderId="0" applyFont="0" applyFill="0" applyBorder="0" applyAlignment="0" applyProtection="0"/>
    <xf numFmtId="6" fontId="96" fillId="0" borderId="0" applyFont="0" applyFill="0" applyBorder="0" applyAlignment="0" applyProtection="0"/>
    <xf numFmtId="6" fontId="96" fillId="0" borderId="0" applyFont="0" applyFill="0" applyBorder="0" applyAlignment="0" applyProtection="0"/>
    <xf numFmtId="6" fontId="96" fillId="0" borderId="0" applyFont="0" applyFill="0" applyBorder="0" applyAlignment="0" applyProtection="0"/>
    <xf numFmtId="6" fontId="96" fillId="0" borderId="0" applyFont="0" applyFill="0" applyBorder="0" applyAlignment="0" applyProtection="0"/>
    <xf numFmtId="6" fontId="96" fillId="0" borderId="0" applyFont="0" applyFill="0" applyBorder="0" applyAlignment="0" applyProtection="0"/>
    <xf numFmtId="237" fontId="8" fillId="0" borderId="0" applyFont="0" applyFill="0" applyBorder="0" applyAlignment="0" applyProtection="0">
      <alignment vertical="top"/>
      <protection hidden="1"/>
    </xf>
    <xf numFmtId="237" fontId="8" fillId="0" borderId="0" applyFont="0" applyFill="0" applyBorder="0" applyAlignment="0" applyProtection="0">
      <alignment vertical="top"/>
      <protection hidden="1"/>
    </xf>
    <xf numFmtId="5" fontId="72" fillId="0" borderId="0" applyFont="0" applyFill="0" applyBorder="0" applyAlignment="0" applyProtection="0"/>
    <xf numFmtId="7" fontId="72" fillId="0" borderId="0" applyFont="0" applyFill="0" applyBorder="0" applyAlignment="0" applyProtection="0"/>
    <xf numFmtId="238" fontId="8" fillId="0" borderId="0" applyFont="0" applyFill="0" applyBorder="0" applyAlignment="0" applyProtection="0"/>
    <xf numFmtId="238" fontId="8" fillId="0" borderId="0" applyFont="0" applyFill="0" applyBorder="0" applyAlignment="0" applyProtection="0"/>
    <xf numFmtId="238" fontId="8" fillId="0" borderId="0" applyFont="0" applyFill="0" applyBorder="0" applyAlignment="0" applyProtection="0"/>
    <xf numFmtId="238" fontId="8" fillId="0" borderId="0" applyFont="0" applyFill="0" applyBorder="0" applyAlignment="0" applyProtection="0"/>
    <xf numFmtId="238" fontId="8" fillId="0" borderId="0" applyFont="0" applyFill="0" applyBorder="0" applyAlignment="0" applyProtection="0"/>
    <xf numFmtId="238" fontId="8" fillId="0" borderId="0" applyFont="0" applyFill="0" applyBorder="0" applyAlignment="0" applyProtection="0"/>
    <xf numFmtId="238" fontId="8" fillId="0" borderId="0" applyFont="0" applyFill="0" applyBorder="0" applyAlignment="0" applyProtection="0"/>
    <xf numFmtId="238" fontId="8" fillId="0" borderId="0" applyFont="0" applyFill="0" applyBorder="0" applyAlignment="0" applyProtection="0"/>
    <xf numFmtId="239" fontId="8" fillId="0" borderId="0"/>
    <xf numFmtId="240" fontId="8" fillId="0" borderId="0" applyFill="0" applyBorder="0" applyProtection="0">
      <alignment vertical="center"/>
    </xf>
    <xf numFmtId="224" fontId="127" fillId="0" borderId="0">
      <protection locked="0"/>
    </xf>
    <xf numFmtId="15" fontId="128" fillId="0" borderId="0" applyFont="0" applyFill="0" applyBorder="0" applyAlignment="0" applyProtection="0">
      <protection locked="0"/>
    </xf>
    <xf numFmtId="241" fontId="129" fillId="0" borderId="0" applyAlignment="0">
      <alignment horizontal="right"/>
    </xf>
    <xf numFmtId="0" fontId="49" fillId="0" borderId="0"/>
    <xf numFmtId="242" fontId="8" fillId="0" borderId="0" applyFill="0" applyBorder="0" applyProtection="0">
      <alignment horizontal="right"/>
    </xf>
    <xf numFmtId="14" fontId="8" fillId="0" borderId="0" applyFont="0" applyFill="0" applyBorder="0" applyProtection="0">
      <alignment horizontal="right"/>
    </xf>
    <xf numFmtId="14" fontId="8" fillId="0" borderId="0" applyFill="0" applyBorder="0" applyProtection="0">
      <alignment horizontal="right"/>
    </xf>
    <xf numFmtId="14" fontId="8" fillId="0" borderId="0" applyFont="0" applyFill="0" applyBorder="0" applyProtection="0">
      <alignment horizontal="right"/>
    </xf>
    <xf numFmtId="14" fontId="8" fillId="0" borderId="0" applyFont="0" applyFill="0" applyBorder="0" applyProtection="0">
      <alignment horizontal="right"/>
    </xf>
    <xf numFmtId="17" fontId="9" fillId="0" borderId="0" applyFill="0" applyBorder="0" applyProtection="0">
      <alignment horizontal="center"/>
    </xf>
    <xf numFmtId="15" fontId="109" fillId="0" borderId="0" applyFill="0" applyBorder="0" applyAlignment="0"/>
    <xf numFmtId="243" fontId="109" fillId="41" borderId="0" applyFont="0" applyFill="0" applyBorder="0" applyAlignment="0" applyProtection="0"/>
    <xf numFmtId="244" fontId="130" fillId="41" borderId="5" applyFont="0" applyFill="0" applyBorder="0" applyAlignment="0" applyProtection="0"/>
    <xf numFmtId="243" fontId="24" fillId="41" borderId="0" applyFont="0" applyFill="0" applyBorder="0" applyAlignment="0" applyProtection="0"/>
    <xf numFmtId="17" fontId="109" fillId="0" borderId="0" applyFill="0" applyBorder="0">
      <alignment horizontal="right"/>
    </xf>
    <xf numFmtId="245" fontId="109" fillId="0" borderId="9" applyFill="0" applyBorder="0"/>
    <xf numFmtId="0" fontId="117" fillId="0" borderId="0" applyFont="0" applyFill="0" applyBorder="0" applyAlignment="0" applyProtection="0"/>
    <xf numFmtId="0" fontId="117" fillId="0" borderId="0" applyFont="0" applyFill="0" applyBorder="0" applyAlignment="0" applyProtection="0"/>
    <xf numFmtId="0" fontId="117" fillId="0" borderId="0" applyFont="0" applyFill="0" applyBorder="0" applyAlignment="0" applyProtection="0"/>
    <xf numFmtId="0" fontId="117" fillId="0" borderId="0" applyFont="0" applyFill="0" applyBorder="0" applyAlignment="0" applyProtection="0"/>
    <xf numFmtId="0" fontId="117" fillId="0" borderId="0" applyFont="0" applyFill="0" applyBorder="0" applyAlignment="0" applyProtection="0"/>
    <xf numFmtId="0" fontId="117" fillId="0" borderId="0" applyFont="0" applyFill="0" applyBorder="0" applyAlignment="0" applyProtection="0"/>
    <xf numFmtId="0" fontId="117" fillId="0" borderId="0" applyFont="0" applyFill="0" applyBorder="0" applyAlignment="0" applyProtection="0"/>
    <xf numFmtId="240" fontId="114" fillId="0" borderId="0" applyFont="0" applyFill="0" applyBorder="0" applyAlignment="0" applyProtection="0"/>
    <xf numFmtId="14" fontId="6" fillId="0" borderId="0" applyFill="0" applyBorder="0" applyAlignment="0"/>
    <xf numFmtId="14" fontId="83" fillId="0" borderId="0">
      <alignment horizontal="center"/>
    </xf>
    <xf numFmtId="246" fontId="24" fillId="42" borderId="44" applyFill="0" applyBorder="0" applyProtection="0">
      <alignment horizontal="right"/>
      <protection locked="0"/>
    </xf>
    <xf numFmtId="42" fontId="131" fillId="0" borderId="0"/>
    <xf numFmtId="247" fontId="131" fillId="0" borderId="0"/>
    <xf numFmtId="0" fontId="132" fillId="0" borderId="0" applyNumberFormat="0" applyFill="0" applyBorder="0" applyAlignment="0" applyProtection="0"/>
    <xf numFmtId="38" fontId="70" fillId="0" borderId="45">
      <alignment vertical="center"/>
    </xf>
    <xf numFmtId="38" fontId="70" fillId="0" borderId="45">
      <alignment vertical="center"/>
    </xf>
    <xf numFmtId="38" fontId="70" fillId="0" borderId="45">
      <alignment vertical="center"/>
    </xf>
    <xf numFmtId="38" fontId="70" fillId="0" borderId="45">
      <alignment vertical="center"/>
    </xf>
    <xf numFmtId="38" fontId="70" fillId="0" borderId="45">
      <alignment vertical="center"/>
    </xf>
    <xf numFmtId="38" fontId="70" fillId="0" borderId="45">
      <alignment vertical="center"/>
    </xf>
    <xf numFmtId="38" fontId="70" fillId="0" borderId="45">
      <alignment vertical="center"/>
    </xf>
    <xf numFmtId="38" fontId="70" fillId="0" borderId="45">
      <alignment vertical="center"/>
    </xf>
    <xf numFmtId="38" fontId="70" fillId="0" borderId="45">
      <alignment vertical="center"/>
    </xf>
    <xf numFmtId="38" fontId="70" fillId="0" borderId="45">
      <alignment vertical="center"/>
    </xf>
    <xf numFmtId="38" fontId="70" fillId="0" borderId="45">
      <alignment vertical="center"/>
    </xf>
    <xf numFmtId="38" fontId="70" fillId="0" borderId="45">
      <alignment vertical="center"/>
    </xf>
    <xf numFmtId="38" fontId="70" fillId="0" borderId="45">
      <alignment vertical="center"/>
    </xf>
    <xf numFmtId="38" fontId="70" fillId="0" borderId="45">
      <alignment vertical="center"/>
    </xf>
    <xf numFmtId="38" fontId="70" fillId="0" borderId="45">
      <alignment vertical="center"/>
    </xf>
    <xf numFmtId="38" fontId="70" fillId="0" borderId="45">
      <alignment vertical="center"/>
    </xf>
    <xf numFmtId="38" fontId="70" fillId="0" borderId="45">
      <alignment vertical="center"/>
    </xf>
    <xf numFmtId="38" fontId="70" fillId="0" borderId="45">
      <alignment vertical="center"/>
    </xf>
    <xf numFmtId="38" fontId="70" fillId="0" borderId="45">
      <alignment vertical="center"/>
    </xf>
    <xf numFmtId="38" fontId="70" fillId="0" borderId="45">
      <alignment vertical="center"/>
    </xf>
    <xf numFmtId="0" fontId="49" fillId="0" borderId="0"/>
    <xf numFmtId="0" fontId="49" fillId="0" borderId="0"/>
    <xf numFmtId="248" fontId="8" fillId="0" borderId="0" applyFont="0" applyFill="0" applyBorder="0" applyAlignment="0" applyProtection="0"/>
    <xf numFmtId="249" fontId="8" fillId="0" borderId="0" applyFont="0" applyFill="0" applyBorder="0" applyAlignment="0" applyProtection="0"/>
    <xf numFmtId="171" fontId="133" fillId="0" borderId="0">
      <protection locked="0"/>
    </xf>
    <xf numFmtId="170" fontId="109" fillId="0" borderId="46">
      <alignment vertical="top"/>
    </xf>
    <xf numFmtId="170" fontId="24" fillId="0" borderId="0"/>
    <xf numFmtId="7" fontId="8" fillId="0" borderId="0" applyFont="0" applyFill="0" applyBorder="0" applyAlignment="0"/>
    <xf numFmtId="250" fontId="8" fillId="0" borderId="0"/>
    <xf numFmtId="42" fontId="73" fillId="0" borderId="0"/>
    <xf numFmtId="7" fontId="24" fillId="0" borderId="0"/>
    <xf numFmtId="0" fontId="114" fillId="0" borderId="47" applyNumberFormat="0" applyFont="0" applyFill="0" applyAlignment="0" applyProtection="0"/>
    <xf numFmtId="42" fontId="134" fillId="0" borderId="0" applyFill="0" applyBorder="0" applyAlignment="0" applyProtection="0"/>
    <xf numFmtId="0" fontId="19" fillId="0" borderId="0">
      <alignment wrapText="1"/>
    </xf>
    <xf numFmtId="224" fontId="119" fillId="0" borderId="25"/>
    <xf numFmtId="178" fontId="130" fillId="0" borderId="0" applyBorder="0"/>
    <xf numFmtId="191" fontId="130" fillId="0" borderId="0" applyBorder="0"/>
    <xf numFmtId="49" fontId="135" fillId="0" borderId="0" applyBorder="0">
      <alignment horizontal="center"/>
    </xf>
    <xf numFmtId="0" fontId="135" fillId="0" borderId="0" applyBorder="0">
      <alignment horizontal="center"/>
    </xf>
    <xf numFmtId="0" fontId="136" fillId="35" borderId="48" applyBorder="0">
      <alignment horizontal="center" vertical="center" wrapText="1"/>
    </xf>
    <xf numFmtId="0" fontId="137" fillId="0" borderId="0" applyBorder="0">
      <alignment horizontal="center"/>
    </xf>
    <xf numFmtId="0" fontId="138" fillId="35" borderId="48" applyBorder="0">
      <alignment horizontal="center" vertical="center" wrapText="1"/>
    </xf>
    <xf numFmtId="0" fontId="139" fillId="35" borderId="48" applyFill="0" applyBorder="0">
      <alignment horizontal="left" vertical="center"/>
    </xf>
    <xf numFmtId="0" fontId="73" fillId="0" borderId="24" applyBorder="0">
      <alignment horizontal="center" vertical="center" wrapText="1"/>
    </xf>
    <xf numFmtId="15" fontId="73" fillId="0" borderId="24" applyBorder="0">
      <alignment wrapText="1"/>
    </xf>
    <xf numFmtId="15" fontId="73" fillId="0" borderId="24" applyNumberFormat="0" applyBorder="0">
      <alignment vertical="center" wrapText="1"/>
    </xf>
    <xf numFmtId="0" fontId="9" fillId="43" borderId="24" applyBorder="0">
      <alignment horizontal="center" wrapText="1"/>
    </xf>
    <xf numFmtId="0" fontId="140" fillId="35" borderId="48" applyBorder="0">
      <alignment horizontal="centerContinuous"/>
    </xf>
    <xf numFmtId="171" fontId="141" fillId="0" borderId="0">
      <protection locked="0"/>
    </xf>
    <xf numFmtId="171" fontId="141" fillId="0" borderId="0">
      <protection locked="0"/>
    </xf>
    <xf numFmtId="44" fontId="49" fillId="0" borderId="0" applyFill="0" applyBorder="0" applyAlignment="0"/>
    <xf numFmtId="211" fontId="102" fillId="0" borderId="0" applyFill="0" applyBorder="0" applyAlignment="0"/>
    <xf numFmtId="211" fontId="102" fillId="0" borderId="0" applyFill="0" applyBorder="0" applyAlignment="0"/>
    <xf numFmtId="0" fontId="103" fillId="0" borderId="0" applyFill="0" applyBorder="0" applyAlignment="0"/>
    <xf numFmtId="211" fontId="102" fillId="0" borderId="0" applyFill="0" applyBorder="0" applyAlignment="0"/>
    <xf numFmtId="211" fontId="102" fillId="0" borderId="0" applyFill="0" applyBorder="0" applyAlignment="0"/>
    <xf numFmtId="211" fontId="102" fillId="0" borderId="0" applyFill="0" applyBorder="0" applyAlignment="0"/>
    <xf numFmtId="211" fontId="102" fillId="0" borderId="0" applyFill="0" applyBorder="0" applyAlignment="0"/>
    <xf numFmtId="211" fontId="102" fillId="0" borderId="0" applyFill="0" applyBorder="0" applyAlignment="0"/>
    <xf numFmtId="211" fontId="102" fillId="0" borderId="0" applyFill="0" applyBorder="0" applyAlignment="0"/>
    <xf numFmtId="211" fontId="102" fillId="0" borderId="0" applyFill="0" applyBorder="0" applyAlignment="0"/>
    <xf numFmtId="178" fontId="49" fillId="0" borderId="0" applyFill="0" applyBorder="0" applyAlignment="0"/>
    <xf numFmtId="201" fontId="102" fillId="0" borderId="0" applyFill="0" applyBorder="0" applyAlignment="0"/>
    <xf numFmtId="201" fontId="102" fillId="0" borderId="0" applyFill="0" applyBorder="0" applyAlignment="0"/>
    <xf numFmtId="0" fontId="103" fillId="0" borderId="0" applyFill="0" applyBorder="0" applyAlignment="0"/>
    <xf numFmtId="201" fontId="102" fillId="0" borderId="0" applyFill="0" applyBorder="0" applyAlignment="0"/>
    <xf numFmtId="201" fontId="102" fillId="0" borderId="0" applyFill="0" applyBorder="0" applyAlignment="0"/>
    <xf numFmtId="201" fontId="102" fillId="0" borderId="0" applyFill="0" applyBorder="0" applyAlignment="0"/>
    <xf numFmtId="201" fontId="102" fillId="0" borderId="0" applyFill="0" applyBorder="0" applyAlignment="0"/>
    <xf numFmtId="201" fontId="102" fillId="0" borderId="0" applyFill="0" applyBorder="0" applyAlignment="0"/>
    <xf numFmtId="201" fontId="102" fillId="0" borderId="0" applyFill="0" applyBorder="0" applyAlignment="0"/>
    <xf numFmtId="201" fontId="102" fillId="0" borderId="0" applyFill="0" applyBorder="0" applyAlignment="0"/>
    <xf numFmtId="44" fontId="49" fillId="0" borderId="0" applyFill="0" applyBorder="0" applyAlignment="0"/>
    <xf numFmtId="211" fontId="102" fillId="0" borderId="0" applyFill="0" applyBorder="0" applyAlignment="0"/>
    <xf numFmtId="211" fontId="102" fillId="0" borderId="0" applyFill="0" applyBorder="0" applyAlignment="0"/>
    <xf numFmtId="0" fontId="103" fillId="0" borderId="0" applyFill="0" applyBorder="0" applyAlignment="0"/>
    <xf numFmtId="211" fontId="102" fillId="0" borderId="0" applyFill="0" applyBorder="0" applyAlignment="0"/>
    <xf numFmtId="211" fontId="102" fillId="0" borderId="0" applyFill="0" applyBorder="0" applyAlignment="0"/>
    <xf numFmtId="211" fontId="102" fillId="0" borderId="0" applyFill="0" applyBorder="0" applyAlignment="0"/>
    <xf numFmtId="211" fontId="102" fillId="0" borderId="0" applyFill="0" applyBorder="0" applyAlignment="0"/>
    <xf numFmtId="211" fontId="102" fillId="0" borderId="0" applyFill="0" applyBorder="0" applyAlignment="0"/>
    <xf numFmtId="211" fontId="102" fillId="0" borderId="0" applyFill="0" applyBorder="0" applyAlignment="0"/>
    <xf numFmtId="211" fontId="102" fillId="0" borderId="0" applyFill="0" applyBorder="0" applyAlignment="0"/>
    <xf numFmtId="191" fontId="49" fillId="0" borderId="0" applyFill="0" applyBorder="0" applyAlignment="0"/>
    <xf numFmtId="212" fontId="102" fillId="0" borderId="0" applyFill="0" applyBorder="0" applyAlignment="0"/>
    <xf numFmtId="212" fontId="102" fillId="0" borderId="0" applyFill="0" applyBorder="0" applyAlignment="0"/>
    <xf numFmtId="0" fontId="8" fillId="0" borderId="0" applyFill="0" applyBorder="0" applyAlignment="0"/>
    <xf numFmtId="212" fontId="102" fillId="0" borderId="0" applyFill="0" applyBorder="0" applyAlignment="0"/>
    <xf numFmtId="212" fontId="102" fillId="0" borderId="0" applyFill="0" applyBorder="0" applyAlignment="0"/>
    <xf numFmtId="212" fontId="102" fillId="0" borderId="0" applyFill="0" applyBorder="0" applyAlignment="0"/>
    <xf numFmtId="212" fontId="102" fillId="0" borderId="0" applyFill="0" applyBorder="0" applyAlignment="0"/>
    <xf numFmtId="212" fontId="102" fillId="0" borderId="0" applyFill="0" applyBorder="0" applyAlignment="0"/>
    <xf numFmtId="212" fontId="102" fillId="0" borderId="0" applyFill="0" applyBorder="0" applyAlignment="0"/>
    <xf numFmtId="212" fontId="102" fillId="0" borderId="0" applyFill="0" applyBorder="0" applyAlignment="0"/>
    <xf numFmtId="178" fontId="49" fillId="0" borderId="0" applyFill="0" applyBorder="0" applyAlignment="0"/>
    <xf numFmtId="201" fontId="102" fillId="0" borderId="0" applyFill="0" applyBorder="0" applyAlignment="0"/>
    <xf numFmtId="201" fontId="102" fillId="0" borderId="0" applyFill="0" applyBorder="0" applyAlignment="0"/>
    <xf numFmtId="0" fontId="103" fillId="0" borderId="0" applyFill="0" applyBorder="0" applyAlignment="0"/>
    <xf numFmtId="201" fontId="102" fillId="0" borderId="0" applyFill="0" applyBorder="0" applyAlignment="0"/>
    <xf numFmtId="201" fontId="102" fillId="0" borderId="0" applyFill="0" applyBorder="0" applyAlignment="0"/>
    <xf numFmtId="201" fontId="102" fillId="0" borderId="0" applyFill="0" applyBorder="0" applyAlignment="0"/>
    <xf numFmtId="201" fontId="102" fillId="0" borderId="0" applyFill="0" applyBorder="0" applyAlignment="0"/>
    <xf numFmtId="201" fontId="102" fillId="0" borderId="0" applyFill="0" applyBorder="0" applyAlignment="0"/>
    <xf numFmtId="201" fontId="102" fillId="0" borderId="0" applyFill="0" applyBorder="0" applyAlignment="0"/>
    <xf numFmtId="201" fontId="102" fillId="0" borderId="0" applyFill="0" applyBorder="0" applyAlignment="0"/>
    <xf numFmtId="0" fontId="142" fillId="0" borderId="0" applyNumberFormat="0" applyAlignment="0">
      <alignment horizontal="left"/>
    </xf>
    <xf numFmtId="0" fontId="142" fillId="0" borderId="0" applyNumberFormat="0" applyAlignment="0">
      <alignment horizontal="left"/>
    </xf>
    <xf numFmtId="0" fontId="142" fillId="0" borderId="0" applyNumberFormat="0" applyAlignment="0">
      <alignment horizontal="left"/>
    </xf>
    <xf numFmtId="0" fontId="142" fillId="0" borderId="0" applyNumberFormat="0" applyAlignment="0">
      <alignment horizontal="left"/>
    </xf>
    <xf numFmtId="0" fontId="142" fillId="0" borderId="0" applyNumberFormat="0" applyAlignment="0">
      <alignment horizontal="left"/>
    </xf>
    <xf numFmtId="0" fontId="142" fillId="0" borderId="0" applyNumberFormat="0" applyAlignment="0">
      <alignment horizontal="left"/>
    </xf>
    <xf numFmtId="0" fontId="142" fillId="0" borderId="0" applyNumberFormat="0" applyAlignment="0">
      <alignment horizontal="left"/>
    </xf>
    <xf numFmtId="0" fontId="142" fillId="0" borderId="0" applyNumberFormat="0" applyAlignment="0">
      <alignment horizontal="left"/>
    </xf>
    <xf numFmtId="180"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251" fontId="24" fillId="44" borderId="43" applyFill="0" applyBorder="0" applyProtection="0">
      <alignment horizontal="left"/>
    </xf>
    <xf numFmtId="0" fontId="143" fillId="0" borderId="0" applyNumberFormat="0" applyFill="0" applyBorder="0" applyAlignment="0" applyProtection="0"/>
    <xf numFmtId="171" fontId="133" fillId="0" borderId="0">
      <protection locked="0"/>
    </xf>
    <xf numFmtId="171" fontId="133" fillId="0" borderId="0">
      <protection locked="0"/>
    </xf>
    <xf numFmtId="171" fontId="133" fillId="0" borderId="0">
      <protection locked="0"/>
    </xf>
    <xf numFmtId="171" fontId="133" fillId="0" borderId="0">
      <protection locked="0"/>
    </xf>
    <xf numFmtId="171" fontId="133" fillId="0" borderId="0">
      <protection locked="0"/>
    </xf>
    <xf numFmtId="171" fontId="133" fillId="0" borderId="0">
      <protection locked="0"/>
    </xf>
    <xf numFmtId="171" fontId="133" fillId="0" borderId="0">
      <protection locked="0"/>
    </xf>
    <xf numFmtId="171" fontId="133" fillId="0" borderId="0">
      <protection locked="0"/>
    </xf>
    <xf numFmtId="171" fontId="133" fillId="0" borderId="0">
      <protection locked="0"/>
    </xf>
    <xf numFmtId="2" fontId="32" fillId="0" borderId="0" applyProtection="0"/>
    <xf numFmtId="252" fontId="8" fillId="0" borderId="0" applyFill="0" applyBorder="0" applyProtection="0">
      <alignment horizontal="left"/>
    </xf>
    <xf numFmtId="253" fontId="8" fillId="41" borderId="0" applyFont="0" applyFill="0" applyBorder="0" applyAlignment="0"/>
    <xf numFmtId="2" fontId="117" fillId="0" borderId="0" applyFont="0" applyFill="0" applyBorder="0" applyAlignment="0" applyProtection="0"/>
    <xf numFmtId="2" fontId="117" fillId="0" borderId="0" applyFont="0" applyFill="0" applyBorder="0" applyAlignment="0" applyProtection="0"/>
    <xf numFmtId="2" fontId="117" fillId="0" borderId="0" applyFont="0" applyFill="0" applyBorder="0" applyAlignment="0" applyProtection="0"/>
    <xf numFmtId="2" fontId="117" fillId="0" borderId="0" applyFont="0" applyFill="0" applyBorder="0" applyAlignment="0" applyProtection="0"/>
    <xf numFmtId="2" fontId="117" fillId="0" borderId="0" applyFont="0" applyFill="0" applyBorder="0" applyAlignment="0" applyProtection="0"/>
    <xf numFmtId="2" fontId="117" fillId="0" borderId="0" applyFont="0" applyFill="0" applyBorder="0" applyAlignment="0" applyProtection="0"/>
    <xf numFmtId="2" fontId="117" fillId="0" borderId="0" applyFont="0" applyFill="0" applyBorder="0" applyAlignment="0" applyProtection="0"/>
    <xf numFmtId="0" fontId="144" fillId="0" borderId="0" applyNumberFormat="0" applyFill="0" applyBorder="0" applyAlignment="0" applyProtection="0">
      <alignment vertical="top"/>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5" fillId="0" borderId="0">
      <alignment horizontal="left"/>
    </xf>
    <xf numFmtId="0" fontId="146" fillId="0" borderId="0">
      <alignment horizontal="left"/>
    </xf>
    <xf numFmtId="0" fontId="147" fillId="0" borderId="0" applyFill="0" applyBorder="0" applyProtection="0">
      <alignment horizontal="left"/>
    </xf>
    <xf numFmtId="0" fontId="147" fillId="0" borderId="0" applyNumberFormat="0" applyFill="0" applyBorder="0" applyProtection="0">
      <alignment horizontal="left"/>
    </xf>
    <xf numFmtId="0" fontId="147" fillId="0" borderId="0" applyFill="0" applyBorder="0" applyProtection="0">
      <alignment vertical="center"/>
    </xf>
    <xf numFmtId="0" fontId="148" fillId="26" borderId="0" applyNumberFormat="0" applyBorder="0" applyAlignment="0" applyProtection="0"/>
    <xf numFmtId="38" fontId="8" fillId="0" borderId="0" applyProtection="0"/>
    <xf numFmtId="38" fontId="24" fillId="40" borderId="0" applyNumberFormat="0" applyBorder="0" applyAlignment="0" applyProtection="0"/>
    <xf numFmtId="38" fontId="53" fillId="0" borderId="43"/>
    <xf numFmtId="254" fontId="114" fillId="0" borderId="0" applyFont="0" applyFill="0" applyBorder="0" applyAlignment="0" applyProtection="0">
      <alignment horizontal="right"/>
    </xf>
    <xf numFmtId="0" fontId="149" fillId="0" borderId="0">
      <alignment horizontal="left"/>
    </xf>
    <xf numFmtId="0" fontId="150" fillId="0" borderId="0" applyNumberFormat="0" applyFill="0" applyBorder="0" applyAlignment="0" applyProtection="0"/>
    <xf numFmtId="0" fontId="149" fillId="0" borderId="0">
      <alignment horizontal="left"/>
    </xf>
    <xf numFmtId="0" fontId="149" fillId="0" borderId="0">
      <alignment horizontal="left"/>
    </xf>
    <xf numFmtId="0" fontId="149" fillId="0" borderId="0">
      <alignment horizontal="left"/>
    </xf>
    <xf numFmtId="0" fontId="149" fillId="0" borderId="0">
      <alignment horizontal="left"/>
    </xf>
    <xf numFmtId="0" fontId="149" fillId="0" borderId="0">
      <alignment horizontal="left"/>
    </xf>
    <xf numFmtId="0" fontId="149" fillId="0" borderId="0">
      <alignment horizontal="left"/>
    </xf>
    <xf numFmtId="0" fontId="151" fillId="0" borderId="0">
      <alignment horizontal="left"/>
    </xf>
    <xf numFmtId="255" fontId="109" fillId="41" borderId="29"/>
    <xf numFmtId="255" fontId="109" fillId="0" borderId="9"/>
    <xf numFmtId="0" fontId="152" fillId="0" borderId="0">
      <alignment horizontal="right"/>
    </xf>
    <xf numFmtId="0" fontId="22" fillId="0" borderId="49" applyNumberFormat="0" applyAlignment="0" applyProtection="0">
      <alignment horizontal="left" vertical="center"/>
    </xf>
    <xf numFmtId="0" fontId="22" fillId="0" borderId="49" applyNumberFormat="0" applyAlignment="0" applyProtection="0">
      <alignment horizontal="left" vertical="center"/>
    </xf>
    <xf numFmtId="0" fontId="22" fillId="0" borderId="29">
      <alignment horizontal="left" vertical="center"/>
    </xf>
    <xf numFmtId="0" fontId="22" fillId="0" borderId="29">
      <alignment horizontal="left" vertical="center"/>
    </xf>
    <xf numFmtId="14" fontId="9" fillId="45" borderId="14">
      <alignment horizontal="center" vertical="center" wrapText="1"/>
    </xf>
    <xf numFmtId="0" fontId="153" fillId="0" borderId="50" applyNumberFormat="0" applyFill="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5" fillId="0" borderId="0">
      <alignment horizontal="left"/>
    </xf>
    <xf numFmtId="0" fontId="156" fillId="0" borderId="10">
      <alignment horizontal="left" vertical="top"/>
    </xf>
    <xf numFmtId="0" fontId="157" fillId="46" borderId="24" applyNumberFormat="0">
      <alignment horizontal="center" vertical="center"/>
    </xf>
    <xf numFmtId="0" fontId="157" fillId="46" borderId="24" applyNumberFormat="0">
      <alignment horizontal="center" vertical="center"/>
    </xf>
    <xf numFmtId="0" fontId="157" fillId="46" borderId="24" applyNumberFormat="0">
      <alignment horizontal="center" vertical="center"/>
    </xf>
    <xf numFmtId="0" fontId="157" fillId="46" borderId="24" applyNumberFormat="0">
      <alignment horizontal="center" vertical="center"/>
    </xf>
    <xf numFmtId="0" fontId="157" fillId="46" borderId="24" applyNumberFormat="0">
      <alignment horizontal="center" vertical="center"/>
    </xf>
    <xf numFmtId="201" fontId="158" fillId="0" borderId="0" applyNumberFormat="0" applyFill="0" applyBorder="0" applyAlignment="0" applyProtection="0">
      <protection locked="0"/>
    </xf>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60" fillId="0" borderId="0">
      <alignment horizontal="left"/>
    </xf>
    <xf numFmtId="0" fontId="161" fillId="0" borderId="10">
      <alignment horizontal="left" vertical="top"/>
    </xf>
    <xf numFmtId="201" fontId="162" fillId="0" borderId="0" applyNumberFormat="0" applyFill="0" applyBorder="0" applyAlignment="0" applyProtection="0">
      <protection locked="0"/>
    </xf>
    <xf numFmtId="0" fontId="163" fillId="0" borderId="0">
      <alignment horizontal="left"/>
    </xf>
    <xf numFmtId="0" fontId="164" fillId="0" borderId="0" applyNumberFormat="0" applyFill="0" applyBorder="0" applyAlignment="0" applyProtection="0"/>
    <xf numFmtId="0" fontId="157" fillId="46" borderId="24" applyNumberFormat="0">
      <alignment horizontal="center" vertical="center"/>
    </xf>
    <xf numFmtId="0" fontId="157" fillId="46" borderId="24" applyNumberFormat="0">
      <alignment horizontal="center" vertical="center"/>
    </xf>
    <xf numFmtId="0" fontId="157" fillId="46" borderId="24" applyNumberFormat="0">
      <alignment horizontal="center" vertical="center"/>
    </xf>
    <xf numFmtId="0" fontId="157" fillId="46" borderId="24" applyNumberFormat="0">
      <alignment horizontal="center" vertical="center"/>
    </xf>
    <xf numFmtId="0" fontId="157" fillId="46" borderId="24" applyNumberFormat="0">
      <alignment horizontal="center" vertical="center"/>
    </xf>
    <xf numFmtId="0" fontId="157" fillId="46" borderId="24" applyNumberFormat="0">
      <alignment horizontal="center" vertical="center"/>
    </xf>
    <xf numFmtId="0" fontId="157" fillId="46" borderId="24" applyNumberFormat="0">
      <alignment horizontal="center" vertical="center"/>
    </xf>
    <xf numFmtId="0" fontId="157" fillId="46" borderId="24" applyNumberFormat="0">
      <alignment horizontal="center" vertical="center"/>
    </xf>
    <xf numFmtId="0" fontId="157" fillId="46" borderId="24" applyNumberFormat="0">
      <alignment horizontal="center" vertical="center"/>
    </xf>
    <xf numFmtId="0" fontId="157" fillId="46" borderId="24" applyNumberFormat="0">
      <alignment horizontal="center" vertical="center"/>
    </xf>
    <xf numFmtId="0" fontId="157" fillId="46" borderId="24" applyNumberFormat="0">
      <alignment horizontal="center" vertical="center"/>
    </xf>
    <xf numFmtId="178" fontId="24" fillId="0" borderId="9">
      <alignment horizontal="right" vertical="center"/>
    </xf>
    <xf numFmtId="0" fontId="9" fillId="0" borderId="0" applyFill="0" applyAlignment="0" applyProtection="0">
      <protection locked="0"/>
    </xf>
    <xf numFmtId="0" fontId="165" fillId="0" borderId="9" applyFill="0" applyAlignment="0" applyProtection="0">
      <protection locked="0"/>
    </xf>
    <xf numFmtId="0" fontId="166" fillId="0" borderId="0" applyProtection="0"/>
    <xf numFmtId="256" fontId="8" fillId="0" borderId="0">
      <protection locked="0"/>
    </xf>
    <xf numFmtId="256" fontId="8" fillId="0" borderId="0">
      <protection locked="0"/>
    </xf>
    <xf numFmtId="256" fontId="8" fillId="0" borderId="0">
      <protection locked="0"/>
    </xf>
    <xf numFmtId="256" fontId="8" fillId="0" borderId="0">
      <protection locked="0"/>
    </xf>
    <xf numFmtId="256" fontId="8" fillId="0" borderId="0">
      <protection locked="0"/>
    </xf>
    <xf numFmtId="256" fontId="8" fillId="0" borderId="0">
      <protection locked="0"/>
    </xf>
    <xf numFmtId="256" fontId="8" fillId="0" borderId="0">
      <protection locked="0"/>
    </xf>
    <xf numFmtId="0" fontId="22" fillId="0" borderId="0" applyProtection="0"/>
    <xf numFmtId="256" fontId="8" fillId="0" borderId="0">
      <protection locked="0"/>
    </xf>
    <xf numFmtId="256" fontId="8" fillId="0" borderId="0">
      <protection locked="0"/>
    </xf>
    <xf numFmtId="256" fontId="8" fillId="0" borderId="0">
      <protection locked="0"/>
    </xf>
    <xf numFmtId="256" fontId="8" fillId="0" borderId="0">
      <protection locked="0"/>
    </xf>
    <xf numFmtId="256" fontId="8" fillId="0" borderId="0">
      <protection locked="0"/>
    </xf>
    <xf numFmtId="256" fontId="8" fillId="0" borderId="0">
      <protection locked="0"/>
    </xf>
    <xf numFmtId="256" fontId="8" fillId="0" borderId="0">
      <protection locked="0"/>
    </xf>
    <xf numFmtId="0" fontId="167" fillId="0" borderId="14">
      <alignment horizontal="center"/>
    </xf>
    <xf numFmtId="0" fontId="167" fillId="0" borderId="14">
      <alignment horizontal="center"/>
    </xf>
    <xf numFmtId="0" fontId="167" fillId="0" borderId="14">
      <alignment horizontal="center"/>
    </xf>
    <xf numFmtId="0" fontId="167" fillId="0" borderId="14">
      <alignment horizontal="center"/>
    </xf>
    <xf numFmtId="0" fontId="167" fillId="0" borderId="14">
      <alignment horizontal="center"/>
    </xf>
    <xf numFmtId="0" fontId="167" fillId="0" borderId="14">
      <alignment horizontal="center"/>
    </xf>
    <xf numFmtId="0" fontId="167" fillId="0" borderId="14">
      <alignment horizontal="center"/>
    </xf>
    <xf numFmtId="0" fontId="167" fillId="0" borderId="14">
      <alignment horizontal="center"/>
    </xf>
    <xf numFmtId="38" fontId="168" fillId="0" borderId="0" applyNumberFormat="0" applyFill="0" applyBorder="0" applyProtection="0">
      <alignment horizontal="center"/>
    </xf>
    <xf numFmtId="0" fontId="167" fillId="0" borderId="14">
      <alignment horizontal="center"/>
    </xf>
    <xf numFmtId="0" fontId="167" fillId="0" borderId="0">
      <alignment horizontal="center"/>
    </xf>
    <xf numFmtId="0" fontId="167" fillId="0" borderId="0">
      <alignment horizontal="center"/>
    </xf>
    <xf numFmtId="0" fontId="167" fillId="0" borderId="0">
      <alignment horizontal="center"/>
    </xf>
    <xf numFmtId="0" fontId="167" fillId="0" borderId="0">
      <alignment horizontal="center"/>
    </xf>
    <xf numFmtId="0" fontId="167" fillId="0" borderId="0">
      <alignment horizontal="center"/>
    </xf>
    <xf numFmtId="0" fontId="167" fillId="0" borderId="0">
      <alignment horizontal="center"/>
    </xf>
    <xf numFmtId="0" fontId="167" fillId="0" borderId="0">
      <alignment horizontal="center"/>
    </xf>
    <xf numFmtId="0" fontId="167" fillId="0" borderId="0">
      <alignment horizontal="center"/>
    </xf>
    <xf numFmtId="0" fontId="169" fillId="44" borderId="51" applyBorder="0">
      <alignment horizontal="center"/>
    </xf>
    <xf numFmtId="0" fontId="170" fillId="0" borderId="52" applyNumberFormat="0" applyFill="0" applyAlignment="0" applyProtection="0"/>
    <xf numFmtId="0" fontId="170" fillId="0" borderId="52" applyNumberFormat="0" applyFill="0" applyAlignment="0" applyProtection="0"/>
    <xf numFmtId="0" fontId="102" fillId="0" borderId="0"/>
    <xf numFmtId="0" fontId="171" fillId="0" borderId="0" applyNumberFormat="0" applyFill="0" applyBorder="0" applyAlignment="0" applyProtection="0">
      <alignment vertical="top"/>
      <protection locked="0"/>
    </xf>
    <xf numFmtId="171" fontId="172" fillId="0" borderId="0" applyNumberFormat="0" applyAlignment="0">
      <alignment horizontal="left"/>
    </xf>
    <xf numFmtId="0" fontId="172" fillId="0" borderId="0" applyNumberFormat="0" applyAlignment="0">
      <alignment horizontal="left"/>
    </xf>
    <xf numFmtId="10" fontId="24" fillId="41" borderId="24" applyNumberFormat="0" applyBorder="0" applyAlignment="0" applyProtection="0"/>
    <xf numFmtId="222" fontId="173" fillId="0" borderId="0" applyFill="0" applyBorder="0" applyProtection="0">
      <alignment horizontal="right"/>
    </xf>
    <xf numFmtId="0" fontId="174" fillId="28" borderId="34" applyNumberFormat="0" applyAlignment="0" applyProtection="0"/>
    <xf numFmtId="40" fontId="170" fillId="0" borderId="0" applyNumberFormat="0" applyFill="0" applyBorder="0" applyAlignment="0" applyProtection="0"/>
    <xf numFmtId="178" fontId="87" fillId="37" borderId="0"/>
    <xf numFmtId="178" fontId="175" fillId="37" borderId="0"/>
    <xf numFmtId="178" fontId="175" fillId="37" borderId="0"/>
    <xf numFmtId="178" fontId="87" fillId="37" borderId="0"/>
    <xf numFmtId="178" fontId="175" fillId="37" borderId="0"/>
    <xf numFmtId="178" fontId="175" fillId="37" borderId="0"/>
    <xf numFmtId="178" fontId="175" fillId="37" borderId="0"/>
    <xf numFmtId="178" fontId="175" fillId="37" borderId="0"/>
    <xf numFmtId="178" fontId="175" fillId="37" borderId="0"/>
    <xf numFmtId="178" fontId="175" fillId="37" borderId="0"/>
    <xf numFmtId="178" fontId="175" fillId="37" borderId="0"/>
    <xf numFmtId="257" fontId="173" fillId="0" borderId="0" applyFill="0" applyBorder="0" applyProtection="0">
      <alignment horizontal="right"/>
    </xf>
    <xf numFmtId="258" fontId="173" fillId="0" borderId="0" applyFill="0" applyBorder="0" applyProtection="0">
      <alignment horizontal="right"/>
    </xf>
    <xf numFmtId="259" fontId="173" fillId="0" borderId="0" applyFill="0" applyBorder="0" applyProtection="0">
      <alignment horizontal="right"/>
    </xf>
    <xf numFmtId="8" fontId="24" fillId="41" borderId="0" applyFont="0" applyBorder="0" applyAlignment="0" applyProtection="0">
      <protection locked="0"/>
    </xf>
    <xf numFmtId="244" fontId="24" fillId="41" borderId="0" applyFont="0" applyBorder="0" applyAlignment="0" applyProtection="0">
      <protection locked="0"/>
    </xf>
    <xf numFmtId="253" fontId="24" fillId="41" borderId="0" applyFont="0" applyBorder="0" applyAlignment="0">
      <protection locked="0"/>
    </xf>
    <xf numFmtId="260" fontId="173" fillId="0" borderId="0" applyFill="0" applyBorder="0" applyProtection="0">
      <alignment horizontal="right"/>
    </xf>
    <xf numFmtId="261" fontId="173" fillId="0" borderId="0" applyFill="0" applyBorder="0" applyProtection="0"/>
    <xf numFmtId="38" fontId="130" fillId="41" borderId="0">
      <protection locked="0"/>
    </xf>
    <xf numFmtId="255" fontId="24" fillId="41" borderId="0" applyBorder="0"/>
    <xf numFmtId="255" fontId="130" fillId="41" borderId="0">
      <protection locked="0"/>
    </xf>
    <xf numFmtId="262" fontId="173" fillId="0" borderId="0" applyFill="0" applyBorder="0" applyProtection="0">
      <alignment horizontal="right"/>
    </xf>
    <xf numFmtId="10" fontId="24" fillId="41" borderId="0">
      <protection locked="0"/>
    </xf>
    <xf numFmtId="263" fontId="24" fillId="41" borderId="0" applyBorder="0"/>
    <xf numFmtId="263" fontId="130" fillId="41" borderId="0" applyBorder="0" applyAlignment="0">
      <protection locked="0"/>
    </xf>
    <xf numFmtId="255" fontId="176" fillId="41" borderId="0" applyNumberFormat="0" applyBorder="0" applyAlignment="0">
      <protection locked="0"/>
    </xf>
    <xf numFmtId="255" fontId="24" fillId="41" borderId="0" applyNumberFormat="0" applyBorder="0" applyAlignment="0"/>
    <xf numFmtId="264" fontId="173" fillId="0" borderId="0" applyFill="0" applyBorder="0" applyProtection="0">
      <alignment horizontal="right"/>
    </xf>
    <xf numFmtId="264" fontId="8" fillId="0" borderId="0" applyFill="0" applyBorder="0" applyProtection="0">
      <alignment vertical="center"/>
    </xf>
    <xf numFmtId="240" fontId="8" fillId="0" borderId="0" applyFill="0" applyBorder="0" applyProtection="0">
      <alignment vertical="center"/>
    </xf>
    <xf numFmtId="265" fontId="177" fillId="0" borderId="0" applyFont="0" applyFill="0" applyBorder="0" applyAlignment="0">
      <protection locked="0"/>
    </xf>
    <xf numFmtId="266" fontId="8" fillId="0" borderId="0" applyFont="0" applyFill="0" applyBorder="0" applyAlignment="0">
      <protection locked="0"/>
    </xf>
    <xf numFmtId="267" fontId="8" fillId="0" borderId="0" applyFill="0" applyBorder="0" applyProtection="0">
      <alignment vertical="center"/>
    </xf>
    <xf numFmtId="268" fontId="8" fillId="0" borderId="0" applyFill="0" applyBorder="0" applyProtection="0">
      <alignment vertical="center"/>
    </xf>
    <xf numFmtId="269" fontId="8" fillId="0" borderId="9" applyFill="0"/>
    <xf numFmtId="270" fontId="8" fillId="0" borderId="0" applyFont="0" applyFill="0" applyBorder="0" applyProtection="0">
      <alignment horizontal="right"/>
    </xf>
    <xf numFmtId="3" fontId="8" fillId="0" borderId="0" applyFont="0" applyFill="0" applyBorder="0" applyProtection="0">
      <alignment horizontal="right"/>
    </xf>
    <xf numFmtId="38" fontId="178" fillId="47" borderId="0" applyNumberFormat="0" applyBorder="0" applyAlignment="0" applyProtection="0">
      <alignment horizontal="center"/>
    </xf>
    <xf numFmtId="38" fontId="110" fillId="47" borderId="0" applyBorder="0" applyProtection="0">
      <alignment horizontal="center"/>
    </xf>
    <xf numFmtId="178" fontId="8"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8" fillId="0" borderId="0"/>
    <xf numFmtId="0" fontId="179" fillId="0" borderId="0" applyNumberFormat="0" applyFill="0" applyBorder="0" applyAlignment="0" applyProtection="0">
      <alignment horizontal="centerContinuous"/>
    </xf>
    <xf numFmtId="271" fontId="8" fillId="0" borderId="0" applyFont="0" applyFill="0" applyBorder="0" applyAlignment="0" applyProtection="0"/>
    <xf numFmtId="0" fontId="70" fillId="0" borderId="0"/>
    <xf numFmtId="0" fontId="110" fillId="39" borderId="0">
      <alignment horizontal="left"/>
    </xf>
    <xf numFmtId="0" fontId="110" fillId="39" borderId="0">
      <alignment horizontal="left"/>
    </xf>
    <xf numFmtId="0" fontId="180" fillId="12" borderId="0">
      <alignment horizontal="left"/>
    </xf>
    <xf numFmtId="0" fontId="180" fillId="12" borderId="0">
      <alignment horizontal="left"/>
    </xf>
    <xf numFmtId="44" fontId="49" fillId="0" borderId="0" applyFill="0" applyBorder="0" applyAlignment="0"/>
    <xf numFmtId="211" fontId="102" fillId="0" borderId="0" applyFill="0" applyBorder="0" applyAlignment="0"/>
    <xf numFmtId="211" fontId="102" fillId="0" borderId="0" applyFill="0" applyBorder="0" applyAlignment="0"/>
    <xf numFmtId="0" fontId="103" fillId="0" borderId="0" applyFill="0" applyBorder="0" applyAlignment="0"/>
    <xf numFmtId="211" fontId="102" fillId="0" borderId="0" applyFill="0" applyBorder="0" applyAlignment="0"/>
    <xf numFmtId="211" fontId="102" fillId="0" borderId="0" applyFill="0" applyBorder="0" applyAlignment="0"/>
    <xf numFmtId="211" fontId="102" fillId="0" borderId="0" applyFill="0" applyBorder="0" applyAlignment="0"/>
    <xf numFmtId="211" fontId="102" fillId="0" borderId="0" applyFill="0" applyBorder="0" applyAlignment="0"/>
    <xf numFmtId="211" fontId="102" fillId="0" borderId="0" applyFill="0" applyBorder="0" applyAlignment="0"/>
    <xf numFmtId="211" fontId="102" fillId="0" borderId="0" applyFill="0" applyBorder="0" applyAlignment="0"/>
    <xf numFmtId="211" fontId="102" fillId="0" borderId="0" applyFill="0" applyBorder="0" applyAlignment="0"/>
    <xf numFmtId="178" fontId="49" fillId="0" borderId="0" applyFill="0" applyBorder="0" applyAlignment="0"/>
    <xf numFmtId="201" fontId="102" fillId="0" borderId="0" applyFill="0" applyBorder="0" applyAlignment="0"/>
    <xf numFmtId="201" fontId="102" fillId="0" borderId="0" applyFill="0" applyBorder="0" applyAlignment="0"/>
    <xf numFmtId="0" fontId="103" fillId="0" borderId="0" applyFill="0" applyBorder="0" applyAlignment="0"/>
    <xf numFmtId="201" fontId="102" fillId="0" borderId="0" applyFill="0" applyBorder="0" applyAlignment="0"/>
    <xf numFmtId="201" fontId="102" fillId="0" borderId="0" applyFill="0" applyBorder="0" applyAlignment="0"/>
    <xf numFmtId="201" fontId="102" fillId="0" borderId="0" applyFill="0" applyBorder="0" applyAlignment="0"/>
    <xf numFmtId="201" fontId="102" fillId="0" borderId="0" applyFill="0" applyBorder="0" applyAlignment="0"/>
    <xf numFmtId="201" fontId="102" fillId="0" borderId="0" applyFill="0" applyBorder="0" applyAlignment="0"/>
    <xf numFmtId="201" fontId="102" fillId="0" borderId="0" applyFill="0" applyBorder="0" applyAlignment="0"/>
    <xf numFmtId="201" fontId="102" fillId="0" borderId="0" applyFill="0" applyBorder="0" applyAlignment="0"/>
    <xf numFmtId="44" fontId="49" fillId="0" borderId="0" applyFill="0" applyBorder="0" applyAlignment="0"/>
    <xf numFmtId="211" fontId="102" fillId="0" borderId="0" applyFill="0" applyBorder="0" applyAlignment="0"/>
    <xf numFmtId="211" fontId="102" fillId="0" borderId="0" applyFill="0" applyBorder="0" applyAlignment="0"/>
    <xf numFmtId="0" fontId="103" fillId="0" borderId="0" applyFill="0" applyBorder="0" applyAlignment="0"/>
    <xf numFmtId="211" fontId="102" fillId="0" borderId="0" applyFill="0" applyBorder="0" applyAlignment="0"/>
    <xf numFmtId="211" fontId="102" fillId="0" borderId="0" applyFill="0" applyBorder="0" applyAlignment="0"/>
    <xf numFmtId="211" fontId="102" fillId="0" borderId="0" applyFill="0" applyBorder="0" applyAlignment="0"/>
    <xf numFmtId="211" fontId="102" fillId="0" borderId="0" applyFill="0" applyBorder="0" applyAlignment="0"/>
    <xf numFmtId="211" fontId="102" fillId="0" borderId="0" applyFill="0" applyBorder="0" applyAlignment="0"/>
    <xf numFmtId="211" fontId="102" fillId="0" borderId="0" applyFill="0" applyBorder="0" applyAlignment="0"/>
    <xf numFmtId="211" fontId="102" fillId="0" borderId="0" applyFill="0" applyBorder="0" applyAlignment="0"/>
    <xf numFmtId="191" fontId="49" fillId="0" borderId="0" applyFill="0" applyBorder="0" applyAlignment="0"/>
    <xf numFmtId="212" fontId="102" fillId="0" borderId="0" applyFill="0" applyBorder="0" applyAlignment="0"/>
    <xf numFmtId="212" fontId="102" fillId="0" borderId="0" applyFill="0" applyBorder="0" applyAlignment="0"/>
    <xf numFmtId="0" fontId="8" fillId="0" borderId="0" applyFill="0" applyBorder="0" applyAlignment="0"/>
    <xf numFmtId="212" fontId="102" fillId="0" borderId="0" applyFill="0" applyBorder="0" applyAlignment="0"/>
    <xf numFmtId="212" fontId="102" fillId="0" borderId="0" applyFill="0" applyBorder="0" applyAlignment="0"/>
    <xf numFmtId="212" fontId="102" fillId="0" borderId="0" applyFill="0" applyBorder="0" applyAlignment="0"/>
    <xf numFmtId="212" fontId="102" fillId="0" borderId="0" applyFill="0" applyBorder="0" applyAlignment="0"/>
    <xf numFmtId="212" fontId="102" fillId="0" borderId="0" applyFill="0" applyBorder="0" applyAlignment="0"/>
    <xf numFmtId="212" fontId="102" fillId="0" borderId="0" applyFill="0" applyBorder="0" applyAlignment="0"/>
    <xf numFmtId="212" fontId="102" fillId="0" borderId="0" applyFill="0" applyBorder="0" applyAlignment="0"/>
    <xf numFmtId="178" fontId="49" fillId="0" borderId="0" applyFill="0" applyBorder="0" applyAlignment="0"/>
    <xf numFmtId="201" fontId="102" fillId="0" borderId="0" applyFill="0" applyBorder="0" applyAlignment="0"/>
    <xf numFmtId="201" fontId="102" fillId="0" borderId="0" applyFill="0" applyBorder="0" applyAlignment="0"/>
    <xf numFmtId="0" fontId="103" fillId="0" borderId="0" applyFill="0" applyBorder="0" applyAlignment="0"/>
    <xf numFmtId="201" fontId="102" fillId="0" borderId="0" applyFill="0" applyBorder="0" applyAlignment="0"/>
    <xf numFmtId="201" fontId="102" fillId="0" borderId="0" applyFill="0" applyBorder="0" applyAlignment="0"/>
    <xf numFmtId="201" fontId="102" fillId="0" borderId="0" applyFill="0" applyBorder="0" applyAlignment="0"/>
    <xf numFmtId="201" fontId="102" fillId="0" borderId="0" applyFill="0" applyBorder="0" applyAlignment="0"/>
    <xf numFmtId="201" fontId="102" fillId="0" borderId="0" applyFill="0" applyBorder="0" applyAlignment="0"/>
    <xf numFmtId="201" fontId="102" fillId="0" borderId="0" applyFill="0" applyBorder="0" applyAlignment="0"/>
    <xf numFmtId="201" fontId="102" fillId="0" borderId="0" applyFill="0" applyBorder="0" applyAlignment="0"/>
    <xf numFmtId="0" fontId="181" fillId="0" borderId="53" applyNumberFormat="0" applyFill="0" applyAlignment="0" applyProtection="0"/>
    <xf numFmtId="178" fontId="182" fillId="39" borderId="0"/>
    <xf numFmtId="178" fontId="183" fillId="39" borderId="0"/>
    <xf numFmtId="178" fontId="183" fillId="39" borderId="0"/>
    <xf numFmtId="178" fontId="182" fillId="39" borderId="0"/>
    <xf numFmtId="178" fontId="183" fillId="39" borderId="0"/>
    <xf numFmtId="178" fontId="183" fillId="39" borderId="0"/>
    <xf numFmtId="178" fontId="183" fillId="39" borderId="0"/>
    <xf numFmtId="178" fontId="183" fillId="39" borderId="0"/>
    <xf numFmtId="178" fontId="183" fillId="39" borderId="0"/>
    <xf numFmtId="178" fontId="183" fillId="39" borderId="0"/>
    <xf numFmtId="178" fontId="183" fillId="39" borderId="0"/>
    <xf numFmtId="0" fontId="184" fillId="0" borderId="0" applyNumberFormat="0" applyFont="0" applyBorder="0" applyAlignment="0" applyProtection="0"/>
    <xf numFmtId="0" fontId="24" fillId="48" borderId="54" applyBorder="0">
      <alignment horizontal="left"/>
    </xf>
    <xf numFmtId="213" fontId="8" fillId="0" borderId="0" applyFont="0" applyFill="0" applyBorder="0" applyAlignment="0" applyProtection="0"/>
    <xf numFmtId="43" fontId="8" fillId="0" borderId="0" applyFont="0" applyFill="0" applyBorder="0" applyAlignment="0" applyProtection="0"/>
    <xf numFmtId="272" fontId="8" fillId="0" borderId="0" applyFont="0" applyFill="0" applyBorder="0" applyAlignment="0" applyProtection="0"/>
    <xf numFmtId="273" fontId="104" fillId="0" borderId="0" applyFont="0" applyFill="0" applyBorder="0" applyAlignment="0" applyProtection="0"/>
    <xf numFmtId="274" fontId="8" fillId="0" borderId="0" applyFill="0" applyBorder="0" applyProtection="0"/>
    <xf numFmtId="275" fontId="8" fillId="0" borderId="0" applyFill="0" applyBorder="0" applyProtection="0"/>
    <xf numFmtId="0" fontId="185" fillId="0" borderId="14"/>
    <xf numFmtId="42" fontId="8" fillId="0" borderId="0" applyFont="0" applyFill="0" applyBorder="0" applyAlignment="0" applyProtection="0"/>
    <xf numFmtId="44" fontId="8" fillId="0" borderId="0" applyFont="0" applyFill="0" applyBorder="0" applyAlignment="0" applyProtection="0"/>
    <xf numFmtId="276" fontId="8" fillId="0" borderId="0" applyFont="0" applyFill="0" applyBorder="0" applyAlignment="0" applyProtection="0"/>
    <xf numFmtId="277" fontId="104" fillId="0" borderId="0" applyFont="0" applyFill="0" applyBorder="0" applyAlignment="0" applyProtection="0"/>
    <xf numFmtId="17" fontId="8" fillId="45" borderId="55" applyFill="0" applyBorder="0" applyProtection="0">
      <alignment horizontal="center"/>
    </xf>
    <xf numFmtId="278" fontId="24" fillId="44" borderId="0" applyFill="0" applyBorder="0" applyProtection="0">
      <alignment horizontal="center"/>
    </xf>
    <xf numFmtId="0" fontId="186" fillId="0" borderId="0" applyNumberFormat="0">
      <alignment horizontal="left"/>
    </xf>
    <xf numFmtId="279" fontId="19" fillId="0" borderId="0"/>
    <xf numFmtId="267" fontId="8" fillId="0" borderId="0" applyFill="0" applyBorder="0" applyProtection="0">
      <alignment vertical="center"/>
    </xf>
    <xf numFmtId="280" fontId="24" fillId="40" borderId="0" applyFont="0" applyBorder="0" applyAlignment="0" applyProtection="0">
      <alignment horizontal="right"/>
      <protection hidden="1"/>
    </xf>
    <xf numFmtId="0" fontId="187" fillId="10" borderId="0" applyNumberFormat="0" applyBorder="0" applyAlignment="0" applyProtection="0"/>
    <xf numFmtId="0" fontId="19" fillId="0" borderId="24">
      <alignment horizontal="left"/>
    </xf>
    <xf numFmtId="0" fontId="73" fillId="0" borderId="0"/>
    <xf numFmtId="0" fontId="19" fillId="0" borderId="24">
      <alignment horizontal="left"/>
    </xf>
    <xf numFmtId="0" fontId="188" fillId="0" borderId="0" applyNumberFormat="0" applyFill="0" applyBorder="0" applyAlignment="0" applyProtection="0"/>
    <xf numFmtId="37" fontId="118" fillId="0" borderId="0"/>
    <xf numFmtId="37" fontId="118" fillId="0" borderId="0"/>
    <xf numFmtId="37" fontId="118" fillId="0" borderId="0"/>
    <xf numFmtId="37" fontId="118" fillId="0" borderId="0"/>
    <xf numFmtId="37" fontId="118" fillId="0" borderId="0"/>
    <xf numFmtId="37" fontId="118" fillId="0" borderId="0"/>
    <xf numFmtId="37" fontId="118" fillId="0" borderId="0"/>
    <xf numFmtId="37" fontId="118" fillId="0" borderId="0"/>
    <xf numFmtId="281" fontId="189" fillId="0" borderId="0"/>
    <xf numFmtId="282" fontId="73" fillId="0" borderId="0"/>
    <xf numFmtId="38" fontId="24" fillId="0" borderId="0" applyFont="0" applyFill="0" applyBorder="0" applyAlignment="0"/>
    <xf numFmtId="255" fontId="8" fillId="0" borderId="0" applyFont="0" applyFill="0" applyBorder="0" applyAlignment="0"/>
    <xf numFmtId="40" fontId="24" fillId="0" borderId="0" applyFont="0" applyFill="0" applyBorder="0" applyAlignment="0"/>
    <xf numFmtId="283" fontId="24" fillId="0" borderId="0" applyFont="0" applyFill="0" applyBorder="0" applyAlignment="0"/>
    <xf numFmtId="0" fontId="8" fillId="0" borderId="0"/>
    <xf numFmtId="0" fontId="8" fillId="0" borderId="0"/>
    <xf numFmtId="0" fontId="8" fillId="0" borderId="0"/>
    <xf numFmtId="171" fontId="8" fillId="0" borderId="0"/>
    <xf numFmtId="0" fontId="8" fillId="0" borderId="0"/>
    <xf numFmtId="171" fontId="8" fillId="0" borderId="0"/>
    <xf numFmtId="171" fontId="8" fillId="0" borderId="0"/>
    <xf numFmtId="171" fontId="8" fillId="0" borderId="0"/>
    <xf numFmtId="171" fontId="8" fillId="0" borderId="0"/>
    <xf numFmtId="171" fontId="8" fillId="0" borderId="0"/>
    <xf numFmtId="171" fontId="8" fillId="0" borderId="0"/>
    <xf numFmtId="171" fontId="8"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190"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171" fontId="8" fillId="0" borderId="0"/>
    <xf numFmtId="171" fontId="8" fillId="0" borderId="0"/>
    <xf numFmtId="171" fontId="8" fillId="0" borderId="0"/>
    <xf numFmtId="171" fontId="8" fillId="0" borderId="0"/>
    <xf numFmtId="171" fontId="8" fillId="0" borderId="0"/>
    <xf numFmtId="171" fontId="8" fillId="0" borderId="0"/>
    <xf numFmtId="171" fontId="8" fillId="0" borderId="0"/>
    <xf numFmtId="171" fontId="8" fillId="0" borderId="0"/>
    <xf numFmtId="171" fontId="8" fillId="0" borderId="0"/>
    <xf numFmtId="171" fontId="8" fillId="0" borderId="0"/>
    <xf numFmtId="0" fontId="5" fillId="0" borderId="0"/>
    <xf numFmtId="0" fontId="5" fillId="0" borderId="0"/>
    <xf numFmtId="0" fontId="5" fillId="0" borderId="0"/>
    <xf numFmtId="171" fontId="8" fillId="0" borderId="0"/>
    <xf numFmtId="0" fontId="8" fillId="0" borderId="0"/>
    <xf numFmtId="0" fontId="8" fillId="0" borderId="0"/>
    <xf numFmtId="0" fontId="4" fillId="0" borderId="0"/>
    <xf numFmtId="0" fontId="8" fillId="0" borderId="0"/>
    <xf numFmtId="0" fontId="8" fillId="0" borderId="0"/>
    <xf numFmtId="171" fontId="4" fillId="0" borderId="0"/>
    <xf numFmtId="171" fontId="4" fillId="0" borderId="0"/>
    <xf numFmtId="171" fontId="4" fillId="0" borderId="0"/>
    <xf numFmtId="0" fontId="8" fillId="0" borderId="0"/>
    <xf numFmtId="171" fontId="4" fillId="0" borderId="0"/>
    <xf numFmtId="0" fontId="80" fillId="0" borderId="0"/>
    <xf numFmtId="0" fontId="8" fillId="0" borderId="0"/>
    <xf numFmtId="171" fontId="4" fillId="0" borderId="0"/>
    <xf numFmtId="171" fontId="4" fillId="0" borderId="0"/>
    <xf numFmtId="171" fontId="4" fillId="0" borderId="0"/>
    <xf numFmtId="0" fontId="8" fillId="0" borderId="0"/>
    <xf numFmtId="0" fontId="8" fillId="0" borderId="0"/>
    <xf numFmtId="0" fontId="8" fillId="0" borderId="0"/>
    <xf numFmtId="0" fontId="4" fillId="0" borderId="0"/>
    <xf numFmtId="255" fontId="109" fillId="0" borderId="0" applyNumberFormat="0" applyFill="0" applyBorder="0" applyAlignment="0" applyProtection="0"/>
    <xf numFmtId="38" fontId="96" fillId="0" borderId="0" applyFont="0" applyFill="0" applyBorder="0" applyAlignment="0" applyProtection="0"/>
    <xf numFmtId="38" fontId="96" fillId="0" borderId="0" applyFont="0" applyFill="0" applyBorder="0" applyAlignment="0" applyProtection="0"/>
    <xf numFmtId="38" fontId="96" fillId="0" borderId="0" applyFont="0" applyFill="0" applyBorder="0" applyAlignment="0" applyProtection="0"/>
    <xf numFmtId="38" fontId="96" fillId="0" borderId="0" applyFont="0" applyFill="0" applyBorder="0" applyAlignment="0" applyProtection="0"/>
    <xf numFmtId="38" fontId="96" fillId="0" borderId="0" applyFont="0" applyFill="0" applyBorder="0" applyAlignment="0" applyProtection="0"/>
    <xf numFmtId="38" fontId="96" fillId="0" borderId="0" applyFont="0" applyFill="0" applyBorder="0" applyAlignment="0" applyProtection="0"/>
    <xf numFmtId="38" fontId="96" fillId="0" borderId="0" applyFont="0" applyFill="0" applyBorder="0" applyAlignment="0" applyProtection="0"/>
    <xf numFmtId="38" fontId="96" fillId="0" borderId="0" applyFont="0" applyFill="0" applyBorder="0" applyAlignment="0" applyProtection="0"/>
    <xf numFmtId="38" fontId="96" fillId="0" borderId="0" applyFont="0" applyFill="0" applyBorder="0" applyAlignment="0" applyProtection="0"/>
    <xf numFmtId="38" fontId="96" fillId="0" borderId="0" applyFont="0" applyFill="0" applyBorder="0" applyAlignment="0" applyProtection="0"/>
    <xf numFmtId="38" fontId="96" fillId="0" borderId="0" applyFont="0" applyFill="0" applyBorder="0" applyAlignment="0" applyProtection="0"/>
    <xf numFmtId="38" fontId="96" fillId="0" borderId="0" applyFont="0" applyFill="0" applyBorder="0" applyAlignment="0" applyProtection="0"/>
    <xf numFmtId="38" fontId="96" fillId="0" borderId="0" applyFont="0" applyFill="0" applyBorder="0" applyAlignment="0" applyProtection="0"/>
    <xf numFmtId="38" fontId="96" fillId="0" borderId="0" applyFont="0" applyFill="0" applyBorder="0" applyAlignment="0" applyProtection="0"/>
    <xf numFmtId="38" fontId="96" fillId="0" borderId="0" applyFont="0" applyFill="0" applyBorder="0" applyAlignment="0" applyProtection="0"/>
    <xf numFmtId="38" fontId="96" fillId="0" borderId="0" applyFont="0" applyFill="0" applyBorder="0" applyAlignment="0" applyProtection="0"/>
    <xf numFmtId="38" fontId="96" fillId="0" borderId="0" applyFont="0" applyFill="0" applyBorder="0" applyAlignment="0" applyProtection="0"/>
    <xf numFmtId="38" fontId="96" fillId="0" borderId="0" applyFont="0" applyFill="0" applyBorder="0" applyAlignment="0" applyProtection="0"/>
    <xf numFmtId="38" fontId="96" fillId="0" borderId="0" applyFont="0" applyFill="0" applyBorder="0" applyAlignment="0" applyProtection="0"/>
    <xf numFmtId="38" fontId="96" fillId="0" borderId="0" applyFont="0" applyFill="0" applyBorder="0" applyAlignment="0" applyProtection="0"/>
    <xf numFmtId="38" fontId="96" fillId="0" borderId="0" applyFont="0" applyFill="0" applyBorder="0" applyAlignment="0" applyProtection="0"/>
    <xf numFmtId="284" fontId="24" fillId="0" borderId="0" applyFont="0" applyFill="0" applyBorder="0" applyAlignment="0" applyProtection="0"/>
    <xf numFmtId="285" fontId="8" fillId="0" borderId="0" applyFont="0" applyFill="0" applyBorder="0" applyAlignment="0" applyProtection="0"/>
    <xf numFmtId="286" fontId="53" fillId="0" borderId="0" applyFont="0" applyFill="0" applyBorder="0" applyAlignment="0" applyProtection="0"/>
    <xf numFmtId="285" fontId="8" fillId="0" borderId="0" applyFont="0" applyFill="0" applyBorder="0" applyAlignment="0" applyProtection="0"/>
    <xf numFmtId="285" fontId="8" fillId="0" borderId="0" applyFont="0" applyFill="0" applyBorder="0" applyAlignment="0" applyProtection="0"/>
    <xf numFmtId="285" fontId="8" fillId="0" borderId="0" applyFont="0" applyFill="0" applyBorder="0" applyAlignment="0" applyProtection="0"/>
    <xf numFmtId="285" fontId="8" fillId="0" borderId="0" applyFont="0" applyFill="0" applyBorder="0" applyAlignment="0" applyProtection="0"/>
    <xf numFmtId="285" fontId="8" fillId="0" borderId="0" applyFont="0" applyFill="0" applyBorder="0" applyAlignment="0" applyProtection="0"/>
    <xf numFmtId="285" fontId="8" fillId="0" borderId="0" applyFont="0" applyFill="0" applyBorder="0" applyAlignment="0" applyProtection="0"/>
    <xf numFmtId="285" fontId="8" fillId="0" borderId="0" applyFont="0" applyFill="0" applyBorder="0" applyAlignment="0" applyProtection="0"/>
    <xf numFmtId="285" fontId="8" fillId="0" borderId="0" applyFont="0" applyFill="0" applyBorder="0" applyAlignment="0" applyProtection="0"/>
    <xf numFmtId="285" fontId="8" fillId="0" borderId="0" applyFont="0" applyFill="0" applyBorder="0" applyAlignment="0" applyProtection="0"/>
    <xf numFmtId="285" fontId="8" fillId="0" borderId="0" applyFont="0" applyFill="0" applyBorder="0" applyAlignment="0" applyProtection="0"/>
    <xf numFmtId="285" fontId="8" fillId="0" borderId="0" applyFont="0" applyFill="0" applyBorder="0" applyAlignment="0" applyProtection="0"/>
    <xf numFmtId="285" fontId="8" fillId="0" borderId="0" applyFont="0" applyFill="0" applyBorder="0" applyAlignment="0" applyProtection="0"/>
    <xf numFmtId="285" fontId="8" fillId="0" borderId="0" applyFont="0" applyFill="0" applyBorder="0" applyAlignment="0" applyProtection="0"/>
    <xf numFmtId="285" fontId="8" fillId="0" borderId="0" applyFont="0" applyFill="0" applyBorder="0" applyAlignment="0" applyProtection="0"/>
    <xf numFmtId="285" fontId="8" fillId="0" borderId="0" applyFont="0" applyFill="0" applyBorder="0" applyAlignment="0" applyProtection="0"/>
    <xf numFmtId="258" fontId="8" fillId="0" borderId="0" applyFill="0" applyBorder="0" applyProtection="0">
      <alignment vertical="center"/>
    </xf>
    <xf numFmtId="0" fontId="160" fillId="0" borderId="0"/>
    <xf numFmtId="0" fontId="191" fillId="0" borderId="0" applyNumberFormat="0" applyFill="0" applyBorder="0" applyAlignment="0" applyProtection="0"/>
    <xf numFmtId="0" fontId="192" fillId="0" borderId="0" applyNumberFormat="0" applyFill="0" applyBorder="0" applyAlignment="0" applyProtection="0"/>
    <xf numFmtId="0" fontId="54" fillId="0" borderId="0" applyNumberFormat="0" applyFill="0" applyBorder="0" applyAlignment="0" applyProtection="0"/>
    <xf numFmtId="0" fontId="8" fillId="22" borderId="39" applyNumberFormat="0" applyFont="0" applyAlignment="0" applyProtection="0"/>
    <xf numFmtId="287" fontId="193" fillId="0" borderId="0">
      <alignment horizontal="right"/>
    </xf>
    <xf numFmtId="288" fontId="193" fillId="0" borderId="0">
      <alignment horizontal="right"/>
    </xf>
    <xf numFmtId="3" fontId="19" fillId="0" borderId="25" applyBorder="0"/>
    <xf numFmtId="252" fontId="8" fillId="0" borderId="0" applyFont="0" applyFill="0" applyBorder="0" applyProtection="0">
      <alignment horizontal="left"/>
    </xf>
    <xf numFmtId="252" fontId="8" fillId="0" borderId="0" applyFont="0" applyFill="0" applyBorder="0" applyProtection="0">
      <alignment horizontal="left"/>
    </xf>
    <xf numFmtId="252" fontId="8" fillId="0" borderId="0" applyFont="0" applyFill="0" applyBorder="0" applyProtection="0">
      <alignment horizontal="left"/>
    </xf>
    <xf numFmtId="252" fontId="8" fillId="0" borderId="0" applyFont="0" applyFill="0" applyBorder="0" applyProtection="0">
      <alignment horizontal="left"/>
    </xf>
    <xf numFmtId="252" fontId="8" fillId="0" borderId="0" applyFont="0" applyFill="0" applyBorder="0" applyProtection="0">
      <alignment horizontal="left"/>
    </xf>
    <xf numFmtId="252" fontId="8" fillId="0" borderId="0" applyFont="0" applyFill="0" applyBorder="0" applyProtection="0">
      <alignment horizontal="left"/>
    </xf>
    <xf numFmtId="252" fontId="8" fillId="0" borderId="0" applyFont="0" applyFill="0" applyBorder="0" applyProtection="0">
      <alignment horizontal="left"/>
    </xf>
    <xf numFmtId="252" fontId="8" fillId="0" borderId="0" applyFont="0" applyFill="0" applyBorder="0" applyProtection="0">
      <alignment horizontal="left"/>
    </xf>
    <xf numFmtId="252" fontId="8" fillId="0" borderId="0" applyFont="0" applyFill="0" applyBorder="0" applyProtection="0">
      <alignment horizontal="left"/>
    </xf>
    <xf numFmtId="252" fontId="8" fillId="0" borderId="0" applyFont="0" applyFill="0" applyBorder="0" applyProtection="0">
      <alignment horizontal="left"/>
    </xf>
    <xf numFmtId="252" fontId="8" fillId="0" borderId="0" applyFont="0" applyFill="0" applyBorder="0" applyProtection="0">
      <alignment horizontal="left"/>
    </xf>
    <xf numFmtId="252" fontId="8" fillId="0" borderId="0" applyFont="0" applyFill="0" applyBorder="0" applyProtection="0">
      <alignment horizontal="left"/>
    </xf>
    <xf numFmtId="252" fontId="8" fillId="0" borderId="0" applyFont="0" applyFill="0" applyBorder="0" applyProtection="0">
      <alignment horizontal="left"/>
    </xf>
    <xf numFmtId="252" fontId="8" fillId="0" borderId="0" applyFont="0" applyFill="0" applyBorder="0" applyProtection="0">
      <alignment horizontal="left"/>
    </xf>
    <xf numFmtId="252" fontId="8" fillId="0" borderId="0" applyFont="0" applyFill="0" applyBorder="0" applyProtection="0">
      <alignment horizontal="left"/>
    </xf>
    <xf numFmtId="252" fontId="8" fillId="0" borderId="0" applyFont="0" applyFill="0" applyBorder="0" applyProtection="0">
      <alignment horizontal="left"/>
    </xf>
    <xf numFmtId="252" fontId="8" fillId="0" borderId="0" applyFont="0" applyFill="0" applyBorder="0" applyProtection="0">
      <alignment horizontal="left"/>
    </xf>
    <xf numFmtId="252" fontId="8" fillId="0" borderId="0" applyFont="0" applyFill="0" applyBorder="0" applyProtection="0">
      <alignment horizontal="left"/>
    </xf>
    <xf numFmtId="252" fontId="8" fillId="0" borderId="0" applyFont="0" applyFill="0" applyBorder="0" applyProtection="0">
      <alignment horizontal="left"/>
    </xf>
    <xf numFmtId="252" fontId="8" fillId="0" borderId="0" applyFont="0" applyFill="0" applyBorder="0" applyProtection="0">
      <alignment horizontal="left"/>
    </xf>
    <xf numFmtId="252" fontId="8" fillId="0" borderId="0" applyFont="0" applyFill="0" applyBorder="0" applyProtection="0">
      <alignment horizontal="left"/>
    </xf>
    <xf numFmtId="252" fontId="8" fillId="0" borderId="0" applyFont="0" applyFill="0" applyBorder="0" applyProtection="0">
      <alignment horizontal="left"/>
    </xf>
    <xf numFmtId="252" fontId="8" fillId="0" borderId="0" applyFont="0" applyFill="0" applyBorder="0" applyProtection="0">
      <alignment horizontal="left"/>
    </xf>
    <xf numFmtId="252" fontId="8" fillId="0" borderId="0" applyFont="0" applyFill="0" applyBorder="0" applyProtection="0">
      <alignment horizontal="left"/>
    </xf>
    <xf numFmtId="252" fontId="8" fillId="0" borderId="0" applyFont="0" applyFill="0" applyBorder="0" applyProtection="0">
      <alignment horizontal="left"/>
    </xf>
    <xf numFmtId="252" fontId="8" fillId="0" borderId="0" applyFont="0" applyFill="0" applyBorder="0" applyProtection="0">
      <alignment horizontal="left"/>
    </xf>
    <xf numFmtId="252" fontId="8" fillId="0" borderId="0" applyFont="0" applyFill="0" applyBorder="0" applyProtection="0">
      <alignment horizontal="left"/>
    </xf>
    <xf numFmtId="252" fontId="8" fillId="0" borderId="0" applyFont="0" applyFill="0" applyBorder="0" applyProtection="0">
      <alignment horizontal="left"/>
    </xf>
    <xf numFmtId="252" fontId="8" fillId="0" borderId="0" applyFont="0" applyFill="0" applyBorder="0" applyProtection="0">
      <alignment horizontal="left"/>
    </xf>
    <xf numFmtId="252" fontId="8" fillId="0" borderId="0" applyFont="0" applyFill="0" applyBorder="0" applyProtection="0">
      <alignment horizontal="left"/>
    </xf>
    <xf numFmtId="289" fontId="8" fillId="0" borderId="0" applyFont="0" applyFill="0" applyBorder="0" applyProtection="0">
      <alignment horizontal="center"/>
    </xf>
    <xf numFmtId="289" fontId="8" fillId="0" borderId="0" applyFont="0" applyFill="0" applyBorder="0" applyProtection="0">
      <alignment horizontal="center"/>
    </xf>
    <xf numFmtId="289" fontId="8" fillId="0" borderId="0" applyFont="0" applyFill="0" applyBorder="0" applyProtection="0">
      <alignment horizontal="center"/>
    </xf>
    <xf numFmtId="289" fontId="8" fillId="0" borderId="0" applyFont="0" applyFill="0" applyBorder="0" applyProtection="0">
      <alignment horizontal="center"/>
    </xf>
    <xf numFmtId="290" fontId="8" fillId="0" borderId="0" applyFont="0" applyFill="0" applyBorder="0" applyProtection="0">
      <alignment horizontal="center"/>
    </xf>
    <xf numFmtId="290" fontId="8" fillId="0" borderId="0" applyFont="0" applyFill="0" applyBorder="0" applyProtection="0">
      <alignment horizontal="center"/>
    </xf>
    <xf numFmtId="290" fontId="8" fillId="0" borderId="0" applyFont="0" applyFill="0" applyBorder="0" applyProtection="0">
      <alignment horizontal="center"/>
    </xf>
    <xf numFmtId="290" fontId="8" fillId="0" borderId="0" applyFont="0" applyFill="0" applyBorder="0" applyProtection="0">
      <alignment horizontal="center"/>
    </xf>
    <xf numFmtId="40" fontId="194" fillId="0" borderId="0">
      <alignment horizontal="right"/>
    </xf>
    <xf numFmtId="252" fontId="8" fillId="0" borderId="0" applyFont="0" applyFill="0" applyBorder="0" applyAlignment="0" applyProtection="0"/>
    <xf numFmtId="252" fontId="8" fillId="0" borderId="0" applyFont="0" applyFill="0" applyBorder="0" applyAlignment="0" applyProtection="0"/>
    <xf numFmtId="252" fontId="8" fillId="0" borderId="0" applyFont="0" applyFill="0" applyBorder="0" applyAlignment="0" applyProtection="0"/>
    <xf numFmtId="252" fontId="8" fillId="0" borderId="0" applyFont="0" applyFill="0" applyBorder="0" applyAlignment="0" applyProtection="0"/>
    <xf numFmtId="252" fontId="8" fillId="0" borderId="0" applyFont="0" applyFill="0" applyBorder="0" applyAlignment="0" applyProtection="0"/>
    <xf numFmtId="252" fontId="8" fillId="0" borderId="0" applyFont="0" applyFill="0" applyBorder="0" applyAlignment="0" applyProtection="0"/>
    <xf numFmtId="252" fontId="8" fillId="0" borderId="0" applyFont="0" applyFill="0" applyBorder="0" applyAlignment="0" applyProtection="0"/>
    <xf numFmtId="252" fontId="8" fillId="0" borderId="0" applyFont="0" applyFill="0" applyBorder="0" applyAlignment="0" applyProtection="0"/>
    <xf numFmtId="5" fontId="74" fillId="0" borderId="0" applyNumberFormat="0" applyFill="0" applyBorder="0" applyAlignment="0" applyProtection="0"/>
    <xf numFmtId="0" fontId="109" fillId="0" borderId="0" applyNumberFormat="0" applyFill="0" applyBorder="0" applyAlignment="0" applyProtection="0"/>
    <xf numFmtId="172" fontId="24" fillId="0" borderId="0" applyNumberFormat="0" applyFill="0" applyBorder="0" applyAlignment="0" applyProtection="0"/>
    <xf numFmtId="40" fontId="195" fillId="0" borderId="0" applyFont="0" applyFill="0" applyBorder="0" applyAlignment="0" applyProtection="0"/>
    <xf numFmtId="38" fontId="195" fillId="0" borderId="0" applyFont="0" applyFill="0" applyBorder="0" applyAlignment="0" applyProtection="0"/>
    <xf numFmtId="171" fontId="196" fillId="0" borderId="0" applyNumberFormat="0" applyFill="0" applyBorder="0" applyAlignment="0" applyProtection="0"/>
    <xf numFmtId="171" fontId="196" fillId="0" borderId="0" applyNumberFormat="0" applyFill="0" applyBorder="0" applyAlignment="0" applyProtection="0"/>
    <xf numFmtId="0" fontId="197" fillId="23" borderId="35" applyNumberFormat="0" applyAlignment="0" applyProtection="0"/>
    <xf numFmtId="40" fontId="198" fillId="3" borderId="0">
      <alignment horizontal="right"/>
    </xf>
    <xf numFmtId="0" fontId="199" fillId="3" borderId="0">
      <alignment horizontal="right"/>
    </xf>
    <xf numFmtId="0" fontId="200" fillId="40" borderId="0">
      <alignment horizontal="right"/>
    </xf>
    <xf numFmtId="0" fontId="201" fillId="3" borderId="15"/>
    <xf numFmtId="0" fontId="110" fillId="49" borderId="15"/>
    <xf numFmtId="0" fontId="201" fillId="0" borderId="0" applyBorder="0">
      <alignment horizontal="centerContinuous"/>
    </xf>
    <xf numFmtId="0" fontId="60" fillId="0" borderId="0" applyBorder="0">
      <alignment horizontal="centerContinuous"/>
    </xf>
    <xf numFmtId="0" fontId="202" fillId="0" borderId="0" applyBorder="0">
      <alignment horizontal="centerContinuous"/>
    </xf>
    <xf numFmtId="0" fontId="203" fillId="0" borderId="0" applyBorder="0">
      <alignment horizontal="centerContinuous"/>
    </xf>
    <xf numFmtId="0" fontId="204" fillId="40" borderId="43" applyNumberFormat="0" applyFont="0" applyBorder="0" applyAlignment="0">
      <alignment horizontal="center"/>
      <protection locked="0"/>
    </xf>
    <xf numFmtId="1" fontId="205" fillId="0" borderId="0" applyProtection="0">
      <alignment horizontal="right" vertical="center"/>
    </xf>
    <xf numFmtId="0" fontId="206" fillId="0" borderId="0" applyNumberFormat="0" applyFill="0" applyBorder="0" applyAlignment="0" applyProtection="0"/>
    <xf numFmtId="0" fontId="207" fillId="39" borderId="0" applyNumberFormat="0">
      <alignment vertical="center"/>
    </xf>
    <xf numFmtId="0" fontId="8" fillId="50" borderId="54" applyNumberFormat="0" applyFont="0" applyBorder="0" applyAlignment="0">
      <alignment horizontal="centerContinuous"/>
      <protection locked="0"/>
    </xf>
    <xf numFmtId="0" fontId="109" fillId="51" borderId="0" applyNumberFormat="0" applyFont="0" applyBorder="0" applyAlignment="0">
      <alignment horizontal="centerContinuous"/>
    </xf>
    <xf numFmtId="14" fontId="91" fillId="0" borderId="0">
      <alignment horizontal="center" wrapText="1"/>
      <protection locked="0"/>
    </xf>
    <xf numFmtId="14" fontId="91" fillId="0" borderId="0">
      <alignment horizontal="center" wrapText="1"/>
      <protection locked="0"/>
    </xf>
    <xf numFmtId="14" fontId="91" fillId="0" borderId="0">
      <alignment horizontal="center" wrapText="1"/>
      <protection locked="0"/>
    </xf>
    <xf numFmtId="14" fontId="91" fillId="0" borderId="0">
      <alignment horizontal="center" wrapText="1"/>
      <protection locked="0"/>
    </xf>
    <xf numFmtId="14" fontId="91" fillId="0" borderId="0">
      <alignment horizontal="center" wrapText="1"/>
      <protection locked="0"/>
    </xf>
    <xf numFmtId="14" fontId="91" fillId="0" borderId="0">
      <alignment horizontal="center" wrapText="1"/>
      <protection locked="0"/>
    </xf>
    <xf numFmtId="14" fontId="91" fillId="0" borderId="0">
      <alignment horizontal="center" wrapText="1"/>
      <protection locked="0"/>
    </xf>
    <xf numFmtId="14" fontId="91" fillId="0" borderId="0">
      <alignment horizontal="center" wrapText="1"/>
      <protection locked="0"/>
    </xf>
    <xf numFmtId="0" fontId="49" fillId="0" borderId="0"/>
    <xf numFmtId="291" fontId="8" fillId="0" borderId="0" applyFont="0" applyFill="0" applyBorder="0" applyAlignment="0" applyProtection="0"/>
    <xf numFmtId="9" fontId="8" fillId="0" borderId="0" applyFill="0" applyBorder="0" applyProtection="0"/>
    <xf numFmtId="292" fontId="8" fillId="0" borderId="0" applyFont="0" applyFill="0" applyBorder="0" applyAlignment="0" applyProtection="0"/>
    <xf numFmtId="292" fontId="8" fillId="0" borderId="0" applyFont="0" applyFill="0" applyBorder="0" applyAlignment="0" applyProtection="0"/>
    <xf numFmtId="293" fontId="24" fillId="45" borderId="0" applyFill="0" applyBorder="0" applyProtection="0">
      <alignment horizontal="right"/>
    </xf>
    <xf numFmtId="294" fontId="8" fillId="0" borderId="0" applyFont="0" applyFill="0" applyBorder="0" applyAlignment="0" applyProtection="0"/>
    <xf numFmtId="294" fontId="8" fillId="0" borderId="0" applyFont="0" applyFill="0" applyBorder="0" applyAlignment="0" applyProtection="0"/>
    <xf numFmtId="294" fontId="8" fillId="0" borderId="0" applyFont="0" applyFill="0" applyBorder="0" applyAlignment="0" applyProtection="0"/>
    <xf numFmtId="294" fontId="8" fillId="0" borderId="0" applyFont="0" applyFill="0" applyBorder="0" applyAlignment="0" applyProtection="0"/>
    <xf numFmtId="294" fontId="8" fillId="0" borderId="0" applyFont="0" applyFill="0" applyBorder="0" applyAlignment="0" applyProtection="0"/>
    <xf numFmtId="294" fontId="8" fillId="0" borderId="0" applyFont="0" applyFill="0" applyBorder="0" applyAlignment="0" applyProtection="0"/>
    <xf numFmtId="294" fontId="8" fillId="0" borderId="0" applyFont="0" applyFill="0" applyBorder="0" applyAlignment="0" applyProtection="0"/>
    <xf numFmtId="294" fontId="8" fillId="0" borderId="0" applyFont="0" applyFill="0" applyBorder="0" applyAlignment="0" applyProtection="0"/>
    <xf numFmtId="294" fontId="8" fillId="0" borderId="0" applyFont="0" applyFill="0" applyBorder="0" applyAlignment="0" applyProtection="0"/>
    <xf numFmtId="294" fontId="8" fillId="0" borderId="0" applyFont="0" applyFill="0" applyBorder="0" applyAlignment="0" applyProtection="0"/>
    <xf numFmtId="294" fontId="8" fillId="0" borderId="0" applyFont="0" applyFill="0" applyBorder="0" applyAlignment="0" applyProtection="0"/>
    <xf numFmtId="166" fontId="8" fillId="0" borderId="0" applyFill="0" applyBorder="0" applyProtection="0"/>
    <xf numFmtId="294" fontId="8" fillId="0" borderId="0" applyFont="0" applyFill="0" applyBorder="0" applyAlignment="0" applyProtection="0"/>
    <xf numFmtId="294" fontId="8" fillId="0" borderId="0" applyFont="0" applyFill="0" applyBorder="0" applyAlignment="0" applyProtection="0"/>
    <xf numFmtId="294" fontId="8" fillId="0" borderId="0" applyFont="0" applyFill="0" applyBorder="0" applyAlignment="0" applyProtection="0"/>
    <xf numFmtId="294" fontId="8" fillId="0" borderId="0" applyFont="0" applyFill="0" applyBorder="0" applyAlignment="0" applyProtection="0"/>
    <xf numFmtId="294" fontId="8" fillId="0" borderId="0" applyFont="0" applyFill="0" applyBorder="0" applyAlignment="0" applyProtection="0"/>
    <xf numFmtId="294" fontId="8" fillId="0" borderId="0" applyFont="0" applyFill="0" applyBorder="0" applyAlignment="0" applyProtection="0"/>
    <xf numFmtId="294" fontId="8" fillId="0" borderId="0" applyFont="0" applyFill="0" applyBorder="0" applyAlignment="0" applyProtection="0"/>
    <xf numFmtId="294" fontId="8" fillId="0" borderId="0" applyFont="0" applyFill="0" applyBorder="0" applyAlignment="0" applyProtection="0"/>
    <xf numFmtId="294" fontId="8" fillId="0" borderId="0" applyFont="0" applyFill="0" applyBorder="0" applyAlignment="0" applyProtection="0"/>
    <xf numFmtId="294" fontId="8" fillId="0" borderId="0" applyFont="0" applyFill="0" applyBorder="0" applyAlignment="0" applyProtection="0"/>
    <xf numFmtId="294" fontId="8" fillId="0" borderId="0" applyFont="0" applyFill="0" applyBorder="0" applyAlignment="0" applyProtection="0"/>
    <xf numFmtId="294" fontId="8" fillId="0" borderId="0" applyFont="0" applyFill="0" applyBorder="0" applyAlignment="0" applyProtection="0"/>
    <xf numFmtId="294" fontId="8" fillId="0" borderId="0" applyFont="0" applyFill="0" applyBorder="0" applyAlignment="0" applyProtection="0"/>
    <xf numFmtId="294" fontId="8" fillId="0" borderId="0" applyFont="0" applyFill="0" applyBorder="0" applyAlignment="0" applyProtection="0"/>
    <xf numFmtId="294" fontId="8" fillId="0" borderId="0" applyFont="0" applyFill="0" applyBorder="0" applyAlignment="0" applyProtection="0"/>
    <xf numFmtId="294" fontId="8" fillId="0" borderId="0" applyFont="0" applyFill="0" applyBorder="0" applyAlignment="0" applyProtection="0"/>
    <xf numFmtId="294" fontId="8" fillId="0" borderId="0" applyFont="0" applyFill="0" applyBorder="0" applyAlignment="0" applyProtection="0"/>
    <xf numFmtId="294" fontId="8" fillId="0" borderId="0" applyFont="0" applyFill="0" applyBorder="0" applyAlignment="0" applyProtection="0"/>
    <xf numFmtId="295" fontId="8" fillId="0" borderId="0"/>
    <xf numFmtId="295" fontId="8" fillId="0" borderId="0"/>
    <xf numFmtId="295" fontId="8" fillId="0" borderId="0"/>
    <xf numFmtId="295" fontId="8" fillId="0" borderId="0"/>
    <xf numFmtId="296" fontId="8" fillId="0" borderId="0" applyFont="0" applyFill="0" applyBorder="0" applyAlignment="0" applyProtection="0"/>
    <xf numFmtId="297" fontId="8" fillId="0" borderId="0" applyFill="0" applyBorder="0" applyProtection="0"/>
    <xf numFmtId="296" fontId="8" fillId="0" borderId="0" applyFont="0" applyFill="0" applyBorder="0" applyAlignment="0" applyProtection="0"/>
    <xf numFmtId="296" fontId="8" fillId="0" borderId="0" applyFont="0" applyFill="0" applyBorder="0" applyAlignment="0" applyProtection="0"/>
    <xf numFmtId="209" fontId="104" fillId="0" borderId="0" applyFont="0" applyFill="0" applyBorder="0" applyAlignment="0" applyProtection="0"/>
    <xf numFmtId="210" fontId="102" fillId="0" borderId="0" applyFont="0" applyFill="0" applyBorder="0" applyAlignment="0" applyProtection="0"/>
    <xf numFmtId="210" fontId="102" fillId="0" borderId="0" applyFont="0" applyFill="0" applyBorder="0" applyAlignment="0" applyProtection="0"/>
    <xf numFmtId="0" fontId="8" fillId="0" borderId="0" applyFont="0" applyFill="0" applyBorder="0" applyAlignment="0" applyProtection="0"/>
    <xf numFmtId="210" fontId="102" fillId="0" borderId="0" applyFont="0" applyFill="0" applyBorder="0" applyAlignment="0" applyProtection="0"/>
    <xf numFmtId="210" fontId="102" fillId="0" borderId="0" applyFont="0" applyFill="0" applyBorder="0" applyAlignment="0" applyProtection="0"/>
    <xf numFmtId="210" fontId="102" fillId="0" borderId="0" applyFont="0" applyFill="0" applyBorder="0" applyAlignment="0" applyProtection="0"/>
    <xf numFmtId="210" fontId="102" fillId="0" borderId="0" applyFont="0" applyFill="0" applyBorder="0" applyAlignment="0" applyProtection="0"/>
    <xf numFmtId="210" fontId="102" fillId="0" borderId="0" applyFont="0" applyFill="0" applyBorder="0" applyAlignment="0" applyProtection="0"/>
    <xf numFmtId="210" fontId="102" fillId="0" borderId="0" applyFont="0" applyFill="0" applyBorder="0" applyAlignment="0" applyProtection="0"/>
    <xf numFmtId="210" fontId="102" fillId="0" borderId="0" applyFont="0" applyFill="0" applyBorder="0" applyAlignment="0" applyProtection="0"/>
    <xf numFmtId="298" fontId="208" fillId="0" borderId="0" applyFill="0" applyBorder="0">
      <alignment horizontal="right"/>
    </xf>
    <xf numFmtId="299" fontId="8" fillId="0" borderId="0" applyFont="0" applyFill="0" applyBorder="0" applyAlignment="0" applyProtection="0"/>
    <xf numFmtId="300" fontId="8" fillId="0" borderId="0" applyFont="0" applyFill="0" applyBorder="0" applyAlignment="0" applyProtection="0"/>
    <xf numFmtId="301" fontId="102" fillId="0" borderId="0" applyFont="0" applyFill="0" applyBorder="0" applyAlignment="0" applyProtection="0"/>
    <xf numFmtId="301" fontId="102" fillId="0" borderId="0" applyFont="0" applyFill="0" applyBorder="0" applyAlignment="0" applyProtection="0"/>
    <xf numFmtId="302" fontId="8" fillId="0" borderId="0" applyFont="0" applyFill="0" applyBorder="0" applyAlignment="0" applyProtection="0"/>
    <xf numFmtId="301" fontId="102" fillId="0" borderId="0" applyFont="0" applyFill="0" applyBorder="0" applyAlignment="0" applyProtection="0"/>
    <xf numFmtId="301" fontId="102" fillId="0" borderId="0" applyFont="0" applyFill="0" applyBorder="0" applyAlignment="0" applyProtection="0"/>
    <xf numFmtId="301" fontId="102" fillId="0" borderId="0" applyFont="0" applyFill="0" applyBorder="0" applyAlignment="0" applyProtection="0"/>
    <xf numFmtId="301" fontId="102" fillId="0" borderId="0" applyFont="0" applyFill="0" applyBorder="0" applyAlignment="0" applyProtection="0"/>
    <xf numFmtId="301" fontId="102" fillId="0" borderId="0" applyFont="0" applyFill="0" applyBorder="0" applyAlignment="0" applyProtection="0"/>
    <xf numFmtId="301" fontId="102" fillId="0" borderId="0" applyFont="0" applyFill="0" applyBorder="0" applyAlignment="0" applyProtection="0"/>
    <xf numFmtId="301" fontId="102" fillId="0" borderId="0" applyFont="0" applyFill="0" applyBorder="0" applyAlignment="0" applyProtection="0"/>
    <xf numFmtId="166" fontId="209"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303" fontId="8" fillId="0" borderId="0" applyFont="0" applyFill="0" applyBorder="0" applyAlignment="0" applyProtection="0"/>
    <xf numFmtId="304" fontId="53" fillId="0" borderId="0" applyFont="0" applyFill="0" applyBorder="0" applyAlignment="0" applyProtection="0"/>
    <xf numFmtId="303" fontId="8" fillId="0" borderId="0" applyFont="0" applyFill="0" applyBorder="0" applyAlignment="0" applyProtection="0"/>
    <xf numFmtId="303" fontId="8" fillId="0" borderId="0" applyFont="0" applyFill="0" applyBorder="0" applyAlignment="0" applyProtection="0"/>
    <xf numFmtId="303" fontId="8" fillId="0" borderId="0" applyFont="0" applyFill="0" applyBorder="0" applyAlignment="0" applyProtection="0"/>
    <xf numFmtId="303" fontId="8" fillId="0" borderId="0" applyFont="0" applyFill="0" applyBorder="0" applyAlignment="0" applyProtection="0"/>
    <xf numFmtId="303" fontId="8" fillId="0" borderId="0" applyFont="0" applyFill="0" applyBorder="0" applyAlignment="0" applyProtection="0"/>
    <xf numFmtId="303" fontId="8" fillId="0" borderId="0" applyFont="0" applyFill="0" applyBorder="0" applyAlignment="0" applyProtection="0"/>
    <xf numFmtId="303" fontId="8" fillId="0" borderId="0" applyFont="0" applyFill="0" applyBorder="0" applyAlignment="0" applyProtection="0"/>
    <xf numFmtId="303" fontId="8" fillId="0" borderId="0" applyFont="0" applyFill="0" applyBorder="0" applyAlignment="0" applyProtection="0"/>
    <xf numFmtId="303" fontId="8" fillId="0" borderId="0" applyFont="0" applyFill="0" applyBorder="0" applyAlignment="0" applyProtection="0"/>
    <xf numFmtId="303" fontId="8" fillId="0" borderId="0" applyFont="0" applyFill="0" applyBorder="0" applyAlignment="0" applyProtection="0"/>
    <xf numFmtId="303" fontId="8" fillId="0" borderId="0" applyFont="0" applyFill="0" applyBorder="0" applyAlignment="0" applyProtection="0"/>
    <xf numFmtId="303" fontId="8" fillId="0" borderId="0" applyFont="0" applyFill="0" applyBorder="0" applyAlignment="0" applyProtection="0"/>
    <xf numFmtId="303" fontId="8" fillId="0" borderId="0" applyFont="0" applyFill="0" applyBorder="0" applyAlignment="0" applyProtection="0"/>
    <xf numFmtId="303" fontId="8" fillId="0" borderId="0" applyFont="0" applyFill="0" applyBorder="0" applyAlignment="0" applyProtection="0"/>
    <xf numFmtId="303"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8" fillId="0" borderId="0" applyFont="0" applyFill="0" applyBorder="0" applyAlignment="0" applyProtection="0"/>
    <xf numFmtId="9" fontId="8" fillId="0" borderId="0" applyFont="0" applyFill="0" applyBorder="0" applyAlignment="0" applyProtection="0"/>
    <xf numFmtId="9" fontId="8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268" fontId="8" fillId="0" borderId="0" applyFill="0" applyBorder="0" applyProtection="0">
      <alignment vertical="center"/>
    </xf>
    <xf numFmtId="5" fontId="74" fillId="0" borderId="0"/>
    <xf numFmtId="305" fontId="24" fillId="0" borderId="0" applyFont="0" applyFill="0" applyBorder="0" applyAlignment="0" applyProtection="0"/>
    <xf numFmtId="0" fontId="210" fillId="12" borderId="34" applyNumberFormat="0" applyAlignment="0" applyProtection="0">
      <alignment vertical="center"/>
    </xf>
    <xf numFmtId="44" fontId="49" fillId="0" borderId="0" applyFill="0" applyBorder="0" applyAlignment="0"/>
    <xf numFmtId="211" fontId="102" fillId="0" borderId="0" applyFill="0" applyBorder="0" applyAlignment="0"/>
    <xf numFmtId="211" fontId="102" fillId="0" borderId="0" applyFill="0" applyBorder="0" applyAlignment="0"/>
    <xf numFmtId="0" fontId="103" fillId="0" borderId="0" applyFill="0" applyBorder="0" applyAlignment="0"/>
    <xf numFmtId="211" fontId="102" fillId="0" borderId="0" applyFill="0" applyBorder="0" applyAlignment="0"/>
    <xf numFmtId="211" fontId="102" fillId="0" borderId="0" applyFill="0" applyBorder="0" applyAlignment="0"/>
    <xf numFmtId="211" fontId="102" fillId="0" borderId="0" applyFill="0" applyBorder="0" applyAlignment="0"/>
    <xf numFmtId="211" fontId="102" fillId="0" borderId="0" applyFill="0" applyBorder="0" applyAlignment="0"/>
    <xf numFmtId="211" fontId="102" fillId="0" borderId="0" applyFill="0" applyBorder="0" applyAlignment="0"/>
    <xf numFmtId="211" fontId="102" fillId="0" borderId="0" applyFill="0" applyBorder="0" applyAlignment="0"/>
    <xf numFmtId="211" fontId="102" fillId="0" borderId="0" applyFill="0" applyBorder="0" applyAlignment="0"/>
    <xf numFmtId="178" fontId="49" fillId="0" borderId="0" applyFill="0" applyBorder="0" applyAlignment="0"/>
    <xf numFmtId="201" fontId="102" fillId="0" borderId="0" applyFill="0" applyBorder="0" applyAlignment="0"/>
    <xf numFmtId="201" fontId="102" fillId="0" borderId="0" applyFill="0" applyBorder="0" applyAlignment="0"/>
    <xf numFmtId="0" fontId="103" fillId="0" borderId="0" applyFill="0" applyBorder="0" applyAlignment="0"/>
    <xf numFmtId="201" fontId="102" fillId="0" borderId="0" applyFill="0" applyBorder="0" applyAlignment="0"/>
    <xf numFmtId="201" fontId="102" fillId="0" borderId="0" applyFill="0" applyBorder="0" applyAlignment="0"/>
    <xf numFmtId="201" fontId="102" fillId="0" borderId="0" applyFill="0" applyBorder="0" applyAlignment="0"/>
    <xf numFmtId="201" fontId="102" fillId="0" borderId="0" applyFill="0" applyBorder="0" applyAlignment="0"/>
    <xf numFmtId="201" fontId="102" fillId="0" borderId="0" applyFill="0" applyBorder="0" applyAlignment="0"/>
    <xf numFmtId="201" fontId="102" fillId="0" borderId="0" applyFill="0" applyBorder="0" applyAlignment="0"/>
    <xf numFmtId="201" fontId="102" fillId="0" borderId="0" applyFill="0" applyBorder="0" applyAlignment="0"/>
    <xf numFmtId="44" fontId="49" fillId="0" borderId="0" applyFill="0" applyBorder="0" applyAlignment="0"/>
    <xf numFmtId="211" fontId="102" fillId="0" borderId="0" applyFill="0" applyBorder="0" applyAlignment="0"/>
    <xf numFmtId="211" fontId="102" fillId="0" borderId="0" applyFill="0" applyBorder="0" applyAlignment="0"/>
    <xf numFmtId="0" fontId="103" fillId="0" borderId="0" applyFill="0" applyBorder="0" applyAlignment="0"/>
    <xf numFmtId="211" fontId="102" fillId="0" borderId="0" applyFill="0" applyBorder="0" applyAlignment="0"/>
    <xf numFmtId="211" fontId="102" fillId="0" borderId="0" applyFill="0" applyBorder="0" applyAlignment="0"/>
    <xf numFmtId="211" fontId="102" fillId="0" borderId="0" applyFill="0" applyBorder="0" applyAlignment="0"/>
    <xf numFmtId="211" fontId="102" fillId="0" borderId="0" applyFill="0" applyBorder="0" applyAlignment="0"/>
    <xf numFmtId="211" fontId="102" fillId="0" borderId="0" applyFill="0" applyBorder="0" applyAlignment="0"/>
    <xf numFmtId="211" fontId="102" fillId="0" borderId="0" applyFill="0" applyBorder="0" applyAlignment="0"/>
    <xf numFmtId="211" fontId="102" fillId="0" borderId="0" applyFill="0" applyBorder="0" applyAlignment="0"/>
    <xf numFmtId="191" fontId="49" fillId="0" borderId="0" applyFill="0" applyBorder="0" applyAlignment="0"/>
    <xf numFmtId="212" fontId="102" fillId="0" borderId="0" applyFill="0" applyBorder="0" applyAlignment="0"/>
    <xf numFmtId="212" fontId="102" fillId="0" borderId="0" applyFill="0" applyBorder="0" applyAlignment="0"/>
    <xf numFmtId="0" fontId="8" fillId="0" borderId="0" applyFill="0" applyBorder="0" applyAlignment="0"/>
    <xf numFmtId="212" fontId="102" fillId="0" borderId="0" applyFill="0" applyBorder="0" applyAlignment="0"/>
    <xf numFmtId="212" fontId="102" fillId="0" borderId="0" applyFill="0" applyBorder="0" applyAlignment="0"/>
    <xf numFmtId="212" fontId="102" fillId="0" borderId="0" applyFill="0" applyBorder="0" applyAlignment="0"/>
    <xf numFmtId="212" fontId="102" fillId="0" borderId="0" applyFill="0" applyBorder="0" applyAlignment="0"/>
    <xf numFmtId="212" fontId="102" fillId="0" borderId="0" applyFill="0" applyBorder="0" applyAlignment="0"/>
    <xf numFmtId="212" fontId="102" fillId="0" borderId="0" applyFill="0" applyBorder="0" applyAlignment="0"/>
    <xf numFmtId="212" fontId="102" fillId="0" borderId="0" applyFill="0" applyBorder="0" applyAlignment="0"/>
    <xf numFmtId="178" fontId="49" fillId="0" borderId="0" applyFill="0" applyBorder="0" applyAlignment="0"/>
    <xf numFmtId="201" fontId="102" fillId="0" borderId="0" applyFill="0" applyBorder="0" applyAlignment="0"/>
    <xf numFmtId="201" fontId="102" fillId="0" borderId="0" applyFill="0" applyBorder="0" applyAlignment="0"/>
    <xf numFmtId="0" fontId="103" fillId="0" borderId="0" applyFill="0" applyBorder="0" applyAlignment="0"/>
    <xf numFmtId="201" fontId="102" fillId="0" borderId="0" applyFill="0" applyBorder="0" applyAlignment="0"/>
    <xf numFmtId="201" fontId="102" fillId="0" borderId="0" applyFill="0" applyBorder="0" applyAlignment="0"/>
    <xf numFmtId="201" fontId="102" fillId="0" borderId="0" applyFill="0" applyBorder="0" applyAlignment="0"/>
    <xf numFmtId="201" fontId="102" fillId="0" borderId="0" applyFill="0" applyBorder="0" applyAlignment="0"/>
    <xf numFmtId="201" fontId="102" fillId="0" borderId="0" applyFill="0" applyBorder="0" applyAlignment="0"/>
    <xf numFmtId="201" fontId="102" fillId="0" borderId="0" applyFill="0" applyBorder="0" applyAlignment="0"/>
    <xf numFmtId="201" fontId="102" fillId="0" borderId="0" applyFill="0" applyBorder="0" applyAlignment="0"/>
    <xf numFmtId="5" fontId="49" fillId="0" borderId="0">
      <alignment horizontal="right"/>
    </xf>
    <xf numFmtId="5" fontId="49" fillId="0" borderId="0">
      <alignment horizontal="right"/>
    </xf>
    <xf numFmtId="306" fontId="8" fillId="0" borderId="0"/>
    <xf numFmtId="202" fontId="211" fillId="0" borderId="0"/>
    <xf numFmtId="202" fontId="211" fillId="0" borderId="0"/>
    <xf numFmtId="202" fontId="212" fillId="0" borderId="0"/>
    <xf numFmtId="202" fontId="211" fillId="0" borderId="0"/>
    <xf numFmtId="202" fontId="211" fillId="0" borderId="0"/>
    <xf numFmtId="202" fontId="211" fillId="0" borderId="0"/>
    <xf numFmtId="202" fontId="211" fillId="0" borderId="0"/>
    <xf numFmtId="202" fontId="211" fillId="0" borderId="0"/>
    <xf numFmtId="202" fontId="211" fillId="0" borderId="0"/>
    <xf numFmtId="202" fontId="211" fillId="0" borderId="0"/>
    <xf numFmtId="0" fontId="70" fillId="0" borderId="0" applyNumberFormat="0" applyFont="0" applyFill="0" applyBorder="0" applyAlignment="0" applyProtection="0">
      <alignment horizontal="left"/>
    </xf>
    <xf numFmtId="0" fontId="70" fillId="0" borderId="0" applyNumberFormat="0" applyFont="0" applyFill="0" applyBorder="0" applyAlignment="0" applyProtection="0">
      <alignment horizontal="left"/>
    </xf>
    <xf numFmtId="0" fontId="70" fillId="0" borderId="0" applyNumberFormat="0" applyFont="0" applyFill="0" applyBorder="0" applyAlignment="0" applyProtection="0">
      <alignment horizontal="left"/>
    </xf>
    <xf numFmtId="0" fontId="70" fillId="0" borderId="0" applyNumberFormat="0" applyFont="0" applyFill="0" applyBorder="0" applyAlignment="0" applyProtection="0">
      <alignment horizontal="left"/>
    </xf>
    <xf numFmtId="0" fontId="70" fillId="0" borderId="0" applyNumberFormat="0" applyFont="0" applyFill="0" applyBorder="0" applyAlignment="0" applyProtection="0">
      <alignment horizontal="left"/>
    </xf>
    <xf numFmtId="0" fontId="70" fillId="0" borderId="0" applyNumberFormat="0" applyFont="0" applyFill="0" applyBorder="0" applyAlignment="0" applyProtection="0">
      <alignment horizontal="left"/>
    </xf>
    <xf numFmtId="0" fontId="70" fillId="0" borderId="0" applyNumberFormat="0" applyFont="0" applyFill="0" applyBorder="0" applyAlignment="0" applyProtection="0">
      <alignment horizontal="left"/>
    </xf>
    <xf numFmtId="0" fontId="70" fillId="0" borderId="0" applyNumberFormat="0" applyFont="0" applyFill="0" applyBorder="0" applyAlignment="0" applyProtection="0">
      <alignment horizontal="left"/>
    </xf>
    <xf numFmtId="0" fontId="70" fillId="0" borderId="0" applyNumberFormat="0" applyFont="0" applyFill="0" applyBorder="0" applyAlignment="0" applyProtection="0">
      <alignment horizontal="left"/>
    </xf>
    <xf numFmtId="0" fontId="70" fillId="0" borderId="0" applyNumberFormat="0" applyFont="0" applyFill="0" applyBorder="0" applyAlignment="0" applyProtection="0">
      <alignment horizontal="left"/>
    </xf>
    <xf numFmtId="0" fontId="70" fillId="0" borderId="0" applyNumberFormat="0" applyFont="0" applyFill="0" applyBorder="0" applyAlignment="0" applyProtection="0">
      <alignment horizontal="left"/>
    </xf>
    <xf numFmtId="0" fontId="70" fillId="0" borderId="0" applyNumberFormat="0" applyFont="0" applyFill="0" applyBorder="0" applyAlignment="0" applyProtection="0">
      <alignment horizontal="left"/>
    </xf>
    <xf numFmtId="0" fontId="70" fillId="0" borderId="0" applyNumberFormat="0" applyFont="0" applyFill="0" applyBorder="0" applyAlignment="0" applyProtection="0">
      <alignment horizontal="left"/>
    </xf>
    <xf numFmtId="0" fontId="70" fillId="0" borderId="0" applyNumberFormat="0" applyFont="0" applyFill="0" applyBorder="0" applyAlignment="0" applyProtection="0">
      <alignment horizontal="left"/>
    </xf>
    <xf numFmtId="0" fontId="70" fillId="0" borderId="0" applyNumberFormat="0" applyFont="0" applyFill="0" applyBorder="0" applyAlignment="0" applyProtection="0">
      <alignment horizontal="left"/>
    </xf>
    <xf numFmtId="0" fontId="70" fillId="0" borderId="0" applyNumberFormat="0" applyFont="0" applyFill="0" applyBorder="0" applyAlignment="0" applyProtection="0">
      <alignment horizontal="left"/>
    </xf>
    <xf numFmtId="0" fontId="70" fillId="0" borderId="0" applyNumberFormat="0" applyFont="0" applyFill="0" applyBorder="0" applyAlignment="0" applyProtection="0">
      <alignment horizontal="left"/>
    </xf>
    <xf numFmtId="15" fontId="70" fillId="0" borderId="0" applyFont="0" applyFill="0" applyBorder="0" applyAlignment="0" applyProtection="0"/>
    <xf numFmtId="15" fontId="70" fillId="0" borderId="0" applyFont="0" applyFill="0" applyBorder="0" applyAlignment="0" applyProtection="0"/>
    <xf numFmtId="15" fontId="70" fillId="0" borderId="0" applyFont="0" applyFill="0" applyBorder="0" applyAlignment="0" applyProtection="0"/>
    <xf numFmtId="15" fontId="70" fillId="0" borderId="0" applyFont="0" applyFill="0" applyBorder="0" applyAlignment="0" applyProtection="0"/>
    <xf numFmtId="15" fontId="70" fillId="0" borderId="0" applyFont="0" applyFill="0" applyBorder="0" applyAlignment="0" applyProtection="0"/>
    <xf numFmtId="15" fontId="70" fillId="0" borderId="0" applyFont="0" applyFill="0" applyBorder="0" applyAlignment="0" applyProtection="0"/>
    <xf numFmtId="15" fontId="70" fillId="0" borderId="0" applyFont="0" applyFill="0" applyBorder="0" applyAlignment="0" applyProtection="0"/>
    <xf numFmtId="15" fontId="70" fillId="0" borderId="0" applyFont="0" applyFill="0" applyBorder="0" applyAlignment="0" applyProtection="0"/>
    <xf numFmtId="15" fontId="70" fillId="0" borderId="0" applyFont="0" applyFill="0" applyBorder="0" applyAlignment="0" applyProtection="0"/>
    <xf numFmtId="15" fontId="70" fillId="0" borderId="0" applyFont="0" applyFill="0" applyBorder="0" applyAlignment="0" applyProtection="0"/>
    <xf numFmtId="15" fontId="70" fillId="0" borderId="0" applyFont="0" applyFill="0" applyBorder="0" applyAlignment="0" applyProtection="0"/>
    <xf numFmtId="15" fontId="70" fillId="0" borderId="0" applyFont="0" applyFill="0" applyBorder="0" applyAlignment="0" applyProtection="0"/>
    <xf numFmtId="15" fontId="70" fillId="0" borderId="0" applyFont="0" applyFill="0" applyBorder="0" applyAlignment="0" applyProtection="0"/>
    <xf numFmtId="15" fontId="70" fillId="0" borderId="0" applyFont="0" applyFill="0" applyBorder="0" applyAlignment="0" applyProtection="0"/>
    <xf numFmtId="15" fontId="70" fillId="0" borderId="0" applyFont="0" applyFill="0" applyBorder="0" applyAlignment="0" applyProtection="0"/>
    <xf numFmtId="15" fontId="70" fillId="0" borderId="0" applyFont="0" applyFill="0" applyBorder="0" applyAlignment="0" applyProtection="0"/>
    <xf numFmtId="15" fontId="70" fillId="0" borderId="0" applyFont="0" applyFill="0" applyBorder="0" applyAlignment="0" applyProtection="0"/>
    <xf numFmtId="4" fontId="70" fillId="0" borderId="0" applyFont="0" applyFill="0" applyBorder="0" applyAlignment="0" applyProtection="0"/>
    <xf numFmtId="4" fontId="70" fillId="0" borderId="0" applyFont="0" applyFill="0" applyBorder="0" applyAlignment="0" applyProtection="0"/>
    <xf numFmtId="4" fontId="70" fillId="0" borderId="0" applyFont="0" applyFill="0" applyBorder="0" applyAlignment="0" applyProtection="0"/>
    <xf numFmtId="4" fontId="70" fillId="0" borderId="0" applyFont="0" applyFill="0" applyBorder="0" applyAlignment="0" applyProtection="0"/>
    <xf numFmtId="4" fontId="70" fillId="0" borderId="0" applyFont="0" applyFill="0" applyBorder="0" applyAlignment="0" applyProtection="0"/>
    <xf numFmtId="4" fontId="70" fillId="0" borderId="0" applyFont="0" applyFill="0" applyBorder="0" applyAlignment="0" applyProtection="0"/>
    <xf numFmtId="4" fontId="70" fillId="0" borderId="0" applyFont="0" applyFill="0" applyBorder="0" applyAlignment="0" applyProtection="0"/>
    <xf numFmtId="4" fontId="70" fillId="0" borderId="0" applyFont="0" applyFill="0" applyBorder="0" applyAlignment="0" applyProtection="0"/>
    <xf numFmtId="4" fontId="70" fillId="0" borderId="0" applyFont="0" applyFill="0" applyBorder="0" applyAlignment="0" applyProtection="0"/>
    <xf numFmtId="4" fontId="70" fillId="0" borderId="0" applyFont="0" applyFill="0" applyBorder="0" applyAlignment="0" applyProtection="0"/>
    <xf numFmtId="4" fontId="70" fillId="0" borderId="0" applyFont="0" applyFill="0" applyBorder="0" applyAlignment="0" applyProtection="0"/>
    <xf numFmtId="4" fontId="70" fillId="0" borderId="0" applyFont="0" applyFill="0" applyBorder="0" applyAlignment="0" applyProtection="0"/>
    <xf numFmtId="4" fontId="70" fillId="0" borderId="0" applyFont="0" applyFill="0" applyBorder="0" applyAlignment="0" applyProtection="0"/>
    <xf numFmtId="4" fontId="70" fillId="0" borderId="0" applyFont="0" applyFill="0" applyBorder="0" applyAlignment="0" applyProtection="0"/>
    <xf numFmtId="4" fontId="70" fillId="0" borderId="0" applyFont="0" applyFill="0" applyBorder="0" applyAlignment="0" applyProtection="0"/>
    <xf numFmtId="4" fontId="70" fillId="0" borderId="0" applyFont="0" applyFill="0" applyBorder="0" applyAlignment="0" applyProtection="0"/>
    <xf numFmtId="4" fontId="70" fillId="0" borderId="0" applyFont="0" applyFill="0" applyBorder="0" applyAlignment="0" applyProtection="0"/>
    <xf numFmtId="0" fontId="97" fillId="0" borderId="14">
      <alignment horizontal="center"/>
    </xf>
    <xf numFmtId="0" fontId="97" fillId="0" borderId="14">
      <alignment horizontal="center"/>
    </xf>
    <xf numFmtId="0" fontId="97" fillId="0" borderId="14">
      <alignment horizontal="center"/>
    </xf>
    <xf numFmtId="0" fontId="97" fillId="0" borderId="14">
      <alignment horizontal="center"/>
    </xf>
    <xf numFmtId="0" fontId="97" fillId="0" borderId="14">
      <alignment horizontal="center"/>
    </xf>
    <xf numFmtId="0" fontId="97" fillId="0" borderId="14">
      <alignment horizontal="center"/>
    </xf>
    <xf numFmtId="0" fontId="97" fillId="0" borderId="14">
      <alignment horizontal="center"/>
    </xf>
    <xf numFmtId="0" fontId="97" fillId="0" borderId="14">
      <alignment horizontal="center"/>
    </xf>
    <xf numFmtId="0" fontId="97" fillId="0" borderId="14">
      <alignment horizontal="center"/>
    </xf>
    <xf numFmtId="0" fontId="97" fillId="0" borderId="14">
      <alignment horizontal="center"/>
    </xf>
    <xf numFmtId="0" fontId="97" fillId="0" borderId="14">
      <alignment horizontal="center"/>
    </xf>
    <xf numFmtId="0" fontId="97" fillId="0" borderId="14">
      <alignment horizontal="center"/>
    </xf>
    <xf numFmtId="0" fontId="97" fillId="0" borderId="14">
      <alignment horizontal="center"/>
    </xf>
    <xf numFmtId="0" fontId="97" fillId="0" borderId="14">
      <alignment horizontal="center"/>
    </xf>
    <xf numFmtId="0" fontId="97" fillId="0" borderId="14">
      <alignment horizontal="center"/>
    </xf>
    <xf numFmtId="0" fontId="97" fillId="0" borderId="14">
      <alignment horizontal="center"/>
    </xf>
    <xf numFmtId="0" fontId="97" fillId="0" borderId="14">
      <alignment horizontal="center"/>
    </xf>
    <xf numFmtId="0" fontId="97" fillId="0" borderId="14">
      <alignment horizontal="center"/>
    </xf>
    <xf numFmtId="0" fontId="97" fillId="0" borderId="14">
      <alignment horizontal="center"/>
    </xf>
    <xf numFmtId="0" fontId="97" fillId="0" borderId="14">
      <alignment horizontal="center"/>
    </xf>
    <xf numFmtId="3" fontId="70" fillId="0" borderId="0" applyFont="0" applyFill="0" applyBorder="0" applyAlignment="0" applyProtection="0"/>
    <xf numFmtId="3" fontId="70" fillId="0" borderId="0" applyFont="0" applyFill="0" applyBorder="0" applyAlignment="0" applyProtection="0"/>
    <xf numFmtId="3" fontId="70" fillId="0" borderId="0" applyFont="0" applyFill="0" applyBorder="0" applyAlignment="0" applyProtection="0"/>
    <xf numFmtId="3" fontId="70" fillId="0" borderId="0" applyFont="0" applyFill="0" applyBorder="0" applyAlignment="0" applyProtection="0"/>
    <xf numFmtId="3" fontId="70" fillId="0" borderId="0" applyFont="0" applyFill="0" applyBorder="0" applyAlignment="0" applyProtection="0"/>
    <xf numFmtId="3" fontId="70" fillId="0" borderId="0" applyFont="0" applyFill="0" applyBorder="0" applyAlignment="0" applyProtection="0"/>
    <xf numFmtId="3" fontId="70" fillId="0" borderId="0" applyFont="0" applyFill="0" applyBorder="0" applyAlignment="0" applyProtection="0"/>
    <xf numFmtId="3" fontId="70" fillId="0" borderId="0" applyFont="0" applyFill="0" applyBorder="0" applyAlignment="0" applyProtection="0"/>
    <xf numFmtId="3" fontId="70" fillId="0" borderId="0" applyFont="0" applyFill="0" applyBorder="0" applyAlignment="0" applyProtection="0"/>
    <xf numFmtId="3" fontId="70" fillId="0" borderId="0" applyFont="0" applyFill="0" applyBorder="0" applyAlignment="0" applyProtection="0"/>
    <xf numFmtId="3" fontId="70" fillId="0" borderId="0" applyFont="0" applyFill="0" applyBorder="0" applyAlignment="0" applyProtection="0"/>
    <xf numFmtId="3" fontId="70" fillId="0" borderId="0" applyFont="0" applyFill="0" applyBorder="0" applyAlignment="0" applyProtection="0"/>
    <xf numFmtId="3" fontId="70" fillId="0" borderId="0" applyFont="0" applyFill="0" applyBorder="0" applyAlignment="0" applyProtection="0"/>
    <xf numFmtId="3" fontId="70" fillId="0" borderId="0" applyFont="0" applyFill="0" applyBorder="0" applyAlignment="0" applyProtection="0"/>
    <xf numFmtId="3" fontId="70" fillId="0" borderId="0" applyFont="0" applyFill="0" applyBorder="0" applyAlignment="0" applyProtection="0"/>
    <xf numFmtId="3" fontId="70" fillId="0" borderId="0" applyFont="0" applyFill="0" applyBorder="0" applyAlignment="0" applyProtection="0"/>
    <xf numFmtId="3" fontId="70" fillId="0" borderId="0" applyFont="0" applyFill="0" applyBorder="0" applyAlignment="0" applyProtection="0"/>
    <xf numFmtId="0" fontId="70" fillId="52" borderId="0" applyNumberFormat="0" applyFont="0" applyBorder="0" applyAlignment="0" applyProtection="0"/>
    <xf numFmtId="0" fontId="70" fillId="52" borderId="0" applyNumberFormat="0" applyFont="0" applyBorder="0" applyAlignment="0" applyProtection="0"/>
    <xf numFmtId="0" fontId="70" fillId="52" borderId="0" applyNumberFormat="0" applyFont="0" applyBorder="0" applyAlignment="0" applyProtection="0"/>
    <xf numFmtId="0" fontId="70" fillId="52" borderId="0" applyNumberFormat="0" applyFont="0" applyBorder="0" applyAlignment="0" applyProtection="0"/>
    <xf numFmtId="0" fontId="70" fillId="52" borderId="0" applyNumberFormat="0" applyFont="0" applyBorder="0" applyAlignment="0" applyProtection="0"/>
    <xf numFmtId="0" fontId="70" fillId="52" borderId="0" applyNumberFormat="0" applyFont="0" applyBorder="0" applyAlignment="0" applyProtection="0"/>
    <xf numFmtId="0" fontId="70" fillId="52" borderId="0" applyNumberFormat="0" applyFont="0" applyBorder="0" applyAlignment="0" applyProtection="0"/>
    <xf numFmtId="0" fontId="70" fillId="52" borderId="0" applyNumberFormat="0" applyFont="0" applyBorder="0" applyAlignment="0" applyProtection="0"/>
    <xf numFmtId="0" fontId="70" fillId="52" borderId="0" applyNumberFormat="0" applyFont="0" applyBorder="0" applyAlignment="0" applyProtection="0"/>
    <xf numFmtId="0" fontId="70" fillId="52" borderId="0" applyNumberFormat="0" applyFont="0" applyBorder="0" applyAlignment="0" applyProtection="0"/>
    <xf numFmtId="0" fontId="70" fillId="52" borderId="0" applyNumberFormat="0" applyFont="0" applyBorder="0" applyAlignment="0" applyProtection="0"/>
    <xf numFmtId="0" fontId="70" fillId="52" borderId="0" applyNumberFormat="0" applyFont="0" applyBorder="0" applyAlignment="0" applyProtection="0"/>
    <xf numFmtId="0" fontId="70" fillId="52" borderId="0" applyNumberFormat="0" applyFont="0" applyBorder="0" applyAlignment="0" applyProtection="0"/>
    <xf numFmtId="0" fontId="70" fillId="52" borderId="0" applyNumberFormat="0" applyFont="0" applyBorder="0" applyAlignment="0" applyProtection="0"/>
    <xf numFmtId="0" fontId="70" fillId="52" borderId="0" applyNumberFormat="0" applyFont="0" applyBorder="0" applyAlignment="0" applyProtection="0"/>
    <xf numFmtId="0" fontId="70" fillId="52" borderId="0" applyNumberFormat="0" applyFont="0" applyBorder="0" applyAlignment="0" applyProtection="0"/>
    <xf numFmtId="0" fontId="70" fillId="52" borderId="0" applyNumberFormat="0" applyFont="0" applyBorder="0" applyAlignment="0" applyProtection="0"/>
    <xf numFmtId="178" fontId="73" fillId="0" borderId="0">
      <alignment vertical="top"/>
    </xf>
    <xf numFmtId="178" fontId="73" fillId="0" borderId="0">
      <alignment vertical="top"/>
    </xf>
    <xf numFmtId="178" fontId="73" fillId="0" borderId="0">
      <alignment vertical="top"/>
    </xf>
    <xf numFmtId="178" fontId="73" fillId="0" borderId="0">
      <alignment vertical="top"/>
    </xf>
    <xf numFmtId="178" fontId="73" fillId="0" borderId="0">
      <alignment vertical="top"/>
    </xf>
    <xf numFmtId="178" fontId="73" fillId="0" borderId="0">
      <alignment vertical="top"/>
    </xf>
    <xf numFmtId="178" fontId="73" fillId="0" borderId="0">
      <alignment vertical="top"/>
    </xf>
    <xf numFmtId="178" fontId="73" fillId="0" borderId="0">
      <alignment vertical="top"/>
    </xf>
    <xf numFmtId="178" fontId="73" fillId="0" borderId="0">
      <alignment vertical="top"/>
    </xf>
    <xf numFmtId="178" fontId="73" fillId="0" borderId="0">
      <alignment vertical="top"/>
    </xf>
    <xf numFmtId="178" fontId="73" fillId="0" borderId="0">
      <alignment vertical="top"/>
    </xf>
    <xf numFmtId="178" fontId="73" fillId="0" borderId="0">
      <alignment vertical="top"/>
    </xf>
    <xf numFmtId="178" fontId="73" fillId="0" borderId="0">
      <alignment vertical="top"/>
    </xf>
    <xf numFmtId="178" fontId="73" fillId="0" borderId="0">
      <alignment vertical="top"/>
    </xf>
    <xf numFmtId="178" fontId="73" fillId="0" borderId="0">
      <alignment vertical="top"/>
    </xf>
    <xf numFmtId="178" fontId="73" fillId="0" borderId="0">
      <alignment vertical="top"/>
    </xf>
    <xf numFmtId="178" fontId="73" fillId="0" borderId="0">
      <alignment vertical="top"/>
    </xf>
    <xf numFmtId="178" fontId="73" fillId="0" borderId="0">
      <alignment vertical="top"/>
    </xf>
    <xf numFmtId="178" fontId="73" fillId="0" borderId="0">
      <alignment vertical="top"/>
    </xf>
    <xf numFmtId="178" fontId="73" fillId="0" borderId="0">
      <alignment vertical="top"/>
    </xf>
    <xf numFmtId="178" fontId="73" fillId="0" borderId="0">
      <alignment vertical="top"/>
    </xf>
    <xf numFmtId="178" fontId="73" fillId="0" borderId="0">
      <alignment vertical="top"/>
    </xf>
    <xf numFmtId="178" fontId="73" fillId="0" borderId="0">
      <alignment vertical="top"/>
    </xf>
    <xf numFmtId="178" fontId="73" fillId="0" borderId="0">
      <alignment vertical="top"/>
    </xf>
    <xf numFmtId="178" fontId="73" fillId="0" borderId="0">
      <alignment vertical="top"/>
    </xf>
    <xf numFmtId="178" fontId="73" fillId="0" borderId="0">
      <alignment vertical="top"/>
    </xf>
    <xf numFmtId="178" fontId="73" fillId="0" borderId="0">
      <alignment vertical="top"/>
    </xf>
    <xf numFmtId="178" fontId="73" fillId="0" borderId="0">
      <alignment vertical="top"/>
    </xf>
    <xf numFmtId="178" fontId="73" fillId="0" borderId="0">
      <alignment vertical="top"/>
    </xf>
    <xf numFmtId="307" fontId="24" fillId="45" borderId="43" applyFill="0" applyBorder="0" applyProtection="0">
      <alignment horizontal="left"/>
    </xf>
    <xf numFmtId="255" fontId="213" fillId="0" borderId="0" applyNumberFormat="0" applyFill="0" applyBorder="0" applyAlignment="0" applyProtection="0">
      <alignment horizontal="left"/>
    </xf>
    <xf numFmtId="49" fontId="19" fillId="0" borderId="0">
      <alignment horizontal="right"/>
    </xf>
    <xf numFmtId="0" fontId="214" fillId="53" borderId="0" applyNumberFormat="0" applyFont="0" applyBorder="0" applyAlignment="0">
      <alignment horizontal="center"/>
    </xf>
    <xf numFmtId="0" fontId="214" fillId="53" borderId="0" applyNumberFormat="0" applyFont="0" applyBorder="0" applyAlignment="0">
      <alignment horizontal="center"/>
    </xf>
    <xf numFmtId="0" fontId="214" fillId="53" borderId="0" applyNumberFormat="0" applyFont="0" applyBorder="0" applyAlignment="0">
      <alignment horizontal="center"/>
    </xf>
    <xf numFmtId="0" fontId="214" fillId="53" borderId="0" applyNumberFormat="0" applyFont="0" applyBorder="0" applyAlignment="0">
      <alignment horizontal="center"/>
    </xf>
    <xf numFmtId="0" fontId="214" fillId="53" borderId="0" applyNumberFormat="0" applyFont="0" applyBorder="0" applyAlignment="0">
      <alignment horizontal="center"/>
    </xf>
    <xf numFmtId="0" fontId="214" fillId="53" borderId="0" applyNumberFormat="0" applyFont="0" applyBorder="0" applyAlignment="0">
      <alignment horizontal="center"/>
    </xf>
    <xf numFmtId="0" fontId="214" fillId="53" borderId="0" applyNumberFormat="0" applyFont="0" applyBorder="0" applyAlignment="0">
      <alignment horizontal="center"/>
    </xf>
    <xf numFmtId="0" fontId="214" fillId="53" borderId="0" applyNumberFormat="0" applyFont="0" applyBorder="0" applyAlignment="0">
      <alignment horizontal="center"/>
    </xf>
    <xf numFmtId="0" fontId="180" fillId="10" borderId="0">
      <alignment horizontal="center"/>
    </xf>
    <xf numFmtId="0" fontId="180" fillId="10" borderId="0">
      <alignment horizontal="center"/>
    </xf>
    <xf numFmtId="49" fontId="215" fillId="12" borderId="0">
      <alignment horizontal="center"/>
    </xf>
    <xf numFmtId="272" fontId="216" fillId="0" borderId="0" applyNumberFormat="0" applyFill="0" applyBorder="0" applyAlignment="0" applyProtection="0">
      <alignment horizontal="left"/>
    </xf>
    <xf numFmtId="308" fontId="8" fillId="0" borderId="0" applyNumberFormat="0" applyFill="0" applyBorder="0" applyAlignment="0" applyProtection="0">
      <alignment horizontal="left"/>
    </xf>
    <xf numFmtId="308" fontId="8" fillId="0" borderId="0" applyNumberFormat="0" applyFill="0" applyBorder="0" applyAlignment="0" applyProtection="0">
      <alignment horizontal="left"/>
    </xf>
    <xf numFmtId="308" fontId="8" fillId="0" borderId="0" applyNumberFormat="0" applyFill="0" applyBorder="0" applyAlignment="0" applyProtection="0">
      <alignment horizontal="left"/>
    </xf>
    <xf numFmtId="308" fontId="8" fillId="0" borderId="0" applyNumberFormat="0" applyFill="0" applyBorder="0" applyAlignment="0" applyProtection="0">
      <alignment horizontal="left"/>
    </xf>
    <xf numFmtId="308" fontId="8" fillId="0" borderId="0" applyNumberFormat="0" applyFill="0" applyBorder="0" applyAlignment="0" applyProtection="0">
      <alignment horizontal="left"/>
    </xf>
    <xf numFmtId="308" fontId="8" fillId="0" borderId="0" applyNumberFormat="0" applyFill="0" applyBorder="0" applyAlignment="0" applyProtection="0">
      <alignment horizontal="left"/>
    </xf>
    <xf numFmtId="308" fontId="8" fillId="0" borderId="0" applyNumberFormat="0" applyFill="0" applyBorder="0" applyAlignment="0" applyProtection="0">
      <alignment horizontal="left"/>
    </xf>
    <xf numFmtId="308" fontId="8" fillId="0" borderId="0" applyNumberFormat="0" applyFill="0" applyBorder="0" applyAlignment="0" applyProtection="0">
      <alignment horizontal="left"/>
    </xf>
    <xf numFmtId="308" fontId="8" fillId="0" borderId="0" applyNumberFormat="0" applyFill="0" applyBorder="0" applyAlignment="0" applyProtection="0">
      <alignment horizontal="left"/>
    </xf>
    <xf numFmtId="308" fontId="8" fillId="0" borderId="0" applyNumberFormat="0" applyFill="0" applyBorder="0" applyAlignment="0" applyProtection="0">
      <alignment horizontal="left"/>
    </xf>
    <xf numFmtId="308" fontId="8" fillId="0" borderId="0" applyNumberFormat="0" applyFill="0" applyBorder="0" applyAlignment="0" applyProtection="0">
      <alignment horizontal="left"/>
    </xf>
    <xf numFmtId="308" fontId="8" fillId="0" borderId="0" applyNumberFormat="0" applyFill="0" applyBorder="0" applyAlignment="0" applyProtection="0">
      <alignment horizontal="left"/>
    </xf>
    <xf numFmtId="308" fontId="8" fillId="0" borderId="0" applyNumberFormat="0" applyFill="0" applyBorder="0" applyAlignment="0" applyProtection="0">
      <alignment horizontal="left"/>
    </xf>
    <xf numFmtId="308" fontId="8" fillId="0" borderId="0" applyNumberFormat="0" applyFill="0" applyBorder="0" applyAlignment="0" applyProtection="0">
      <alignment horizontal="left"/>
    </xf>
    <xf numFmtId="308" fontId="8" fillId="0" borderId="0" applyNumberFormat="0" applyFill="0" applyBorder="0" applyAlignment="0" applyProtection="0">
      <alignment horizontal="left"/>
    </xf>
    <xf numFmtId="308" fontId="8" fillId="0" borderId="0" applyNumberFormat="0" applyFill="0" applyBorder="0" applyAlignment="0" applyProtection="0">
      <alignment horizontal="left"/>
    </xf>
    <xf numFmtId="308" fontId="8" fillId="0" borderId="0" applyNumberFormat="0" applyFill="0" applyBorder="0" applyAlignment="0" applyProtection="0">
      <alignment horizontal="left"/>
    </xf>
    <xf numFmtId="308" fontId="8" fillId="0" borderId="0" applyNumberFormat="0" applyFill="0" applyBorder="0" applyAlignment="0" applyProtection="0">
      <alignment horizontal="left"/>
    </xf>
    <xf numFmtId="308" fontId="8" fillId="0" borderId="0" applyNumberFormat="0" applyFill="0" applyBorder="0" applyAlignment="0" applyProtection="0">
      <alignment horizontal="left"/>
    </xf>
    <xf numFmtId="308" fontId="8" fillId="0" borderId="0" applyNumberFormat="0" applyFill="0" applyBorder="0" applyAlignment="0" applyProtection="0">
      <alignment horizontal="left"/>
    </xf>
    <xf numFmtId="308" fontId="8" fillId="0" borderId="0" applyNumberFormat="0" applyFill="0" applyBorder="0" applyAlignment="0" applyProtection="0">
      <alignment horizontal="left"/>
    </xf>
    <xf numFmtId="308" fontId="8" fillId="0" borderId="0" applyNumberFormat="0" applyFill="0" applyBorder="0" applyAlignment="0" applyProtection="0">
      <alignment horizontal="left"/>
    </xf>
    <xf numFmtId="308" fontId="8" fillId="0" borderId="0" applyNumberFormat="0" applyFill="0" applyBorder="0" applyAlignment="0" applyProtection="0">
      <alignment horizontal="left"/>
    </xf>
    <xf numFmtId="308" fontId="8" fillId="0" borderId="0" applyNumberFormat="0" applyFill="0" applyBorder="0" applyAlignment="0" applyProtection="0">
      <alignment horizontal="left"/>
    </xf>
    <xf numFmtId="308" fontId="8" fillId="0" borderId="0" applyNumberFormat="0" applyFill="0" applyBorder="0" applyAlignment="0" applyProtection="0">
      <alignment horizontal="left"/>
    </xf>
    <xf numFmtId="308" fontId="8" fillId="0" borderId="0" applyNumberFormat="0" applyFill="0" applyBorder="0" applyAlignment="0" applyProtection="0">
      <alignment horizontal="left"/>
    </xf>
    <xf numFmtId="308" fontId="8" fillId="0" borderId="0" applyNumberFormat="0" applyFill="0" applyBorder="0" applyAlignment="0" applyProtection="0">
      <alignment horizontal="left"/>
    </xf>
    <xf numFmtId="308" fontId="8" fillId="0" borderId="0" applyNumberFormat="0" applyFill="0" applyBorder="0" applyAlignment="0" applyProtection="0">
      <alignment horizontal="left"/>
    </xf>
    <xf numFmtId="308" fontId="8" fillId="0" borderId="0" applyNumberFormat="0" applyFill="0" applyBorder="0" applyAlignment="0" applyProtection="0">
      <alignment horizontal="left"/>
    </xf>
    <xf numFmtId="308" fontId="8" fillId="0" borderId="0" applyNumberFormat="0" applyFill="0" applyBorder="0" applyAlignment="0" applyProtection="0">
      <alignment horizontal="left"/>
    </xf>
    <xf numFmtId="308" fontId="8" fillId="0" borderId="0" applyNumberFormat="0" applyFill="0" applyBorder="0" applyAlignment="0" applyProtection="0">
      <alignment horizontal="left"/>
    </xf>
    <xf numFmtId="308" fontId="8" fillId="0" borderId="0" applyNumberFormat="0" applyFill="0" applyBorder="0" applyAlignment="0" applyProtection="0">
      <alignment horizontal="left"/>
    </xf>
    <xf numFmtId="308" fontId="8" fillId="0" borderId="0" applyNumberFormat="0" applyFill="0" applyBorder="0" applyAlignment="0" applyProtection="0">
      <alignment horizontal="left"/>
    </xf>
    <xf numFmtId="308" fontId="8" fillId="0" borderId="0" applyNumberFormat="0" applyFill="0" applyBorder="0" applyAlignment="0" applyProtection="0">
      <alignment horizontal="left"/>
    </xf>
    <xf numFmtId="308" fontId="8" fillId="0" borderId="0" applyNumberFormat="0" applyFill="0" applyBorder="0" applyAlignment="0" applyProtection="0">
      <alignment horizontal="left"/>
    </xf>
    <xf numFmtId="308" fontId="8" fillId="0" borderId="0" applyNumberFormat="0" applyFill="0" applyBorder="0" applyAlignment="0" applyProtection="0">
      <alignment horizontal="left"/>
    </xf>
    <xf numFmtId="0" fontId="9" fillId="0" borderId="0" applyNumberFormat="0" applyFill="0" applyBorder="0" applyProtection="0">
      <alignment horizontal="center" vertical="top" wrapText="1"/>
    </xf>
    <xf numFmtId="0" fontId="9" fillId="0" borderId="0" applyFill="0" applyBorder="0" applyProtection="0">
      <alignment horizontal="center" vertical="top" wrapText="1"/>
    </xf>
    <xf numFmtId="0" fontId="111" fillId="39" borderId="0">
      <alignment horizontal="center"/>
    </xf>
    <xf numFmtId="0" fontId="111" fillId="39" borderId="0">
      <alignment horizontal="center"/>
    </xf>
    <xf numFmtId="0" fontId="111" fillId="39" borderId="0">
      <alignment horizontal="centerContinuous"/>
    </xf>
    <xf numFmtId="0" fontId="111" fillId="39" borderId="0">
      <alignment horizontal="centerContinuous"/>
    </xf>
    <xf numFmtId="0" fontId="217" fillId="12" borderId="0">
      <alignment horizontal="left"/>
    </xf>
    <xf numFmtId="0" fontId="217" fillId="12" borderId="0">
      <alignment horizontal="left"/>
    </xf>
    <xf numFmtId="49" fontId="217" fillId="12" borderId="0">
      <alignment horizontal="center"/>
    </xf>
    <xf numFmtId="0" fontId="110" fillId="39" borderId="0">
      <alignment horizontal="left"/>
    </xf>
    <xf numFmtId="0" fontId="110" fillId="39" borderId="0">
      <alignment horizontal="left"/>
    </xf>
    <xf numFmtId="49" fontId="217" fillId="12" borderId="0">
      <alignment horizontal="left"/>
    </xf>
    <xf numFmtId="0" fontId="110" fillId="39" borderId="0">
      <alignment horizontal="centerContinuous"/>
    </xf>
    <xf numFmtId="0" fontId="110" fillId="39" borderId="0">
      <alignment horizontal="centerContinuous"/>
    </xf>
    <xf numFmtId="0" fontId="110" fillId="39" borderId="0">
      <alignment horizontal="right"/>
    </xf>
    <xf numFmtId="0" fontId="110" fillId="39" borderId="0">
      <alignment horizontal="right"/>
    </xf>
    <xf numFmtId="49" fontId="180" fillId="12" borderId="0">
      <alignment horizontal="left"/>
    </xf>
    <xf numFmtId="0" fontId="111" fillId="39" borderId="0">
      <alignment horizontal="right"/>
    </xf>
    <xf numFmtId="0" fontId="111" fillId="39" borderId="0">
      <alignment horizontal="right"/>
    </xf>
    <xf numFmtId="171" fontId="196" fillId="0" borderId="0" applyNumberFormat="0" applyFill="0" applyBorder="0" applyAlignment="0" applyProtection="0"/>
    <xf numFmtId="0" fontId="8" fillId="0" borderId="0"/>
    <xf numFmtId="171" fontId="196" fillId="0" borderId="0" applyNumberFormat="0" applyFill="0" applyBorder="0" applyAlignment="0" applyProtection="0"/>
    <xf numFmtId="0" fontId="146" fillId="0" borderId="56">
      <alignment vertical="center"/>
    </xf>
    <xf numFmtId="0" fontId="217" fillId="28" borderId="0">
      <alignment horizontal="center"/>
    </xf>
    <xf numFmtId="0" fontId="217" fillId="28" borderId="0">
      <alignment horizontal="center"/>
    </xf>
    <xf numFmtId="0" fontId="130" fillId="28" borderId="0">
      <alignment horizontal="center"/>
    </xf>
    <xf numFmtId="0" fontId="130" fillId="28" borderId="0">
      <alignment horizontal="center"/>
    </xf>
    <xf numFmtId="4" fontId="49" fillId="0" borderId="0" applyFont="0" applyFill="0" applyBorder="0" applyAlignment="0" applyProtection="0"/>
    <xf numFmtId="38" fontId="53" fillId="23" borderId="0"/>
    <xf numFmtId="38" fontId="96" fillId="23" borderId="43"/>
    <xf numFmtId="38" fontId="53" fillId="23" borderId="43"/>
    <xf numFmtId="38" fontId="53" fillId="23" borderId="57"/>
    <xf numFmtId="0" fontId="214" fillId="1" borderId="29" applyNumberFormat="0" applyFont="0" applyAlignment="0">
      <alignment horizontal="center"/>
    </xf>
    <xf numFmtId="0" fontId="214" fillId="1" borderId="29" applyNumberFormat="0" applyFont="0" applyAlignment="0">
      <alignment horizontal="center"/>
    </xf>
    <xf numFmtId="0" fontId="214" fillId="1" borderId="29" applyNumberFormat="0" applyFont="0" applyAlignment="0">
      <alignment horizontal="center"/>
    </xf>
    <xf numFmtId="0" fontId="214" fillId="1" borderId="29" applyNumberFormat="0" applyFont="0" applyAlignment="0">
      <alignment horizontal="center"/>
    </xf>
    <xf numFmtId="0" fontId="214" fillId="1" borderId="29" applyNumberFormat="0" applyFont="0" applyAlignment="0">
      <alignment horizontal="center"/>
    </xf>
    <xf numFmtId="0" fontId="214" fillId="1" borderId="29" applyNumberFormat="0" applyFont="0" applyAlignment="0">
      <alignment horizontal="center"/>
    </xf>
    <xf numFmtId="0" fontId="214" fillId="1" borderId="29" applyNumberFormat="0" applyFont="0" applyAlignment="0">
      <alignment horizontal="center"/>
    </xf>
    <xf numFmtId="0" fontId="214" fillId="1" borderId="29" applyNumberFormat="0" applyFont="0" applyAlignment="0">
      <alignment horizontal="center"/>
    </xf>
    <xf numFmtId="5" fontId="89" fillId="54" borderId="0" applyNumberFormat="0" applyFont="0" applyBorder="0" applyAlignment="0" applyProtection="0"/>
    <xf numFmtId="309" fontId="24" fillId="45" borderId="58" applyFill="0" applyBorder="0" applyProtection="0">
      <alignment horizontal="center"/>
    </xf>
    <xf numFmtId="42" fontId="218" fillId="0" borderId="0" applyFill="0" applyBorder="0" applyAlignment="0" applyProtection="0"/>
    <xf numFmtId="41" fontId="219" fillId="0" borderId="0"/>
    <xf numFmtId="247" fontId="219" fillId="0" borderId="0"/>
    <xf numFmtId="3" fontId="24" fillId="0" borderId="0"/>
    <xf numFmtId="38" fontId="53" fillId="54" borderId="0"/>
    <xf numFmtId="38" fontId="53" fillId="54" borderId="43"/>
    <xf numFmtId="38" fontId="53" fillId="54" borderId="57"/>
    <xf numFmtId="0" fontId="220" fillId="0" borderId="0" applyNumberFormat="0" applyFill="0" applyBorder="0" applyAlignment="0">
      <alignment horizontal="center"/>
    </xf>
    <xf numFmtId="0" fontId="220" fillId="0" borderId="0" applyNumberFormat="0" applyFill="0" applyBorder="0" applyAlignment="0">
      <alignment horizontal="center"/>
    </xf>
    <xf numFmtId="0" fontId="220" fillId="0" borderId="0" applyNumberFormat="0" applyFill="0" applyBorder="0" applyAlignment="0">
      <alignment horizontal="center"/>
    </xf>
    <xf numFmtId="0" fontId="220" fillId="0" borderId="0" applyNumberFormat="0" applyFill="0" applyBorder="0" applyAlignment="0">
      <alignment horizontal="center"/>
    </xf>
    <xf numFmtId="0" fontId="220" fillId="0" borderId="0" applyNumberFormat="0" applyFill="0" applyBorder="0" applyAlignment="0">
      <alignment horizontal="center"/>
    </xf>
    <xf numFmtId="0" fontId="220" fillId="0" borderId="0" applyNumberFormat="0" applyFill="0" applyBorder="0" applyAlignment="0">
      <alignment horizontal="center"/>
    </xf>
    <xf numFmtId="0" fontId="220" fillId="0" borderId="0" applyNumberFormat="0" applyFill="0" applyBorder="0" applyAlignment="0">
      <alignment horizontal="center"/>
    </xf>
    <xf numFmtId="0" fontId="220" fillId="0" borderId="0" applyNumberFormat="0" applyFill="0" applyBorder="0" applyAlignment="0">
      <alignment horizontal="center"/>
    </xf>
    <xf numFmtId="1" fontId="73" fillId="0" borderId="0" applyBorder="0">
      <alignment horizontal="left" vertical="top" wrapText="1"/>
    </xf>
    <xf numFmtId="0" fontId="53" fillId="0" borderId="0"/>
    <xf numFmtId="0" fontId="8" fillId="0" borderId="0"/>
    <xf numFmtId="0" fontId="8" fillId="0" borderId="0"/>
    <xf numFmtId="1" fontId="4" fillId="55" borderId="24"/>
    <xf numFmtId="1" fontId="4" fillId="55" borderId="24"/>
    <xf numFmtId="0" fontId="8" fillId="0" borderId="0"/>
    <xf numFmtId="0" fontId="8" fillId="0" borderId="0"/>
    <xf numFmtId="0" fontId="8" fillId="0" borderId="0"/>
    <xf numFmtId="1" fontId="4" fillId="55" borderId="24"/>
    <xf numFmtId="1" fontId="4" fillId="55" borderId="24"/>
    <xf numFmtId="0" fontId="8" fillId="0" borderId="0"/>
    <xf numFmtId="0" fontId="8" fillId="0" borderId="0"/>
    <xf numFmtId="0" fontId="8" fillId="0" borderId="0"/>
    <xf numFmtId="1" fontId="4" fillId="55" borderId="24"/>
    <xf numFmtId="1" fontId="4" fillId="55" borderId="24"/>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41" borderId="29" applyNumberFormat="0" applyProtection="0">
      <alignment horizontal="center" vertical="center"/>
    </xf>
    <xf numFmtId="0" fontId="221" fillId="0" borderId="0" applyNumberFormat="0" applyFill="0" applyBorder="0" applyAlignment="0" applyProtection="0"/>
    <xf numFmtId="0" fontId="9" fillId="41" borderId="29" applyNumberFormat="0" applyProtection="0">
      <alignment horizontal="center" vertical="center"/>
    </xf>
    <xf numFmtId="0" fontId="9" fillId="56" borderId="0" applyNumberFormat="0" applyBorder="0" applyAlignment="0"/>
    <xf numFmtId="0" fontId="9" fillId="57" borderId="0" applyNumberFormat="0" applyBorder="0" applyAlignment="0"/>
    <xf numFmtId="0" fontId="8" fillId="0" borderId="0" applyNumberFormat="0" applyFont="0" applyFill="0" applyBorder="0" applyProtection="0">
      <alignment horizontal="left"/>
    </xf>
    <xf numFmtId="0" fontId="8" fillId="0" borderId="0" applyNumberFormat="0" applyFont="0" applyFill="0" applyBorder="0" applyProtection="0">
      <alignment horizontal="right"/>
    </xf>
    <xf numFmtId="0" fontId="8" fillId="0" borderId="0" applyNumberFormat="0" applyFont="0" applyFill="0" applyBorder="0" applyProtection="0">
      <alignment horizontal="right"/>
    </xf>
    <xf numFmtId="0" fontId="8" fillId="0" borderId="0" applyNumberFormat="0" applyFont="0" applyFill="0" applyBorder="0" applyProtection="0">
      <alignment horizontal="center"/>
    </xf>
    <xf numFmtId="0" fontId="8" fillId="0" borderId="0"/>
    <xf numFmtId="0" fontId="24" fillId="0" borderId="0" applyNumberFormat="0" applyFill="0" applyBorder="0" applyProtection="0">
      <alignment horizontal="left" vertical="top" wrapText="1"/>
    </xf>
    <xf numFmtId="0" fontId="109" fillId="0" borderId="0" applyNumberFormat="0" applyFill="0" applyBorder="0" applyProtection="0">
      <alignment horizontal="left" vertical="top" wrapText="1"/>
    </xf>
    <xf numFmtId="310" fontId="176" fillId="0" borderId="0" applyFill="0" applyBorder="0" applyProtection="0">
      <alignment horizontal="center" wrapText="1"/>
    </xf>
    <xf numFmtId="311" fontId="176" fillId="0" borderId="0" applyFill="0" applyBorder="0" applyProtection="0">
      <alignment horizontal="right" wrapText="1"/>
    </xf>
    <xf numFmtId="312" fontId="176" fillId="0" borderId="0" applyFill="0" applyBorder="0" applyProtection="0">
      <alignment horizontal="right" wrapText="1"/>
    </xf>
    <xf numFmtId="313" fontId="176" fillId="0" borderId="0" applyFill="0" applyBorder="0" applyProtection="0">
      <alignment horizontal="right" wrapText="1"/>
    </xf>
    <xf numFmtId="37" fontId="176" fillId="0" borderId="0" applyFill="0" applyBorder="0" applyProtection="0">
      <alignment horizontal="center" wrapText="1"/>
    </xf>
    <xf numFmtId="314" fontId="176" fillId="0" borderId="0" applyFill="0" applyBorder="0" applyProtection="0">
      <alignment horizontal="right"/>
    </xf>
    <xf numFmtId="315" fontId="176" fillId="0" borderId="0" applyFill="0" applyBorder="0" applyProtection="0">
      <alignment horizontal="right"/>
    </xf>
    <xf numFmtId="14" fontId="176" fillId="0" borderId="0" applyFill="0" applyBorder="0" applyProtection="0">
      <alignment horizontal="right"/>
    </xf>
    <xf numFmtId="171" fontId="8" fillId="0" borderId="0"/>
    <xf numFmtId="4" fontId="176" fillId="0" borderId="0" applyFill="0" applyBorder="0" applyProtection="0">
      <alignment wrapText="1"/>
    </xf>
    <xf numFmtId="0" fontId="109" fillId="0" borderId="59" applyNumberFormat="0" applyFill="0" applyProtection="0">
      <alignment wrapText="1"/>
    </xf>
    <xf numFmtId="0" fontId="9" fillId="0" borderId="0" applyNumberFormat="0" applyFill="0" applyBorder="0" applyProtection="0">
      <alignment wrapText="1"/>
    </xf>
    <xf numFmtId="0" fontId="109" fillId="0" borderId="59" applyNumberFormat="0" applyFill="0" applyProtection="0">
      <alignment horizontal="center" wrapText="1"/>
    </xf>
    <xf numFmtId="316" fontId="109" fillId="0" borderId="0" applyFill="0" applyBorder="0" applyProtection="0">
      <alignment horizontal="center" wrapText="1"/>
    </xf>
    <xf numFmtId="0" fontId="22" fillId="0" borderId="0" applyNumberFormat="0" applyFill="0" applyBorder="0" applyProtection="0">
      <alignment horizontal="justify" wrapText="1"/>
    </xf>
    <xf numFmtId="0" fontId="109" fillId="0" borderId="0" applyNumberFormat="0" applyFill="0" applyBorder="0" applyProtection="0">
      <alignment horizontal="centerContinuous" wrapText="1"/>
    </xf>
    <xf numFmtId="0" fontId="6" fillId="0" borderId="0" applyNumberFormat="0" applyBorder="0" applyAlignment="0"/>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0" fontId="6" fillId="0" borderId="0" applyNumberFormat="0" applyBorder="0" applyAlignment="0"/>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0" fontId="6" fillId="0" borderId="0" applyNumberFormat="0" applyBorder="0" applyAlignment="0"/>
    <xf numFmtId="4" fontId="8" fillId="0" borderId="0" applyProtection="0">
      <protection locked="0"/>
    </xf>
    <xf numFmtId="0" fontId="6" fillId="0" borderId="0" applyNumberFormat="0" applyBorder="0" applyAlignment="0"/>
    <xf numFmtId="0" fontId="6" fillId="0" borderId="0" applyNumberFormat="0" applyBorder="0" applyAlignment="0"/>
    <xf numFmtId="0" fontId="6" fillId="0" borderId="0" applyNumberFormat="0" applyBorder="0" applyAlignment="0"/>
    <xf numFmtId="4" fontId="8" fillId="0" borderId="0" applyProtection="0">
      <protection locked="0"/>
    </xf>
    <xf numFmtId="4" fontId="8" fillId="0" borderId="0" applyProtection="0">
      <protection locked="0"/>
    </xf>
    <xf numFmtId="4" fontId="8" fillId="0" borderId="0" applyProtection="0">
      <protection locked="0"/>
    </xf>
    <xf numFmtId="0" fontId="6" fillId="0" borderId="0" applyNumberFormat="0" applyBorder="0" applyAlignment="0"/>
    <xf numFmtId="0" fontId="6" fillId="0" borderId="0" applyNumberFormat="0" applyBorder="0" applyAlignment="0"/>
    <xf numFmtId="0" fontId="6" fillId="0" borderId="0" applyNumberFormat="0" applyBorder="0" applyAlignment="0"/>
    <xf numFmtId="0" fontId="6" fillId="0" borderId="0" applyNumberFormat="0" applyBorder="0" applyAlignment="0"/>
    <xf numFmtId="0" fontId="6" fillId="0" borderId="0" applyNumberFormat="0" applyBorder="0" applyAlignment="0"/>
    <xf numFmtId="0" fontId="6" fillId="0" borderId="0" applyNumberFormat="0" applyBorder="0" applyAlignment="0"/>
    <xf numFmtId="0" fontId="6" fillId="0" borderId="0" applyNumberFormat="0" applyBorder="0" applyAlignment="0"/>
    <xf numFmtId="0" fontId="180" fillId="0" borderId="0" applyNumberFormat="0" applyBorder="0" applyAlignment="0"/>
    <xf numFmtId="0" fontId="222" fillId="0" borderId="0" applyNumberFormat="0" applyBorder="0" applyAlignment="0"/>
    <xf numFmtId="0" fontId="200" fillId="0" borderId="0" applyNumberFormat="0" applyBorder="0" applyAlignment="0"/>
    <xf numFmtId="0" fontId="222" fillId="0" borderId="0" applyNumberFormat="0" applyBorder="0" applyAlignment="0"/>
    <xf numFmtId="0" fontId="185" fillId="0" borderId="0"/>
    <xf numFmtId="0" fontId="223" fillId="0" borderId="0"/>
    <xf numFmtId="0" fontId="223" fillId="0" borderId="0"/>
    <xf numFmtId="6" fontId="9" fillId="0" borderId="29" applyFill="0" applyProtection="0"/>
    <xf numFmtId="38" fontId="9" fillId="0" borderId="29" applyFill="0" applyProtection="0"/>
    <xf numFmtId="40" fontId="224" fillId="0" borderId="0" applyBorder="0">
      <alignment horizontal="right"/>
    </xf>
    <xf numFmtId="40" fontId="172" fillId="0" borderId="0" applyBorder="0">
      <alignment horizontal="right"/>
    </xf>
    <xf numFmtId="40" fontId="172" fillId="0" borderId="0" applyBorder="0">
      <alignment horizontal="right"/>
    </xf>
    <xf numFmtId="40" fontId="172" fillId="0" borderId="0" applyBorder="0">
      <alignment horizontal="right"/>
    </xf>
    <xf numFmtId="40" fontId="172" fillId="0" borderId="0" applyBorder="0">
      <alignment horizontal="right"/>
    </xf>
    <xf numFmtId="40" fontId="172" fillId="0" borderId="0" applyBorder="0">
      <alignment horizontal="right"/>
    </xf>
    <xf numFmtId="40" fontId="172" fillId="0" borderId="0" applyBorder="0">
      <alignment horizontal="right"/>
    </xf>
    <xf numFmtId="40" fontId="172" fillId="0" borderId="0" applyBorder="0">
      <alignment horizontal="right"/>
    </xf>
    <xf numFmtId="40" fontId="172" fillId="0" borderId="0" applyBorder="0">
      <alignment horizontal="right"/>
    </xf>
    <xf numFmtId="40" fontId="172" fillId="0" borderId="0" applyBorder="0">
      <alignment horizontal="right"/>
    </xf>
    <xf numFmtId="40" fontId="172" fillId="0" borderId="0" applyBorder="0">
      <alignment horizontal="right"/>
    </xf>
    <xf numFmtId="0" fontId="225" fillId="0" borderId="0" applyBorder="0" applyProtection="0">
      <alignment vertical="center"/>
    </xf>
    <xf numFmtId="0" fontId="225" fillId="0" borderId="9" applyBorder="0" applyProtection="0">
      <alignment horizontal="right" vertical="center"/>
    </xf>
    <xf numFmtId="0" fontId="226" fillId="58" borderId="0" applyBorder="0" applyProtection="0">
      <alignment horizontal="centerContinuous" vertical="center"/>
    </xf>
    <xf numFmtId="0" fontId="226" fillId="47" borderId="9" applyBorder="0" applyProtection="0">
      <alignment horizontal="centerContinuous" vertical="center"/>
    </xf>
    <xf numFmtId="0" fontId="227" fillId="0" borderId="0" applyFill="0" applyBorder="0" applyProtection="0">
      <alignment horizontal="center" vertical="center"/>
    </xf>
    <xf numFmtId="3" fontId="165" fillId="0" borderId="0" applyNumberFormat="0"/>
    <xf numFmtId="0" fontId="147" fillId="0" borderId="0" applyNumberFormat="0" applyFill="0" applyBorder="0" applyProtection="0">
      <alignment horizontal="left"/>
    </xf>
    <xf numFmtId="0" fontId="160" fillId="0" borderId="0"/>
    <xf numFmtId="0" fontId="228" fillId="0" borderId="0" applyFill="0" applyBorder="0" applyProtection="0">
      <alignment horizontal="left"/>
    </xf>
    <xf numFmtId="0" fontId="147" fillId="0" borderId="10" applyFill="0" applyBorder="0" applyProtection="0">
      <alignment horizontal="left" vertical="top"/>
    </xf>
    <xf numFmtId="0" fontId="194" fillId="0" borderId="0">
      <alignment horizontal="centerContinuous"/>
    </xf>
    <xf numFmtId="0" fontId="229" fillId="0" borderId="0" applyNumberFormat="0" applyFill="0" applyBorder="0">
      <alignment horizontal="left"/>
    </xf>
    <xf numFmtId="178" fontId="229" fillId="0" borderId="0" applyNumberFormat="0" applyFill="0" applyBorder="0">
      <alignment horizontal="right"/>
    </xf>
    <xf numFmtId="0" fontId="230" fillId="0" borderId="0" applyNumberFormat="0" applyFill="0" applyBorder="0">
      <alignment horizontal="right"/>
    </xf>
    <xf numFmtId="317" fontId="231" fillId="0" borderId="0" applyBorder="0" applyProtection="0"/>
    <xf numFmtId="0" fontId="24" fillId="0" borderId="0" applyFill="0" applyBorder="0" applyProtection="0">
      <alignment horizontal="left"/>
    </xf>
    <xf numFmtId="0" fontId="232" fillId="0" borderId="0"/>
    <xf numFmtId="0" fontId="233" fillId="0" borderId="0" applyNumberFormat="0" applyFill="0" applyBorder="0" applyProtection="0"/>
    <xf numFmtId="0" fontId="234" fillId="0" borderId="0" applyFill="0" applyBorder="0" applyProtection="0"/>
    <xf numFmtId="0" fontId="235" fillId="0" borderId="0"/>
    <xf numFmtId="0" fontId="234" fillId="0" borderId="0" applyNumberFormat="0" applyFill="0" applyBorder="0" applyProtection="0"/>
    <xf numFmtId="0" fontId="233" fillId="0" borderId="0" applyNumberFormat="0" applyFill="0" applyBorder="0" applyProtection="0"/>
    <xf numFmtId="0" fontId="233" fillId="0" borderId="0"/>
    <xf numFmtId="49" fontId="6" fillId="0" borderId="0" applyFill="0" applyBorder="0" applyAlignment="0"/>
    <xf numFmtId="318" fontId="104" fillId="0" borderId="0" applyFill="0" applyBorder="0" applyAlignment="0"/>
    <xf numFmtId="319" fontId="102" fillId="0" borderId="0" applyFill="0" applyBorder="0" applyAlignment="0"/>
    <xf numFmtId="319" fontId="102" fillId="0" borderId="0" applyFill="0" applyBorder="0" applyAlignment="0"/>
    <xf numFmtId="0" fontId="122" fillId="0" borderId="0" applyFill="0" applyBorder="0" applyAlignment="0"/>
    <xf numFmtId="319" fontId="102" fillId="0" borderId="0" applyFill="0" applyBorder="0" applyAlignment="0"/>
    <xf numFmtId="319" fontId="102" fillId="0" borderId="0" applyFill="0" applyBorder="0" applyAlignment="0"/>
    <xf numFmtId="319" fontId="102" fillId="0" borderId="0" applyFill="0" applyBorder="0" applyAlignment="0"/>
    <xf numFmtId="319" fontId="102" fillId="0" borderId="0" applyFill="0" applyBorder="0" applyAlignment="0"/>
    <xf numFmtId="319" fontId="102" fillId="0" borderId="0" applyFill="0" applyBorder="0" applyAlignment="0"/>
    <xf numFmtId="319" fontId="102" fillId="0" borderId="0" applyFill="0" applyBorder="0" applyAlignment="0"/>
    <xf numFmtId="319" fontId="102" fillId="0" borderId="0" applyFill="0" applyBorder="0" applyAlignment="0"/>
    <xf numFmtId="320" fontId="104" fillId="0" borderId="0" applyFill="0" applyBorder="0" applyAlignment="0"/>
    <xf numFmtId="321" fontId="102" fillId="0" borderId="0" applyFill="0" applyBorder="0" applyAlignment="0"/>
    <xf numFmtId="321" fontId="102" fillId="0" borderId="0" applyFill="0" applyBorder="0" applyAlignment="0"/>
    <xf numFmtId="0" fontId="8" fillId="0" borderId="0" applyFill="0" applyBorder="0" applyAlignment="0"/>
    <xf numFmtId="321" fontId="102" fillId="0" borderId="0" applyFill="0" applyBorder="0" applyAlignment="0"/>
    <xf numFmtId="321" fontId="102" fillId="0" borderId="0" applyFill="0" applyBorder="0" applyAlignment="0"/>
    <xf numFmtId="321" fontId="102" fillId="0" borderId="0" applyFill="0" applyBorder="0" applyAlignment="0"/>
    <xf numFmtId="321" fontId="102" fillId="0" borderId="0" applyFill="0" applyBorder="0" applyAlignment="0"/>
    <xf numFmtId="321" fontId="102" fillId="0" borderId="0" applyFill="0" applyBorder="0" applyAlignment="0"/>
    <xf numFmtId="321" fontId="102" fillId="0" borderId="0" applyFill="0" applyBorder="0" applyAlignment="0"/>
    <xf numFmtId="321" fontId="102" fillId="0" borderId="0" applyFill="0" applyBorder="0" applyAlignment="0"/>
    <xf numFmtId="0" fontId="70" fillId="0" borderId="0"/>
    <xf numFmtId="171" fontId="196" fillId="0" borderId="0" applyNumberFormat="0" applyFill="0" applyBorder="0" applyAlignment="0" applyProtection="0"/>
    <xf numFmtId="171" fontId="196" fillId="0" borderId="0" applyNumberFormat="0" applyFill="0" applyBorder="0" applyAlignment="0" applyProtection="0"/>
    <xf numFmtId="0" fontId="236" fillId="0" borderId="0" applyFill="0" applyBorder="0" applyProtection="0">
      <alignment horizontal="left" vertical="top"/>
    </xf>
    <xf numFmtId="0" fontId="73" fillId="0" borderId="0" applyNumberFormat="0" applyFill="0" applyBorder="0" applyAlignment="0" applyProtection="0"/>
    <xf numFmtId="0" fontId="51" fillId="0" borderId="0" applyNumberFormat="0" applyFill="0" applyBorder="0" applyAlignment="0" applyProtection="0"/>
    <xf numFmtId="201" fontId="237" fillId="0" borderId="0"/>
    <xf numFmtId="0" fontId="238" fillId="0" borderId="0" applyNumberFormat="0" applyFill="0" applyBorder="0" applyAlignment="0" applyProtection="0"/>
    <xf numFmtId="0" fontId="239" fillId="0" borderId="0" applyNumberFormat="0" applyFill="0" applyBorder="0" applyAlignment="0" applyProtection="0"/>
    <xf numFmtId="255" fontId="165" fillId="0" borderId="0"/>
    <xf numFmtId="3" fontId="240" fillId="0" borderId="0"/>
    <xf numFmtId="255" fontId="241" fillId="0" borderId="14" applyNumberFormat="0" applyBorder="0">
      <alignment vertical="center"/>
    </xf>
    <xf numFmtId="255" fontId="242" fillId="0" borderId="12" applyNumberFormat="0" applyBorder="0"/>
    <xf numFmtId="0" fontId="165" fillId="0" borderId="0" applyNumberFormat="0" applyFill="0" applyBorder="0" applyAlignment="0" applyProtection="0"/>
    <xf numFmtId="0" fontId="234" fillId="0" borderId="0"/>
    <xf numFmtId="0" fontId="233" fillId="0" borderId="0"/>
    <xf numFmtId="0" fontId="165" fillId="0" borderId="29">
      <alignment horizontal="center" wrapText="1"/>
    </xf>
    <xf numFmtId="6" fontId="93" fillId="0" borderId="60" applyNumberFormat="0" applyFont="0" applyFill="0" applyAlignment="0" applyProtection="0"/>
    <xf numFmtId="37" fontId="170" fillId="0" borderId="25" applyNumberFormat="0" applyFont="0" applyFill="0" applyAlignment="0"/>
    <xf numFmtId="0" fontId="243" fillId="0" borderId="61" applyNumberFormat="0" applyFill="0" applyAlignment="0" applyProtection="0"/>
    <xf numFmtId="0" fontId="244" fillId="0" borderId="62" applyNumberFormat="0" applyFont="0" applyFill="0" applyAlignment="0" applyProtection="0"/>
    <xf numFmtId="0" fontId="244" fillId="0" borderId="62" applyNumberFormat="0" applyFont="0" applyFill="0" applyAlignment="0" applyProtection="0"/>
    <xf numFmtId="0" fontId="244" fillId="0" borderId="62" applyNumberFormat="0" applyFont="0" applyFill="0" applyAlignment="0" applyProtection="0"/>
    <xf numFmtId="0" fontId="244" fillId="0" borderId="62" applyNumberFormat="0" applyFont="0" applyFill="0" applyAlignment="0" applyProtection="0"/>
    <xf numFmtId="0" fontId="244" fillId="0" borderId="62" applyNumberFormat="0" applyFont="0" applyFill="0" applyAlignment="0" applyProtection="0"/>
    <xf numFmtId="0" fontId="244" fillId="0" borderId="62" applyNumberFormat="0" applyFont="0" applyFill="0" applyAlignment="0" applyProtection="0"/>
    <xf numFmtId="257" fontId="245" fillId="0" borderId="0" applyFill="0" applyBorder="0" applyProtection="0"/>
    <xf numFmtId="255" fontId="109" fillId="0" borderId="25"/>
    <xf numFmtId="255" fontId="109" fillId="0" borderId="0"/>
    <xf numFmtId="255" fontId="24" fillId="0" borderId="25"/>
    <xf numFmtId="322" fontId="245" fillId="0" borderId="0" applyFill="0" applyBorder="0" applyProtection="0"/>
    <xf numFmtId="38" fontId="8" fillId="0" borderId="60"/>
    <xf numFmtId="3" fontId="165" fillId="0" borderId="9" applyNumberFormat="0"/>
    <xf numFmtId="0" fontId="87" fillId="0" borderId="63"/>
    <xf numFmtId="264" fontId="8" fillId="0" borderId="47" applyFill="0" applyBorder="0" applyProtection="0">
      <alignment vertical="center"/>
    </xf>
    <xf numFmtId="0" fontId="73" fillId="50" borderId="0" applyNumberFormat="0" applyFont="0" applyBorder="0" applyAlignment="0"/>
    <xf numFmtId="201" fontId="246" fillId="0" borderId="0">
      <alignment horizontal="left"/>
      <protection locked="0"/>
    </xf>
    <xf numFmtId="0" fontId="247" fillId="0" borderId="0"/>
    <xf numFmtId="0" fontId="248" fillId="0" borderId="0">
      <alignment horizontal="fill"/>
    </xf>
    <xf numFmtId="37" fontId="249" fillId="59" borderId="0"/>
    <xf numFmtId="37" fontId="250" fillId="40" borderId="0"/>
    <xf numFmtId="0" fontId="251" fillId="12" borderId="0">
      <alignment horizontal="center"/>
    </xf>
    <xf numFmtId="0" fontId="251" fillId="12" borderId="0">
      <alignment horizontal="center"/>
    </xf>
    <xf numFmtId="323" fontId="24" fillId="42" borderId="64" applyFill="0" applyBorder="0" applyAlignment="0" applyProtection="0">
      <alignment horizontal="right"/>
      <protection locked="0"/>
    </xf>
    <xf numFmtId="324" fontId="58" fillId="0" borderId="15" applyBorder="0" applyAlignment="0">
      <alignment horizontal="center"/>
    </xf>
    <xf numFmtId="325" fontId="8" fillId="0" borderId="0" applyFont="0" applyFill="0" applyBorder="0" applyAlignment="0" applyProtection="0"/>
    <xf numFmtId="326" fontId="8" fillId="0" borderId="0" applyFont="0" applyFill="0" applyBorder="0" applyAlignment="0" applyProtection="0"/>
    <xf numFmtId="0" fontId="252" fillId="0" borderId="0" applyNumberFormat="0" applyFill="0" applyBorder="0" applyAlignment="0" applyProtection="0"/>
    <xf numFmtId="327" fontId="8" fillId="0" borderId="0"/>
    <xf numFmtId="37" fontId="179" fillId="0" borderId="0"/>
    <xf numFmtId="0" fontId="8" fillId="0" borderId="0">
      <alignment wrapText="1"/>
    </xf>
    <xf numFmtId="281" fontId="19" fillId="0" borderId="0"/>
    <xf numFmtId="328" fontId="73" fillId="0" borderId="0"/>
    <xf numFmtId="329" fontId="223" fillId="0" borderId="9" applyBorder="0" applyProtection="0">
      <alignment horizontal="right"/>
    </xf>
    <xf numFmtId="330" fontId="99" fillId="0" borderId="0" applyFont="0" applyFill="0" applyBorder="0" applyAlignment="0" applyProtection="0"/>
    <xf numFmtId="0" fontId="253" fillId="0" borderId="0" applyNumberFormat="0" applyFill="0" applyBorder="0" applyAlignment="0" applyProtection="0">
      <alignment vertical="top"/>
      <protection locked="0"/>
    </xf>
    <xf numFmtId="0" fontId="254" fillId="0" borderId="0"/>
    <xf numFmtId="0" fontId="255" fillId="0" borderId="0" applyNumberFormat="0" applyFill="0" applyBorder="0" applyAlignment="0" applyProtection="0">
      <alignment vertical="top"/>
      <protection locked="0"/>
    </xf>
    <xf numFmtId="0" fontId="8" fillId="0" borderId="0"/>
    <xf numFmtId="0" fontId="256" fillId="0" borderId="0"/>
    <xf numFmtId="0" fontId="257" fillId="10" borderId="0" applyNumberFormat="0" applyBorder="0" applyAlignment="0" applyProtection="0">
      <alignment vertical="center"/>
    </xf>
    <xf numFmtId="0" fontId="81" fillId="22" borderId="39" applyNumberFormat="0" applyFont="0" applyAlignment="0" applyProtection="0">
      <alignment vertical="center"/>
    </xf>
    <xf numFmtId="192" fontId="258" fillId="0" borderId="0" applyFont="0" applyFill="0" applyBorder="0" applyAlignment="0" applyProtection="0"/>
    <xf numFmtId="331" fontId="259" fillId="0" borderId="0" applyFont="0" applyFill="0" applyBorder="0" applyAlignment="0" applyProtection="0"/>
    <xf numFmtId="271" fontId="259" fillId="0" borderId="0" applyFont="0" applyFill="0" applyBorder="0" applyAlignment="0" applyProtection="0"/>
    <xf numFmtId="0" fontId="260" fillId="0" borderId="61" applyNumberFormat="0" applyFill="0" applyAlignment="0" applyProtection="0">
      <alignment vertical="center"/>
    </xf>
    <xf numFmtId="0" fontId="261" fillId="25" borderId="0" applyNumberFormat="0" applyBorder="0" applyAlignment="0" applyProtection="0">
      <alignment vertical="center"/>
    </xf>
    <xf numFmtId="0" fontId="262" fillId="26" borderId="0" applyNumberFormat="0" applyBorder="0" applyAlignment="0" applyProtection="0">
      <alignment vertical="center"/>
    </xf>
    <xf numFmtId="0" fontId="4" fillId="0" borderId="0"/>
    <xf numFmtId="0" fontId="8" fillId="0" borderId="0"/>
    <xf numFmtId="171" fontId="8" fillId="0" borderId="0"/>
    <xf numFmtId="43" fontId="8" fillId="0" borderId="0" applyFont="0" applyFill="0" applyBorder="0" applyAlignment="0" applyProtection="0"/>
    <xf numFmtId="331" fontId="263" fillId="0" borderId="0" applyFont="0" applyFill="0" applyBorder="0" applyAlignment="0" applyProtection="0"/>
    <xf numFmtId="0" fontId="8" fillId="0" borderId="0"/>
    <xf numFmtId="0" fontId="264" fillId="0" borderId="0" applyNumberFormat="0" applyFill="0" applyBorder="0" applyAlignment="0" applyProtection="0">
      <alignment vertical="center"/>
    </xf>
    <xf numFmtId="0" fontId="265" fillId="0" borderId="50" applyNumberFormat="0" applyFill="0" applyAlignment="0" applyProtection="0">
      <alignment vertical="center"/>
    </xf>
    <xf numFmtId="0" fontId="266" fillId="0" borderId="65" applyNumberFormat="0" applyFill="0" applyAlignment="0" applyProtection="0">
      <alignment vertical="center"/>
    </xf>
    <xf numFmtId="0" fontId="267" fillId="0" borderId="66" applyNumberFormat="0" applyFill="0" applyAlignment="0" applyProtection="0">
      <alignment vertical="center"/>
    </xf>
    <xf numFmtId="0" fontId="267" fillId="0" borderId="0" applyNumberFormat="0" applyFill="0" applyBorder="0" applyAlignment="0" applyProtection="0">
      <alignment vertical="center"/>
    </xf>
    <xf numFmtId="0" fontId="268" fillId="36" borderId="42" applyNumberFormat="0" applyAlignment="0" applyProtection="0">
      <alignment vertical="center"/>
    </xf>
    <xf numFmtId="0" fontId="269" fillId="0" borderId="0" applyNumberFormat="0" applyFill="0" applyBorder="0" applyAlignment="0" applyProtection="0">
      <alignment vertical="top"/>
      <protection locked="0"/>
    </xf>
    <xf numFmtId="0" fontId="270" fillId="23" borderId="34" applyNumberFormat="0" applyAlignment="0" applyProtection="0">
      <alignment vertical="center"/>
    </xf>
    <xf numFmtId="0" fontId="271" fillId="0" borderId="0" applyNumberFormat="0" applyFill="0" applyBorder="0" applyAlignment="0" applyProtection="0">
      <alignment vertical="center"/>
    </xf>
    <xf numFmtId="0" fontId="272" fillId="0" borderId="0" applyNumberFormat="0" applyFill="0" applyBorder="0" applyAlignment="0" applyProtection="0">
      <alignment vertical="center"/>
    </xf>
    <xf numFmtId="332" fontId="259" fillId="0" borderId="0" applyFont="0" applyFill="0" applyBorder="0" applyAlignment="0" applyProtection="0"/>
    <xf numFmtId="279" fontId="259" fillId="0" borderId="0" applyFont="0" applyFill="0" applyBorder="0" applyAlignment="0" applyProtection="0"/>
    <xf numFmtId="44" fontId="8" fillId="0" borderId="0" applyFont="0" applyFill="0" applyBorder="0" applyAlignment="0" applyProtection="0"/>
    <xf numFmtId="0" fontId="85" fillId="33" borderId="0" applyNumberFormat="0" applyBorder="0" applyAlignment="0" applyProtection="0">
      <alignment vertical="center"/>
    </xf>
    <xf numFmtId="0" fontId="85" fillId="19" borderId="0" applyNumberFormat="0" applyBorder="0" applyAlignment="0" applyProtection="0">
      <alignment vertical="center"/>
    </xf>
    <xf numFmtId="0" fontId="85" fillId="34" borderId="0" applyNumberFormat="0" applyBorder="0" applyAlignment="0" applyProtection="0">
      <alignment vertical="center"/>
    </xf>
    <xf numFmtId="0" fontId="85" fillId="31" borderId="0" applyNumberFormat="0" applyBorder="0" applyAlignment="0" applyProtection="0">
      <alignment vertical="center"/>
    </xf>
    <xf numFmtId="0" fontId="85" fillId="18" borderId="0" applyNumberFormat="0" applyBorder="0" applyAlignment="0" applyProtection="0">
      <alignment vertical="center"/>
    </xf>
    <xf numFmtId="0" fontId="85" fillId="15" borderId="0" applyNumberFormat="0" applyBorder="0" applyAlignment="0" applyProtection="0">
      <alignment vertical="center"/>
    </xf>
    <xf numFmtId="0" fontId="273" fillId="28" borderId="34" applyNumberFormat="0" applyAlignment="0" applyProtection="0">
      <alignment vertical="center"/>
    </xf>
    <xf numFmtId="0" fontId="274" fillId="23" borderId="35" applyNumberFormat="0" applyAlignment="0" applyProtection="0">
      <alignment vertical="center"/>
    </xf>
    <xf numFmtId="333" fontId="263" fillId="0" borderId="0" applyFont="0" applyFill="0" applyBorder="0" applyAlignment="0" applyProtection="0"/>
    <xf numFmtId="334" fontId="263" fillId="0" borderId="0" applyFont="0" applyFill="0" applyBorder="0" applyAlignment="0" applyProtection="0"/>
    <xf numFmtId="0" fontId="275" fillId="0" borderId="53" applyNumberFormat="0" applyFill="0" applyAlignment="0" applyProtection="0">
      <alignment vertical="center"/>
    </xf>
  </cellStyleXfs>
  <cellXfs count="724">
    <xf numFmtId="0" fontId="0" fillId="0" borderId="0" xfId="0"/>
    <xf numFmtId="0" fontId="0" fillId="4" borderId="1" xfId="0" applyFill="1" applyBorder="1" applyAlignment="1">
      <alignment horizontal="center"/>
    </xf>
    <xf numFmtId="164" fontId="0" fillId="0" borderId="0" xfId="0" applyNumberFormat="1"/>
    <xf numFmtId="0" fontId="0" fillId="0" borderId="0" xfId="0"/>
    <xf numFmtId="0" fontId="0" fillId="0" borderId="0" xfId="0" applyAlignment="1">
      <alignment horizontal="center" vertical="center"/>
    </xf>
    <xf numFmtId="0" fontId="0" fillId="4" borderId="1" xfId="0" applyFill="1" applyBorder="1" applyAlignment="1">
      <alignment horizontal="center" vertical="center"/>
    </xf>
    <xf numFmtId="0" fontId="0" fillId="4" borderId="2" xfId="0" applyFill="1" applyBorder="1" applyAlignment="1">
      <alignment horizontal="center"/>
    </xf>
    <xf numFmtId="164" fontId="8" fillId="0" borderId="1" xfId="1" applyNumberFormat="1" applyFont="1" applyFill="1" applyBorder="1"/>
    <xf numFmtId="9" fontId="12" fillId="0" borderId="0" xfId="9" applyNumberFormat="1" applyFont="1"/>
    <xf numFmtId="0" fontId="0" fillId="0" borderId="0" xfId="0" applyAlignment="1">
      <alignment horizontal="center"/>
    </xf>
    <xf numFmtId="0" fontId="0" fillId="0" borderId="3" xfId="0" applyBorder="1" applyAlignment="1">
      <alignment horizontal="center"/>
    </xf>
    <xf numFmtId="0" fontId="0" fillId="0" borderId="6" xfId="0" applyBorder="1" applyAlignment="1">
      <alignment horizontal="center"/>
    </xf>
    <xf numFmtId="0" fontId="0" fillId="0" borderId="1" xfId="0" applyBorder="1" applyAlignment="1">
      <alignment horizontal="center"/>
    </xf>
    <xf numFmtId="164" fontId="12" fillId="0" borderId="4" xfId="1" applyNumberFormat="1" applyFont="1" applyBorder="1"/>
    <xf numFmtId="0" fontId="8" fillId="0" borderId="1" xfId="0" applyFont="1" applyBorder="1" applyAlignment="1">
      <alignment horizontal="center" vertical="center"/>
    </xf>
    <xf numFmtId="0" fontId="0" fillId="5" borderId="0" xfId="0" applyFill="1" applyProtection="1">
      <protection locked="0"/>
    </xf>
    <xf numFmtId="0" fontId="0" fillId="5" borderId="0" xfId="0" applyFill="1" applyAlignment="1" applyProtection="1">
      <alignment wrapText="1"/>
      <protection locked="0"/>
    </xf>
    <xf numFmtId="0" fontId="9" fillId="5" borderId="0" xfId="0" applyFont="1" applyFill="1" applyProtection="1">
      <protection locked="0"/>
    </xf>
    <xf numFmtId="0" fontId="0" fillId="0" borderId="0" xfId="0" applyBorder="1"/>
    <xf numFmtId="0" fontId="0" fillId="0" borderId="0" xfId="0"/>
    <xf numFmtId="0" fontId="8" fillId="0" borderId="0" xfId="0" applyFont="1"/>
    <xf numFmtId="0" fontId="8" fillId="0" borderId="1" xfId="0" applyFont="1" applyBorder="1"/>
    <xf numFmtId="0" fontId="8" fillId="0" borderId="0" xfId="0" applyFont="1" applyFill="1" applyBorder="1"/>
    <xf numFmtId="9" fontId="8" fillId="0" borderId="0" xfId="9" applyFont="1" applyFill="1" applyBorder="1"/>
    <xf numFmtId="9" fontId="8" fillId="0" borderId="0" xfId="9" applyNumberFormat="1" applyFont="1" applyFill="1" applyBorder="1" applyAlignment="1">
      <alignment horizontal="center"/>
    </xf>
    <xf numFmtId="0" fontId="8" fillId="4" borderId="1" xfId="0" applyFont="1" applyFill="1" applyBorder="1"/>
    <xf numFmtId="164" fontId="8" fillId="0" borderId="2" xfId="1" applyNumberFormat="1" applyFont="1" applyBorder="1"/>
    <xf numFmtId="165" fontId="8" fillId="0" borderId="2" xfId="5" applyNumberFormat="1" applyFont="1" applyBorder="1"/>
    <xf numFmtId="0" fontId="8" fillId="0" borderId="4" xfId="0" applyFont="1" applyBorder="1"/>
    <xf numFmtId="164" fontId="8" fillId="0" borderId="4" xfId="1" applyNumberFormat="1" applyFont="1" applyBorder="1"/>
    <xf numFmtId="165" fontId="8" fillId="0" borderId="4" xfId="5" applyNumberFormat="1" applyFont="1" applyBorder="1"/>
    <xf numFmtId="0" fontId="8" fillId="0" borderId="5" xfId="0" applyFont="1" applyBorder="1"/>
    <xf numFmtId="164" fontId="8" fillId="0" borderId="5" xfId="1" applyNumberFormat="1" applyFont="1" applyBorder="1"/>
    <xf numFmtId="165" fontId="8" fillId="0" borderId="5" xfId="5" applyNumberFormat="1" applyFont="1" applyBorder="1"/>
    <xf numFmtId="164" fontId="8" fillId="0" borderId="1" xfId="1" applyNumberFormat="1" applyFont="1" applyBorder="1"/>
    <xf numFmtId="164" fontId="8" fillId="0" borderId="0" xfId="1" applyNumberFormat="1" applyFont="1"/>
    <xf numFmtId="9" fontId="8" fillId="0" borderId="0" xfId="9" applyNumberFormat="1" applyFont="1"/>
    <xf numFmtId="0" fontId="8" fillId="0" borderId="0" xfId="0" applyFont="1" applyBorder="1"/>
    <xf numFmtId="164" fontId="8" fillId="0" borderId="0" xfId="1" applyNumberFormat="1" applyFont="1" applyBorder="1"/>
    <xf numFmtId="167" fontId="8" fillId="0" borderId="0" xfId="5" applyNumberFormat="1" applyFont="1" applyBorder="1"/>
    <xf numFmtId="0" fontId="8" fillId="0" borderId="10" xfId="0" applyFont="1" applyBorder="1"/>
    <xf numFmtId="0" fontId="8" fillId="0" borderId="6" xfId="0" applyFont="1" applyBorder="1"/>
    <xf numFmtId="0" fontId="8" fillId="0" borderId="7" xfId="0" applyFont="1" applyBorder="1"/>
    <xf numFmtId="164" fontId="8" fillId="0" borderId="10" xfId="1" applyNumberFormat="1" applyFont="1" applyBorder="1"/>
    <xf numFmtId="0" fontId="0" fillId="5" borderId="0" xfId="0" applyFill="1"/>
    <xf numFmtId="0" fontId="14" fillId="5" borderId="0" xfId="0" applyFont="1" applyFill="1"/>
    <xf numFmtId="0" fontId="0" fillId="4" borderId="11" xfId="0" applyFill="1" applyBorder="1" applyAlignment="1">
      <alignment horizontal="center"/>
    </xf>
    <xf numFmtId="9" fontId="12" fillId="0" borderId="0" xfId="9" applyFont="1" applyBorder="1"/>
    <xf numFmtId="0" fontId="0" fillId="6" borderId="0" xfId="0" applyFill="1"/>
    <xf numFmtId="0" fontId="0" fillId="0" borderId="0" xfId="0" applyFont="1" applyFill="1" applyBorder="1" applyAlignment="1">
      <alignment horizontal="center"/>
    </xf>
    <xf numFmtId="0" fontId="0" fillId="0" borderId="0" xfId="0" applyFill="1"/>
    <xf numFmtId="0" fontId="0" fillId="0" borderId="1" xfId="0" applyBorder="1" applyAlignment="1">
      <alignment horizontal="center" vertical="center"/>
    </xf>
    <xf numFmtId="0" fontId="0" fillId="0" borderId="0" xfId="0" applyFont="1"/>
    <xf numFmtId="9" fontId="12" fillId="0" borderId="0" xfId="9" applyFont="1" applyFill="1" applyBorder="1"/>
    <xf numFmtId="165" fontId="12" fillId="0" borderId="2" xfId="5" applyNumberFormat="1" applyFont="1" applyBorder="1"/>
    <xf numFmtId="0" fontId="0" fillId="0" borderId="0" xfId="0" applyFill="1" applyBorder="1" applyAlignment="1">
      <alignment horizontal="center" vertical="center"/>
    </xf>
    <xf numFmtId="0" fontId="8" fillId="0" borderId="0" xfId="0" applyFont="1" applyFill="1"/>
    <xf numFmtId="167" fontId="8" fillId="0" borderId="0" xfId="5" applyNumberFormat="1" applyFont="1" applyFill="1" applyBorder="1"/>
    <xf numFmtId="9" fontId="8" fillId="0" borderId="0" xfId="9" applyNumberFormat="1" applyFont="1" applyBorder="1" applyAlignment="1">
      <alignment horizontal="center"/>
    </xf>
    <xf numFmtId="9" fontId="8" fillId="0" borderId="0" xfId="9" applyFont="1" applyBorder="1"/>
    <xf numFmtId="0" fontId="0" fillId="5" borderId="0" xfId="0" applyFont="1" applyFill="1"/>
    <xf numFmtId="0" fontId="0" fillId="5" borderId="0" xfId="0" applyFont="1" applyFill="1" applyProtection="1">
      <protection locked="0"/>
    </xf>
    <xf numFmtId="0" fontId="14" fillId="5" borderId="0" xfId="0" applyFont="1" applyFill="1" applyProtection="1">
      <protection locked="0"/>
    </xf>
    <xf numFmtId="164" fontId="12" fillId="0" borderId="10" xfId="1" applyNumberFormat="1" applyFont="1" applyBorder="1"/>
    <xf numFmtId="0" fontId="0" fillId="0" borderId="0" xfId="0" applyFill="1" applyBorder="1"/>
    <xf numFmtId="0" fontId="6" fillId="2" borderId="8" xfId="8" applyFill="1" applyBorder="1" applyAlignment="1">
      <alignment horizontal="center" vertical="center"/>
    </xf>
    <xf numFmtId="0" fontId="16" fillId="0" borderId="0" xfId="0" applyFont="1"/>
    <xf numFmtId="0" fontId="17" fillId="0" borderId="0" xfId="0" applyFont="1"/>
    <xf numFmtId="9" fontId="0" fillId="0" borderId="0" xfId="9" applyFont="1"/>
    <xf numFmtId="44" fontId="0" fillId="0" borderId="0" xfId="5" applyFont="1"/>
    <xf numFmtId="9" fontId="8" fillId="0" borderId="0" xfId="9" applyNumberFormat="1" applyFont="1" applyFill="1"/>
    <xf numFmtId="0" fontId="0" fillId="0" borderId="0" xfId="0" applyFill="1" applyBorder="1" applyAlignment="1">
      <alignment horizontal="center"/>
    </xf>
    <xf numFmtId="164" fontId="8" fillId="0" borderId="0" xfId="1" applyNumberFormat="1" applyFont="1" applyFill="1" applyBorder="1"/>
    <xf numFmtId="0" fontId="0" fillId="0" borderId="1" xfId="0" applyBorder="1" applyAlignment="1">
      <alignment horizontal="center" vertical="center"/>
    </xf>
    <xf numFmtId="0" fontId="0" fillId="5" borderId="1" xfId="0" applyFill="1" applyBorder="1" applyAlignment="1">
      <alignment horizontal="center"/>
    </xf>
    <xf numFmtId="165" fontId="12" fillId="0" borderId="0" xfId="5" applyNumberFormat="1" applyFont="1" applyFill="1" applyBorder="1"/>
    <xf numFmtId="17" fontId="8" fillId="0" borderId="0" xfId="0" applyNumberFormat="1" applyFont="1"/>
    <xf numFmtId="0" fontId="0" fillId="0" borderId="1" xfId="0" applyFill="1" applyBorder="1"/>
    <xf numFmtId="164" fontId="0" fillId="0" borderId="0" xfId="0" applyNumberFormat="1" applyBorder="1"/>
    <xf numFmtId="164" fontId="0" fillId="0" borderId="0" xfId="1" applyNumberFormat="1" applyFont="1"/>
    <xf numFmtId="165" fontId="8" fillId="0" borderId="0" xfId="5" applyNumberFormat="1" applyFont="1" applyFill="1" applyBorder="1"/>
    <xf numFmtId="3" fontId="0" fillId="0" borderId="0" xfId="0" applyNumberFormat="1" applyBorder="1"/>
    <xf numFmtId="165" fontId="0" fillId="0" borderId="10" xfId="5" applyNumberFormat="1" applyFont="1" applyBorder="1"/>
    <xf numFmtId="165" fontId="0" fillId="0" borderId="0" xfId="0" applyNumberFormat="1"/>
    <xf numFmtId="165" fontId="0" fillId="0" borderId="4" xfId="5" applyNumberFormat="1" applyFont="1" applyBorder="1"/>
    <xf numFmtId="165" fontId="0" fillId="0" borderId="5" xfId="5" applyNumberFormat="1" applyFont="1" applyBorder="1"/>
    <xf numFmtId="165" fontId="0" fillId="0" borderId="1" xfId="5" applyNumberFormat="1" applyFont="1" applyBorder="1"/>
    <xf numFmtId="1" fontId="0" fillId="0" borderId="0" xfId="0" applyNumberFormat="1"/>
    <xf numFmtId="0" fontId="0" fillId="0" borderId="0" xfId="0" applyBorder="1" applyAlignment="1">
      <alignment horizontal="center"/>
    </xf>
    <xf numFmtId="164" fontId="0" fillId="0" borderId="5" xfId="1" applyNumberFormat="1" applyFont="1" applyBorder="1"/>
    <xf numFmtId="164" fontId="0" fillId="0" borderId="4" xfId="1" applyNumberFormat="1" applyFont="1" applyBorder="1"/>
    <xf numFmtId="0" fontId="20" fillId="0" borderId="0" xfId="0" applyFont="1"/>
    <xf numFmtId="0" fontId="8" fillId="4" borderId="1" xfId="0" applyFont="1" applyFill="1" applyBorder="1" applyAlignment="1">
      <alignment horizontal="center"/>
    </xf>
    <xf numFmtId="0" fontId="8" fillId="6" borderId="0" xfId="0" applyFont="1" applyFill="1" applyBorder="1"/>
    <xf numFmtId="164" fontId="8" fillId="6" borderId="0" xfId="1" applyNumberFormat="1" applyFont="1" applyFill="1" applyBorder="1"/>
    <xf numFmtId="9" fontId="8" fillId="6" borderId="0" xfId="9" applyFont="1" applyFill="1" applyBorder="1"/>
    <xf numFmtId="9" fontId="12" fillId="6" borderId="0" xfId="9" applyFont="1" applyFill="1" applyBorder="1"/>
    <xf numFmtId="9" fontId="8" fillId="6" borderId="0" xfId="9" applyNumberFormat="1" applyFont="1" applyFill="1" applyBorder="1" applyAlignment="1">
      <alignment horizontal="center"/>
    </xf>
    <xf numFmtId="0" fontId="21" fillId="0" borderId="0" xfId="0" applyFont="1"/>
    <xf numFmtId="0" fontId="22" fillId="0" borderId="0" xfId="0" applyFont="1"/>
    <xf numFmtId="0" fontId="8" fillId="6" borderId="0" xfId="0" applyFont="1" applyFill="1"/>
    <xf numFmtId="0" fontId="17" fillId="0" borderId="0" xfId="0" applyFont="1" applyFill="1" applyBorder="1"/>
    <xf numFmtId="167" fontId="8" fillId="6" borderId="0" xfId="5" applyNumberFormat="1" applyFont="1" applyFill="1" applyBorder="1"/>
    <xf numFmtId="164" fontId="0" fillId="6" borderId="0" xfId="0" applyNumberFormat="1" applyFill="1" applyBorder="1"/>
    <xf numFmtId="0" fontId="8" fillId="6" borderId="0" xfId="0" applyFont="1" applyFill="1" applyBorder="1" applyAlignment="1">
      <alignment horizontal="center"/>
    </xf>
    <xf numFmtId="0" fontId="0" fillId="6" borderId="0" xfId="0" applyFill="1" applyBorder="1"/>
    <xf numFmtId="0" fontId="21" fillId="0" borderId="0" xfId="0" applyFont="1" applyFill="1" applyBorder="1"/>
    <xf numFmtId="0" fontId="22" fillId="0" borderId="0" xfId="0" applyFont="1" applyBorder="1"/>
    <xf numFmtId="0" fontId="0" fillId="0" borderId="4" xfId="0" applyBorder="1"/>
    <xf numFmtId="0" fontId="0" fillId="0" borderId="1" xfId="0" applyBorder="1" applyAlignment="1">
      <alignment horizontal="center" vertical="center"/>
    </xf>
    <xf numFmtId="165" fontId="8" fillId="0" borderId="0" xfId="5" applyNumberFormat="1" applyFont="1" applyBorder="1"/>
    <xf numFmtId="0" fontId="12" fillId="4" borderId="1" xfId="9" applyNumberFormat="1" applyFont="1" applyFill="1" applyBorder="1" applyAlignment="1" applyProtection="1">
      <alignment horizontal="center" vertical="center"/>
      <protection locked="0"/>
    </xf>
    <xf numFmtId="0" fontId="0" fillId="5" borderId="1" xfId="0" applyFill="1" applyBorder="1" applyProtection="1">
      <protection locked="0"/>
    </xf>
    <xf numFmtId="0" fontId="0" fillId="4" borderId="1" xfId="0" applyFill="1" applyBorder="1" applyAlignment="1">
      <alignment horizontal="center" vertical="center"/>
    </xf>
    <xf numFmtId="0" fontId="0" fillId="4" borderId="1" xfId="0" applyFill="1" applyBorder="1" applyAlignment="1">
      <alignment horizontal="center" vertical="center"/>
    </xf>
    <xf numFmtId="0" fontId="0" fillId="4" borderId="1" xfId="0" applyFont="1" applyFill="1" applyBorder="1" applyAlignment="1">
      <alignment horizontal="center" vertical="center"/>
    </xf>
    <xf numFmtId="0" fontId="0" fillId="4" borderId="1" xfId="0" applyFont="1" applyFill="1" applyBorder="1" applyAlignment="1">
      <alignment horizontal="center"/>
    </xf>
    <xf numFmtId="0" fontId="0" fillId="0" borderId="0" xfId="0" applyFont="1" applyFill="1" applyBorder="1"/>
    <xf numFmtId="164" fontId="0" fillId="0" borderId="0" xfId="1" applyNumberFormat="1" applyFont="1" applyFill="1" applyBorder="1"/>
    <xf numFmtId="37" fontId="0" fillId="0" borderId="0" xfId="5" applyNumberFormat="1" applyFont="1" applyFill="1" applyBorder="1"/>
    <xf numFmtId="165" fontId="8" fillId="0" borderId="6" xfId="5" applyNumberFormat="1" applyFont="1" applyBorder="1"/>
    <xf numFmtId="9" fontId="15" fillId="0" borderId="0" xfId="9" applyFont="1"/>
    <xf numFmtId="166" fontId="8" fillId="0" borderId="5" xfId="9" applyNumberFormat="1" applyFont="1" applyBorder="1"/>
    <xf numFmtId="165" fontId="8" fillId="0" borderId="18" xfId="5" applyNumberFormat="1" applyFont="1" applyBorder="1"/>
    <xf numFmtId="166" fontId="8" fillId="0" borderId="20" xfId="9" applyNumberFormat="1" applyFont="1" applyBorder="1"/>
    <xf numFmtId="165" fontId="8" fillId="0" borderId="20" xfId="5" applyNumberFormat="1" applyFont="1" applyBorder="1"/>
    <xf numFmtId="0" fontId="8" fillId="4" borderId="1" xfId="9" applyNumberFormat="1" applyFont="1" applyFill="1" applyBorder="1" applyAlignment="1" applyProtection="1">
      <alignment horizontal="center" vertical="center" wrapText="1"/>
      <protection locked="0"/>
    </xf>
    <xf numFmtId="165" fontId="18" fillId="0" borderId="0" xfId="5" applyNumberFormat="1" applyFont="1" applyFill="1" applyBorder="1"/>
    <xf numFmtId="0" fontId="0" fillId="4" borderId="1" xfId="0" applyFill="1" applyBorder="1" applyAlignment="1">
      <alignment horizontal="center" vertical="center"/>
    </xf>
    <xf numFmtId="0" fontId="0" fillId="4" borderId="1" xfId="0" applyFill="1" applyBorder="1" applyAlignment="1">
      <alignment horizontal="center" vertical="center"/>
    </xf>
    <xf numFmtId="0" fontId="0" fillId="4" borderId="1" xfId="0" applyFill="1" applyBorder="1" applyAlignment="1">
      <alignment horizontal="center" vertical="center"/>
    </xf>
    <xf numFmtId="0" fontId="6" fillId="0" borderId="0" xfId="8" applyFill="1" applyBorder="1" applyAlignment="1">
      <alignment horizontal="center" vertical="center"/>
    </xf>
    <xf numFmtId="165" fontId="0" fillId="0" borderId="15" xfId="5" applyNumberFormat="1" applyFont="1" applyFill="1" applyBorder="1" applyAlignment="1">
      <alignment horizontal="center"/>
    </xf>
    <xf numFmtId="164" fontId="0" fillId="0" borderId="0" xfId="0" applyNumberFormat="1" applyFill="1" applyBorder="1"/>
    <xf numFmtId="0" fontId="23" fillId="0" borderId="0" xfId="0" applyFont="1"/>
    <xf numFmtId="0" fontId="0" fillId="6" borderId="0" xfId="0" applyFill="1" applyAlignment="1">
      <alignment horizontal="center"/>
    </xf>
    <xf numFmtId="0" fontId="0" fillId="0" borderId="1" xfId="0" applyBorder="1" applyAlignment="1">
      <alignment horizontal="center" vertical="center"/>
    </xf>
    <xf numFmtId="0" fontId="0" fillId="4" borderId="1" xfId="0" applyFill="1" applyBorder="1" applyAlignment="1">
      <alignment horizontal="center" vertical="center"/>
    </xf>
    <xf numFmtId="0" fontId="8" fillId="0" borderId="1" xfId="0" applyFont="1" applyFill="1" applyBorder="1"/>
    <xf numFmtId="0" fontId="0" fillId="0" borderId="0" xfId="0" applyFill="1" applyProtection="1">
      <protection locked="0"/>
    </xf>
    <xf numFmtId="0" fontId="0" fillId="5" borderId="0" xfId="0" applyFill="1" applyBorder="1" applyAlignment="1">
      <alignment wrapText="1"/>
    </xf>
    <xf numFmtId="0" fontId="0" fillId="0" borderId="1" xfId="0" applyFill="1" applyBorder="1" applyAlignment="1">
      <alignment horizontal="center"/>
    </xf>
    <xf numFmtId="0" fontId="14" fillId="0" borderId="0" xfId="0" applyFont="1" applyFill="1" applyBorder="1" applyAlignment="1">
      <alignment horizontal="center"/>
    </xf>
    <xf numFmtId="0" fontId="14" fillId="0" borderId="0" xfId="0" applyFont="1" applyFill="1" applyBorder="1" applyAlignment="1">
      <alignment horizontal="center" wrapText="1"/>
    </xf>
    <xf numFmtId="0" fontId="0" fillId="0" borderId="0" xfId="0"/>
    <xf numFmtId="0" fontId="0" fillId="4" borderId="1" xfId="0" applyFill="1" applyBorder="1" applyAlignment="1">
      <alignment horizontal="center" vertical="center"/>
    </xf>
    <xf numFmtId="0" fontId="0" fillId="0" borderId="0" xfId="0"/>
    <xf numFmtId="0" fontId="0" fillId="0" borderId="0" xfId="0"/>
    <xf numFmtId="0" fontId="20" fillId="5" borderId="0" xfId="0" applyFont="1" applyFill="1"/>
    <xf numFmtId="0" fontId="20" fillId="5" borderId="0" xfId="0" applyFont="1" applyFill="1" applyProtection="1">
      <protection locked="0"/>
    </xf>
    <xf numFmtId="0" fontId="0" fillId="4" borderId="24" xfId="0" applyFill="1" applyBorder="1" applyAlignment="1">
      <alignment horizontal="center" vertical="center"/>
    </xf>
    <xf numFmtId="0" fontId="0" fillId="4" borderId="24" xfId="0" applyFill="1" applyBorder="1" applyAlignment="1">
      <alignment horizontal="center"/>
    </xf>
    <xf numFmtId="0" fontId="0" fillId="4" borderId="29" xfId="0" applyFill="1" applyBorder="1" applyAlignment="1">
      <alignment horizontal="center"/>
    </xf>
    <xf numFmtId="165" fontId="0" fillId="0" borderId="27" xfId="5" applyNumberFormat="1" applyFont="1" applyBorder="1"/>
    <xf numFmtId="165" fontId="0" fillId="0" borderId="24" xfId="5" applyNumberFormat="1" applyFont="1" applyBorder="1"/>
    <xf numFmtId="164" fontId="0" fillId="0" borderId="24" xfId="1" applyNumberFormat="1" applyFont="1" applyBorder="1"/>
    <xf numFmtId="164" fontId="0" fillId="0" borderId="27" xfId="1" applyNumberFormat="1" applyFont="1" applyBorder="1"/>
    <xf numFmtId="0" fontId="0" fillId="4" borderId="27" xfId="0" applyFill="1" applyBorder="1" applyAlignment="1">
      <alignment horizontal="center"/>
    </xf>
    <xf numFmtId="0" fontId="0" fillId="4" borderId="26" xfId="0" applyFill="1" applyBorder="1" applyAlignment="1">
      <alignment horizontal="center"/>
    </xf>
    <xf numFmtId="3" fontId="18" fillId="0" borderId="0" xfId="9" applyNumberFormat="1" applyFont="1" applyFill="1" applyBorder="1"/>
    <xf numFmtId="164" fontId="12" fillId="0" borderId="24" xfId="1" applyNumberFormat="1" applyFont="1" applyBorder="1"/>
    <xf numFmtId="164" fontId="0" fillId="0" borderId="24" xfId="0" applyNumberFormat="1" applyBorder="1"/>
    <xf numFmtId="164" fontId="8" fillId="0" borderId="24" xfId="1" applyNumberFormat="1" applyFont="1" applyBorder="1"/>
    <xf numFmtId="0" fontId="0" fillId="0" borderId="0" xfId="0"/>
    <xf numFmtId="0" fontId="0" fillId="0" borderId="24" xfId="0" applyBorder="1" applyAlignment="1">
      <alignment horizontal="center" vertical="center"/>
    </xf>
    <xf numFmtId="0" fontId="0" fillId="0" borderId="0" xfId="0"/>
    <xf numFmtId="0" fontId="0" fillId="4" borderId="25" xfId="0" applyFill="1" applyBorder="1" applyAlignment="1">
      <alignment horizontal="center"/>
    </xf>
    <xf numFmtId="9" fontId="0" fillId="0" borderId="24" xfId="9" applyFont="1" applyBorder="1"/>
    <xf numFmtId="164" fontId="8" fillId="0" borderId="27" xfId="1" applyNumberFormat="1" applyFont="1" applyBorder="1"/>
    <xf numFmtId="43" fontId="24" fillId="0" borderId="0" xfId="1" applyNumberFormat="1" applyFont="1" applyFill="1" applyBorder="1"/>
    <xf numFmtId="0" fontId="0" fillId="4" borderId="30" xfId="0" applyFill="1" applyBorder="1" applyAlignment="1">
      <alignment horizontal="center"/>
    </xf>
    <xf numFmtId="0" fontId="8" fillId="4" borderId="27" xfId="0" applyFont="1" applyFill="1" applyBorder="1" applyAlignment="1">
      <alignment horizontal="center"/>
    </xf>
    <xf numFmtId="0" fontId="8" fillId="4" borderId="26" xfId="0" applyFont="1" applyFill="1" applyBorder="1" applyAlignment="1">
      <alignment horizontal="center"/>
    </xf>
    <xf numFmtId="166" fontId="8" fillId="0" borderId="24" xfId="9" applyNumberFormat="1" applyFont="1" applyBorder="1"/>
    <xf numFmtId="165" fontId="8" fillId="0" borderId="24" xfId="5" applyNumberFormat="1" applyFont="1" applyBorder="1"/>
    <xf numFmtId="0" fontId="8" fillId="0" borderId="22" xfId="0" applyFont="1" applyBorder="1"/>
    <xf numFmtId="0" fontId="8" fillId="0" borderId="17" xfId="0" applyFont="1" applyBorder="1"/>
    <xf numFmtId="0" fontId="8" fillId="0" borderId="23" xfId="0" applyFont="1" applyBorder="1"/>
    <xf numFmtId="0" fontId="8" fillId="0" borderId="21" xfId="0" applyFont="1" applyBorder="1"/>
    <xf numFmtId="0" fontId="8" fillId="4" borderId="19" xfId="0" applyFont="1" applyFill="1" applyBorder="1" applyAlignment="1">
      <alignment horizontal="center"/>
    </xf>
    <xf numFmtId="164" fontId="8" fillId="6" borderId="0" xfId="0" applyNumberFormat="1" applyFont="1" applyFill="1"/>
    <xf numFmtId="0" fontId="6" fillId="2" borderId="1" xfId="8" applyFill="1" applyBorder="1" applyAlignment="1">
      <alignment horizontal="center" vertical="center"/>
    </xf>
    <xf numFmtId="0" fontId="0" fillId="0" borderId="0" xfId="0"/>
    <xf numFmtId="0" fontId="0" fillId="0" borderId="0" xfId="0"/>
    <xf numFmtId="9" fontId="0" fillId="0" borderId="4" xfId="9" applyFont="1" applyBorder="1"/>
    <xf numFmtId="164" fontId="0" fillId="0" borderId="4" xfId="1" applyNumberFormat="1" applyFont="1" applyFill="1" applyBorder="1" applyAlignment="1">
      <alignment horizontal="center"/>
    </xf>
    <xf numFmtId="164" fontId="0" fillId="0" borderId="24" xfId="1" applyNumberFormat="1" applyFont="1" applyFill="1" applyBorder="1" applyAlignment="1">
      <alignment horizontal="center"/>
    </xf>
    <xf numFmtId="164" fontId="12" fillId="0" borderId="27" xfId="1" applyNumberFormat="1" applyFont="1" applyBorder="1"/>
    <xf numFmtId="0" fontId="8" fillId="0" borderId="24" xfId="0" applyFont="1" applyFill="1" applyBorder="1" applyAlignment="1" applyProtection="1">
      <alignment readingOrder="1"/>
      <protection locked="0"/>
    </xf>
    <xf numFmtId="0" fontId="8" fillId="0" borderId="24" xfId="0" applyFont="1" applyBorder="1" applyAlignment="1" applyProtection="1">
      <alignment readingOrder="1"/>
      <protection locked="0"/>
    </xf>
    <xf numFmtId="164" fontId="15" fillId="0" borderId="0" xfId="1" applyNumberFormat="1" applyFont="1" applyFill="1"/>
    <xf numFmtId="0" fontId="15" fillId="0" borderId="0" xfId="0" applyFont="1" applyFill="1"/>
    <xf numFmtId="1" fontId="15" fillId="0" borderId="0" xfId="0" applyNumberFormat="1" applyFont="1" applyFill="1"/>
    <xf numFmtId="0" fontId="8" fillId="4" borderId="28" xfId="0" applyFont="1" applyFill="1" applyBorder="1"/>
    <xf numFmtId="0" fontId="8" fillId="4" borderId="25" xfId="0" applyFont="1" applyFill="1" applyBorder="1" applyAlignment="1">
      <alignment horizontal="center"/>
    </xf>
    <xf numFmtId="165" fontId="8" fillId="0" borderId="7" xfId="5" applyNumberFormat="1" applyFont="1" applyBorder="1"/>
    <xf numFmtId="165" fontId="8" fillId="0" borderId="10" xfId="5" applyNumberFormat="1" applyFont="1" applyBorder="1"/>
    <xf numFmtId="0" fontId="8" fillId="0" borderId="0" xfId="0" applyFont="1" applyAlignment="1">
      <alignment horizontal="center"/>
    </xf>
    <xf numFmtId="0" fontId="8" fillId="0" borderId="0" xfId="0" applyFont="1" applyFill="1" applyAlignment="1">
      <alignment horizontal="center"/>
    </xf>
    <xf numFmtId="9" fontId="8" fillId="0" borderId="27" xfId="9" applyFont="1" applyFill="1" applyBorder="1" applyAlignment="1">
      <alignment horizontal="center"/>
    </xf>
    <xf numFmtId="9" fontId="8" fillId="0" borderId="4" xfId="9" applyFont="1" applyFill="1" applyBorder="1" applyAlignment="1">
      <alignment horizontal="center"/>
    </xf>
    <xf numFmtId="9" fontId="8" fillId="0" borderId="5" xfId="9" applyFont="1" applyFill="1" applyBorder="1" applyAlignment="1">
      <alignment horizontal="center"/>
    </xf>
    <xf numFmtId="0" fontId="8" fillId="6" borderId="0" xfId="0" applyFont="1" applyFill="1" applyAlignment="1">
      <alignment horizontal="center"/>
    </xf>
    <xf numFmtId="165" fontId="8" fillId="0" borderId="0" xfId="5" applyNumberFormat="1" applyFont="1" applyBorder="1" applyAlignment="1">
      <alignment horizontal="center"/>
    </xf>
    <xf numFmtId="165" fontId="0" fillId="0" borderId="0" xfId="0" applyNumberFormat="1" applyAlignment="1">
      <alignment horizontal="center"/>
    </xf>
    <xf numFmtId="9" fontId="8" fillId="0" borderId="24" xfId="9" applyFont="1" applyFill="1" applyBorder="1" applyAlignment="1">
      <alignment horizontal="center"/>
    </xf>
    <xf numFmtId="9" fontId="8" fillId="0" borderId="0" xfId="9" applyFont="1" applyBorder="1" applyAlignment="1">
      <alignment horizontal="center"/>
    </xf>
    <xf numFmtId="9" fontId="8" fillId="0" borderId="5" xfId="9" quotePrefix="1" applyFont="1" applyFill="1" applyBorder="1" applyAlignment="1">
      <alignment horizontal="center"/>
    </xf>
    <xf numFmtId="0" fontId="0" fillId="0" borderId="1" xfId="0" applyFill="1" applyBorder="1" applyAlignment="1">
      <alignment horizontal="center" vertical="center"/>
    </xf>
    <xf numFmtId="0" fontId="0" fillId="0" borderId="3" xfId="0" applyFill="1" applyBorder="1" applyAlignment="1">
      <alignment horizontal="center"/>
    </xf>
    <xf numFmtId="0" fontId="0" fillId="0" borderId="0" xfId="0"/>
    <xf numFmtId="165" fontId="8" fillId="0" borderId="5" xfId="5" applyNumberFormat="1" applyFont="1" applyFill="1" applyBorder="1"/>
    <xf numFmtId="0" fontId="8" fillId="0" borderId="24" xfId="0" applyFont="1" applyBorder="1" applyAlignment="1">
      <alignment horizontal="center" vertical="center"/>
    </xf>
    <xf numFmtId="0" fontId="0" fillId="0" borderId="0" xfId="0" applyAlignment="1"/>
    <xf numFmtId="0" fontId="0" fillId="0" borderId="0" xfId="0" applyAlignment="1">
      <alignment wrapText="1"/>
    </xf>
    <xf numFmtId="0" fontId="8" fillId="0" borderId="0" xfId="0" applyFont="1" applyFill="1" applyBorder="1" applyAlignment="1">
      <alignment horizontal="center"/>
    </xf>
    <xf numFmtId="0" fontId="0" fillId="0" borderId="1" xfId="0" applyBorder="1" applyAlignment="1">
      <alignment horizontal="center" vertical="center"/>
    </xf>
    <xf numFmtId="0" fontId="0" fillId="5" borderId="24" xfId="0" applyFill="1" applyBorder="1" applyAlignment="1">
      <alignment horizontal="center" vertical="center"/>
    </xf>
    <xf numFmtId="0" fontId="0" fillId="0" borderId="1" xfId="0" applyFill="1" applyBorder="1" applyAlignment="1">
      <alignment horizontal="center" vertical="center"/>
    </xf>
    <xf numFmtId="0" fontId="0" fillId="5" borderId="0" xfId="0" applyFill="1" applyAlignment="1">
      <alignment wrapText="1"/>
    </xf>
    <xf numFmtId="0" fontId="0" fillId="0" borderId="0" xfId="0" applyAlignment="1">
      <alignment wrapText="1"/>
    </xf>
    <xf numFmtId="0" fontId="8" fillId="0" borderId="0" xfId="0" applyFont="1" applyFill="1" applyBorder="1" applyAlignment="1">
      <alignment horizontal="center"/>
    </xf>
    <xf numFmtId="0" fontId="5" fillId="0" borderId="0" xfId="118"/>
    <xf numFmtId="0" fontId="27" fillId="0" borderId="0" xfId="118" applyFont="1"/>
    <xf numFmtId="0" fontId="28" fillId="0" borderId="24" xfId="118" applyFont="1" applyBorder="1" applyAlignment="1">
      <alignment wrapText="1"/>
    </xf>
    <xf numFmtId="0" fontId="28" fillId="0" borderId="28" xfId="118" applyFont="1" applyBorder="1"/>
    <xf numFmtId="0" fontId="5" fillId="0" borderId="29" xfId="118" applyBorder="1"/>
    <xf numFmtId="0" fontId="5" fillId="0" borderId="30" xfId="118" applyBorder="1"/>
    <xf numFmtId="0" fontId="28" fillId="0" borderId="29" xfId="118" applyFont="1" applyBorder="1"/>
    <xf numFmtId="0" fontId="15" fillId="0" borderId="0" xfId="0" applyFont="1"/>
    <xf numFmtId="0" fontId="8" fillId="4" borderId="24" xfId="0" applyFont="1" applyFill="1" applyBorder="1"/>
    <xf numFmtId="0" fontId="8" fillId="4" borderId="24" xfId="0" applyFont="1" applyFill="1" applyBorder="1" applyAlignment="1">
      <alignment horizontal="center"/>
    </xf>
    <xf numFmtId="0" fontId="8" fillId="0" borderId="24" xfId="0" applyFont="1" applyBorder="1"/>
    <xf numFmtId="165" fontId="8" fillId="0" borderId="27" xfId="5" applyNumberFormat="1" applyFont="1" applyBorder="1"/>
    <xf numFmtId="0" fontId="8" fillId="0" borderId="28" xfId="0" applyFont="1" applyBorder="1"/>
    <xf numFmtId="165" fontId="8" fillId="0" borderId="30" xfId="5" applyNumberFormat="1" applyFont="1" applyBorder="1"/>
    <xf numFmtId="0" fontId="8" fillId="4" borderId="27" xfId="0" applyFont="1" applyFill="1" applyBorder="1"/>
    <xf numFmtId="0" fontId="8" fillId="0" borderId="27" xfId="0" applyFont="1" applyBorder="1"/>
    <xf numFmtId="165" fontId="0" fillId="0" borderId="29" xfId="5" applyNumberFormat="1" applyFont="1" applyBorder="1"/>
    <xf numFmtId="165" fontId="0" fillId="0" borderId="30" xfId="5" applyNumberFormat="1" applyFont="1" applyBorder="1"/>
    <xf numFmtId="164" fontId="0" fillId="0" borderId="28" xfId="1" applyNumberFormat="1" applyFont="1" applyBorder="1"/>
    <xf numFmtId="0" fontId="0" fillId="5" borderId="5" xfId="0" applyFill="1" applyBorder="1" applyAlignment="1">
      <alignment horizontal="left" vertical="center"/>
    </xf>
    <xf numFmtId="164" fontId="12" fillId="0" borderId="28" xfId="1" applyNumberFormat="1" applyFont="1" applyBorder="1"/>
    <xf numFmtId="0" fontId="0" fillId="4" borderId="27" xfId="0" applyFill="1" applyBorder="1" applyAlignment="1">
      <alignment horizontal="left"/>
    </xf>
    <xf numFmtId="0" fontId="0" fillId="0" borderId="24" xfId="0" applyFont="1" applyBorder="1" applyAlignment="1">
      <alignment horizontal="left"/>
    </xf>
    <xf numFmtId="165" fontId="0" fillId="0" borderId="24" xfId="5" applyNumberFormat="1" applyFont="1" applyFill="1" applyBorder="1" applyAlignment="1">
      <alignment horizontal="center"/>
    </xf>
    <xf numFmtId="0" fontId="0" fillId="4" borderId="1" xfId="0" applyFont="1" applyFill="1" applyBorder="1" applyAlignment="1">
      <alignment horizontal="center" vertical="center" wrapText="1"/>
    </xf>
    <xf numFmtId="0" fontId="0" fillId="0" borderId="0" xfId="0" applyFont="1" applyAlignment="1">
      <alignment wrapText="1"/>
    </xf>
    <xf numFmtId="0" fontId="0" fillId="0" borderId="0" xfId="0"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2" borderId="27" xfId="0" applyFont="1" applyFill="1" applyBorder="1" applyAlignment="1">
      <alignment horizontal="center" vertical="center"/>
    </xf>
    <xf numFmtId="0" fontId="0" fillId="2" borderId="24" xfId="0" applyFont="1" applyFill="1" applyBorder="1" applyAlignment="1">
      <alignment horizontal="center" vertical="center"/>
    </xf>
    <xf numFmtId="0" fontId="0" fillId="4" borderId="1" xfId="0" applyFont="1" applyFill="1" applyBorder="1" applyAlignment="1">
      <alignment horizontal="center" wrapText="1"/>
    </xf>
    <xf numFmtId="0" fontId="30" fillId="5" borderId="0" xfId="0" applyFont="1" applyFill="1" applyProtection="1">
      <protection locked="0"/>
    </xf>
    <xf numFmtId="0" fontId="30" fillId="5" borderId="0" xfId="0" applyFont="1" applyFill="1"/>
    <xf numFmtId="17" fontId="31" fillId="5" borderId="0" xfId="0" applyNumberFormat="1" applyFont="1" applyFill="1"/>
    <xf numFmtId="168" fontId="32" fillId="0" borderId="0" xfId="0" applyNumberFormat="1" applyFont="1"/>
    <xf numFmtId="17" fontId="31" fillId="0" borderId="0" xfId="0" applyNumberFormat="1" applyFont="1"/>
    <xf numFmtId="0" fontId="20" fillId="0" borderId="0" xfId="0" applyFont="1" applyAlignment="1">
      <alignment horizontal="left" vertical="center"/>
    </xf>
    <xf numFmtId="0" fontId="33" fillId="0" borderId="0" xfId="0" applyFont="1"/>
    <xf numFmtId="0" fontId="33" fillId="0" borderId="0" xfId="0" applyFont="1" applyAlignment="1">
      <alignment horizontal="left" vertical="center"/>
    </xf>
    <xf numFmtId="0" fontId="14" fillId="0" borderId="0" xfId="0" applyFont="1" applyFill="1" applyBorder="1"/>
    <xf numFmtId="0" fontId="8" fillId="4" borderId="24" xfId="0" applyFont="1" applyFill="1" applyBorder="1" applyAlignment="1" applyProtection="1">
      <alignment readingOrder="1"/>
      <protection locked="0"/>
    </xf>
    <xf numFmtId="0" fontId="0" fillId="4" borderId="1" xfId="0" applyFill="1" applyBorder="1"/>
    <xf numFmtId="0" fontId="14" fillId="0" borderId="0" xfId="0" applyFont="1" applyAlignment="1">
      <alignment horizontal="center" vertical="center"/>
    </xf>
    <xf numFmtId="0" fontId="14" fillId="0" borderId="0" xfId="0" applyFont="1" applyAlignment="1">
      <alignment horizontal="left" vertical="center"/>
    </xf>
    <xf numFmtId="0" fontId="14" fillId="0" borderId="0" xfId="0" applyFont="1" applyAlignment="1">
      <alignment horizontal="center"/>
    </xf>
    <xf numFmtId="0" fontId="0" fillId="0" borderId="5" xfId="0" applyBorder="1" applyAlignment="1">
      <alignment vertical="center"/>
    </xf>
    <xf numFmtId="0" fontId="0" fillId="0" borderId="28" xfId="0" applyBorder="1" applyAlignment="1">
      <alignment vertical="center"/>
    </xf>
    <xf numFmtId="0" fontId="0" fillId="0" borderId="28" xfId="0" applyBorder="1" applyAlignment="1">
      <alignment horizontal="center" vertical="center"/>
    </xf>
    <xf numFmtId="0" fontId="0" fillId="4" borderId="2" xfId="0" applyFill="1" applyBorder="1" applyAlignment="1">
      <alignment horizontal="center" wrapText="1"/>
    </xf>
    <xf numFmtId="0" fontId="0" fillId="4" borderId="1" xfId="0" applyFill="1" applyBorder="1" applyAlignment="1">
      <alignment horizontal="center" wrapText="1"/>
    </xf>
    <xf numFmtId="0" fontId="0" fillId="4" borderId="27" xfId="0" applyFill="1" applyBorder="1" applyAlignment="1">
      <alignment horizontal="center" wrapText="1"/>
    </xf>
    <xf numFmtId="0" fontId="0" fillId="4" borderId="24" xfId="0" applyFill="1" applyBorder="1" applyAlignment="1">
      <alignment horizontal="center" wrapText="1"/>
    </xf>
    <xf numFmtId="0" fontId="0" fillId="4" borderId="24" xfId="0" applyFont="1" applyFill="1" applyBorder="1" applyAlignment="1">
      <alignment horizontal="center"/>
    </xf>
    <xf numFmtId="165" fontId="8" fillId="0" borderId="1" xfId="5" applyNumberFormat="1" applyFont="1" applyBorder="1"/>
    <xf numFmtId="165" fontId="8" fillId="0" borderId="24" xfId="5" applyNumberFormat="1" applyFont="1" applyFill="1" applyBorder="1" applyAlignment="1" applyProtection="1">
      <alignment readingOrder="1"/>
      <protection locked="0"/>
    </xf>
    <xf numFmtId="0" fontId="8" fillId="0" borderId="0" xfId="0" applyFont="1" applyFill="1" applyBorder="1" applyAlignment="1" applyProtection="1">
      <alignment readingOrder="1"/>
      <protection locked="0"/>
    </xf>
    <xf numFmtId="0" fontId="0" fillId="0" borderId="24" xfId="0" applyFill="1" applyBorder="1"/>
    <xf numFmtId="165" fontId="15" fillId="0" borderId="0" xfId="5" applyNumberFormat="1" applyFont="1" applyBorder="1"/>
    <xf numFmtId="37" fontId="8" fillId="5" borderId="1" xfId="5" applyNumberFormat="1" applyFont="1" applyFill="1" applyBorder="1"/>
    <xf numFmtId="0" fontId="8" fillId="5" borderId="0" xfId="0" applyFont="1" applyFill="1" applyAlignment="1">
      <alignment horizontal="center" vertical="center" wrapText="1"/>
    </xf>
    <xf numFmtId="0" fontId="8" fillId="5" borderId="3" xfId="0" applyFont="1" applyFill="1" applyBorder="1" applyAlignment="1">
      <alignment horizontal="center" vertical="center" wrapText="1"/>
    </xf>
    <xf numFmtId="164" fontId="8" fillId="5" borderId="1" xfId="0" applyNumberFormat="1" applyFont="1" applyFill="1" applyBorder="1" applyAlignment="1">
      <alignment horizontal="center" vertical="center"/>
    </xf>
    <xf numFmtId="44" fontId="0" fillId="0" borderId="0" xfId="0" applyNumberFormat="1"/>
    <xf numFmtId="0" fontId="8" fillId="5" borderId="0" xfId="0" applyFont="1" applyFill="1" applyAlignment="1">
      <alignment vertical="center" wrapText="1"/>
    </xf>
    <xf numFmtId="17" fontId="34" fillId="5" borderId="0" xfId="0" quotePrefix="1" applyNumberFormat="1" applyFont="1" applyFill="1" applyAlignment="1">
      <alignment horizontal="left"/>
    </xf>
    <xf numFmtId="0" fontId="0" fillId="4" borderId="24" xfId="0" applyFill="1" applyBorder="1" applyAlignment="1">
      <alignment horizontal="left"/>
    </xf>
    <xf numFmtId="0" fontId="0" fillId="0" borderId="27" xfId="0" applyFill="1" applyBorder="1" applyAlignment="1">
      <alignment horizontal="left"/>
    </xf>
    <xf numFmtId="164" fontId="12" fillId="0" borderId="6" xfId="1" applyNumberFormat="1" applyFont="1" applyBorder="1"/>
    <xf numFmtId="164" fontId="12" fillId="0" borderId="5" xfId="1" applyNumberFormat="1" applyFont="1" applyBorder="1"/>
    <xf numFmtId="0" fontId="8" fillId="4" borderId="24" xfId="0" applyFont="1" applyFill="1" applyBorder="1" applyAlignment="1">
      <alignment horizontal="left"/>
    </xf>
    <xf numFmtId="0" fontId="0" fillId="5" borderId="4" xfId="0" applyFill="1" applyBorder="1" applyAlignment="1">
      <alignment horizontal="left" vertical="center"/>
    </xf>
    <xf numFmtId="164" fontId="15" fillId="0" borderId="0" xfId="1" applyNumberFormat="1" applyFont="1" applyBorder="1"/>
    <xf numFmtId="0" fontId="0" fillId="5" borderId="4" xfId="0" applyFill="1" applyBorder="1" applyAlignment="1">
      <alignment vertical="center"/>
    </xf>
    <xf numFmtId="0" fontId="0" fillId="5" borderId="5" xfId="0" applyFill="1" applyBorder="1" applyAlignment="1">
      <alignment vertical="center"/>
    </xf>
    <xf numFmtId="9" fontId="0" fillId="0" borderId="28" xfId="9" applyFont="1" applyBorder="1"/>
    <xf numFmtId="164" fontId="8" fillId="0" borderId="1" xfId="0" applyNumberFormat="1" applyFont="1" applyBorder="1"/>
    <xf numFmtId="164" fontId="8" fillId="0" borderId="24" xfId="0" applyNumberFormat="1" applyFont="1" applyBorder="1"/>
    <xf numFmtId="0" fontId="8" fillId="0" borderId="27" xfId="0" applyFont="1" applyBorder="1" applyAlignment="1">
      <alignment horizontal="center" vertical="center"/>
    </xf>
    <xf numFmtId="0" fontId="0" fillId="0" borderId="5" xfId="0" applyFont="1" applyBorder="1" applyAlignment="1">
      <alignment horizontal="center" vertical="center" wrapText="1"/>
    </xf>
    <xf numFmtId="164" fontId="8" fillId="0" borderId="24" xfId="1" applyNumberFormat="1" applyFont="1" applyFill="1" applyBorder="1" applyAlignment="1" applyProtection="1">
      <alignment readingOrder="1"/>
      <protection locked="0"/>
    </xf>
    <xf numFmtId="165" fontId="0" fillId="0" borderId="24" xfId="9" applyNumberFormat="1" applyFont="1" applyBorder="1"/>
    <xf numFmtId="0" fontId="0" fillId="5" borderId="10" xfId="0" applyFill="1" applyBorder="1" applyAlignment="1">
      <alignment horizontal="left" vertical="center"/>
    </xf>
    <xf numFmtId="0" fontId="0" fillId="5" borderId="7" xfId="0" applyFill="1" applyBorder="1" applyAlignment="1">
      <alignment horizontal="left" vertical="center"/>
    </xf>
    <xf numFmtId="0" fontId="0" fillId="5" borderId="6" xfId="0" applyFill="1" applyBorder="1" applyAlignment="1">
      <alignment horizontal="left" vertical="center"/>
    </xf>
    <xf numFmtId="164" fontId="8" fillId="5" borderId="7" xfId="0" applyNumberFormat="1" applyFont="1" applyFill="1" applyBorder="1" applyAlignment="1">
      <alignment horizontal="center" vertical="center"/>
    </xf>
    <xf numFmtId="166" fontId="0" fillId="0" borderId="0" xfId="9" applyNumberFormat="1" applyFont="1"/>
    <xf numFmtId="0" fontId="8" fillId="0" borderId="24" xfId="0" applyFont="1" applyFill="1" applyBorder="1" applyAlignment="1">
      <alignment horizontal="center" vertical="center"/>
    </xf>
    <xf numFmtId="0" fontId="8" fillId="5" borderId="24" xfId="0" applyFont="1" applyFill="1" applyBorder="1" applyAlignment="1">
      <alignment horizontal="center" vertical="center" wrapText="1"/>
    </xf>
    <xf numFmtId="165" fontId="8" fillId="5" borderId="1" xfId="5" applyNumberFormat="1" applyFont="1" applyFill="1" applyBorder="1"/>
    <xf numFmtId="165" fontId="8" fillId="5" borderId="27" xfId="5" applyNumberFormat="1" applyFont="1" applyFill="1" applyBorder="1" applyAlignment="1">
      <alignment horizontal="center" vertical="center"/>
    </xf>
    <xf numFmtId="165" fontId="8" fillId="5" borderId="24" xfId="5" applyNumberFormat="1" applyFont="1" applyFill="1" applyBorder="1" applyAlignment="1">
      <alignment horizontal="center" vertical="center"/>
    </xf>
    <xf numFmtId="0" fontId="8" fillId="5" borderId="28" xfId="0" applyFont="1" applyFill="1" applyBorder="1" applyAlignment="1">
      <alignment horizontal="center" vertical="center" wrapText="1"/>
    </xf>
    <xf numFmtId="0" fontId="9" fillId="0" borderId="0" xfId="0" applyFont="1" applyFill="1" applyBorder="1"/>
    <xf numFmtId="0" fontId="0" fillId="0" borderId="0" xfId="0" applyBorder="1" applyAlignment="1">
      <alignment vertical="center"/>
    </xf>
    <xf numFmtId="0" fontId="0" fillId="0" borderId="0" xfId="0" applyBorder="1" applyAlignment="1"/>
    <xf numFmtId="0" fontId="8" fillId="7" borderId="24" xfId="0" applyFont="1" applyFill="1" applyBorder="1"/>
    <xf numFmtId="0" fontId="0" fillId="7" borderId="24" xfId="0" applyFill="1" applyBorder="1" applyAlignment="1">
      <alignment horizontal="center"/>
    </xf>
    <xf numFmtId="0" fontId="0" fillId="7" borderId="30" xfId="0" applyFill="1" applyBorder="1" applyAlignment="1">
      <alignment horizontal="center"/>
    </xf>
    <xf numFmtId="0" fontId="0" fillId="0" borderId="24" xfId="0" applyBorder="1"/>
    <xf numFmtId="44" fontId="8" fillId="0" borderId="24" xfId="5" applyFont="1" applyBorder="1"/>
    <xf numFmtId="44" fontId="8" fillId="0" borderId="24" xfId="5" applyNumberFormat="1" applyFont="1" applyBorder="1"/>
    <xf numFmtId="3" fontId="8" fillId="0" borderId="24" xfId="1" applyNumberFormat="1" applyFont="1" applyBorder="1"/>
    <xf numFmtId="3" fontId="8" fillId="0" borderId="0" xfId="1" applyNumberFormat="1" applyFont="1" applyBorder="1"/>
    <xf numFmtId="165" fontId="35" fillId="0" borderId="24" xfId="5" applyNumberFormat="1" applyFont="1" applyBorder="1"/>
    <xf numFmtId="164" fontId="35" fillId="0" borderId="24" xfId="1" applyNumberFormat="1" applyFont="1" applyBorder="1"/>
    <xf numFmtId="0" fontId="0" fillId="4" borderId="27" xfId="0" applyFill="1" applyBorder="1" applyAlignment="1">
      <alignment horizontal="center" vertical="center"/>
    </xf>
    <xf numFmtId="0" fontId="0" fillId="0" borderId="24" xfId="0" applyFill="1" applyBorder="1" applyAlignment="1">
      <alignment horizontal="center" vertical="center"/>
    </xf>
    <xf numFmtId="0" fontId="0" fillId="0" borderId="27" xfId="0" applyBorder="1"/>
    <xf numFmtId="9" fontId="8" fillId="8" borderId="1" xfId="0" applyNumberFormat="1" applyFont="1" applyFill="1" applyBorder="1" applyAlignment="1">
      <alignment horizontal="center"/>
    </xf>
    <xf numFmtId="9" fontId="8" fillId="8" borderId="1" xfId="9" applyFont="1" applyFill="1" applyBorder="1" applyAlignment="1">
      <alignment horizontal="center"/>
    </xf>
    <xf numFmtId="9" fontId="8" fillId="8" borderId="1" xfId="0" applyNumberFormat="1" applyFont="1" applyFill="1" applyBorder="1" applyAlignment="1" applyProtection="1">
      <alignment horizontal="center"/>
      <protection locked="0"/>
    </xf>
    <xf numFmtId="0" fontId="0" fillId="0" borderId="28" xfId="0" applyBorder="1" applyAlignment="1">
      <alignment horizontal="center"/>
    </xf>
    <xf numFmtId="43" fontId="8" fillId="0" borderId="0" xfId="1" applyNumberFormat="1" applyFont="1" applyBorder="1"/>
    <xf numFmtId="164" fontId="8" fillId="0" borderId="6" xfId="1" applyNumberFormat="1" applyFont="1" applyBorder="1"/>
    <xf numFmtId="9" fontId="8" fillId="0" borderId="4" xfId="9" applyNumberFormat="1" applyFont="1" applyFill="1" applyBorder="1" applyAlignment="1">
      <alignment horizontal="center"/>
    </xf>
    <xf numFmtId="9" fontId="8" fillId="0" borderId="24" xfId="9" applyNumberFormat="1" applyFont="1" applyFill="1" applyBorder="1" applyAlignment="1">
      <alignment horizontal="center"/>
    </xf>
    <xf numFmtId="0" fontId="0" fillId="0" borderId="27" xfId="0" applyBorder="1" applyAlignment="1">
      <alignment horizontal="center" vertical="center"/>
    </xf>
    <xf numFmtId="0" fontId="0" fillId="0" borderId="27" xfId="0" applyFont="1" applyFill="1" applyBorder="1" applyAlignment="1">
      <alignment horizontal="center" vertical="center"/>
    </xf>
    <xf numFmtId="0" fontId="5" fillId="0" borderId="24" xfId="118" applyBorder="1"/>
    <xf numFmtId="165" fontId="8" fillId="0" borderId="1" xfId="5" applyNumberFormat="1" applyFont="1" applyFill="1" applyBorder="1"/>
    <xf numFmtId="0" fontId="0" fillId="0" borderId="24" xfId="0" applyBorder="1" applyAlignment="1">
      <alignment horizontal="center"/>
    </xf>
    <xf numFmtId="164" fontId="8" fillId="0" borderId="24" xfId="0" applyNumberFormat="1" applyFont="1" applyFill="1" applyBorder="1" applyAlignment="1">
      <alignment horizontal="center" vertical="center"/>
    </xf>
    <xf numFmtId="9" fontId="5" fillId="0" borderId="0" xfId="9" applyFont="1"/>
    <xf numFmtId="165" fontId="8" fillId="0" borderId="15" xfId="5" applyNumberFormat="1" applyFont="1" applyFill="1" applyBorder="1"/>
    <xf numFmtId="0" fontId="28" fillId="0" borderId="0" xfId="118" applyFont="1"/>
    <xf numFmtId="0" fontId="39" fillId="0" borderId="0" xfId="0" applyFont="1"/>
    <xf numFmtId="17" fontId="32" fillId="0" borderId="0" xfId="0" applyNumberFormat="1" applyFont="1"/>
    <xf numFmtId="0" fontId="0" fillId="0" borderId="24" xfId="0" applyBorder="1" applyAlignment="1">
      <alignment horizontal="left"/>
    </xf>
    <xf numFmtId="0" fontId="8" fillId="0" borderId="0" xfId="0" applyFont="1" applyAlignment="1">
      <alignment horizontal="left" vertical="center"/>
    </xf>
    <xf numFmtId="0" fontId="0" fillId="5" borderId="27" xfId="0" applyFill="1" applyBorder="1" applyAlignment="1">
      <alignment horizontal="center" vertical="center"/>
    </xf>
    <xf numFmtId="165" fontId="15" fillId="0" borderId="0" xfId="0" applyNumberFormat="1" applyFont="1"/>
    <xf numFmtId="0" fontId="5" fillId="0" borderId="24" xfId="118" applyFont="1" applyBorder="1" applyAlignment="1">
      <alignment horizontal="center"/>
    </xf>
    <xf numFmtId="164" fontId="15" fillId="0" borderId="0" xfId="0" applyNumberFormat="1" applyFont="1" applyAlignment="1">
      <alignment horizontal="center" vertical="center"/>
    </xf>
    <xf numFmtId="165" fontId="0" fillId="0" borderId="0" xfId="5" applyNumberFormat="1" applyFont="1"/>
    <xf numFmtId="0" fontId="0" fillId="0" borderId="0" xfId="0" quotePrefix="1" applyFill="1" applyBorder="1"/>
    <xf numFmtId="164" fontId="8" fillId="0" borderId="15" xfId="1" applyNumberFormat="1" applyFont="1" applyBorder="1"/>
    <xf numFmtId="0" fontId="0" fillId="0" borderId="0" xfId="0" applyAlignment="1">
      <alignment wrapText="1"/>
    </xf>
    <xf numFmtId="9" fontId="8" fillId="0" borderId="27" xfId="9" applyNumberFormat="1" applyFont="1" applyFill="1" applyBorder="1" applyAlignment="1">
      <alignment horizontal="center"/>
    </xf>
    <xf numFmtId="9" fontId="8" fillId="0" borderId="5" xfId="9" applyNumberFormat="1" applyFont="1" applyFill="1" applyBorder="1" applyAlignment="1">
      <alignment horizontal="center"/>
    </xf>
    <xf numFmtId="0" fontId="0" fillId="5" borderId="4" xfId="0" applyFill="1" applyBorder="1" applyAlignment="1">
      <alignment horizontal="center" vertical="center"/>
    </xf>
    <xf numFmtId="0" fontId="8" fillId="0" borderId="0" xfId="0" applyFont="1" applyFill="1" applyBorder="1" applyAlignment="1">
      <alignment horizontal="center"/>
    </xf>
    <xf numFmtId="44" fontId="35" fillId="0" borderId="24" xfId="5" applyNumberFormat="1" applyFont="1" applyBorder="1"/>
    <xf numFmtId="0" fontId="8" fillId="0" borderId="4" xfId="0" applyFont="1" applyFill="1" applyBorder="1"/>
    <xf numFmtId="9" fontId="15" fillId="0" borderId="0" xfId="9" applyFont="1" applyFill="1"/>
    <xf numFmtId="165" fontId="8" fillId="0" borderId="4" xfId="5" applyNumberFormat="1" applyFont="1" applyFill="1" applyBorder="1"/>
    <xf numFmtId="164" fontId="8" fillId="0" borderId="5" xfId="1" applyNumberFormat="1" applyFont="1" applyFill="1" applyBorder="1"/>
    <xf numFmtId="164" fontId="8" fillId="0" borderId="7" xfId="0" applyNumberFormat="1" applyFont="1" applyFill="1" applyBorder="1" applyAlignment="1">
      <alignment horizontal="center" vertical="center"/>
    </xf>
    <xf numFmtId="164" fontId="8" fillId="0" borderId="27" xfId="0" applyNumberFormat="1" applyFont="1" applyFill="1" applyBorder="1" applyAlignment="1">
      <alignment horizontal="center" vertical="center"/>
    </xf>
    <xf numFmtId="164" fontId="8" fillId="0" borderId="5" xfId="0" applyNumberFormat="1" applyFont="1" applyFill="1" applyBorder="1" applyAlignment="1">
      <alignment horizontal="center" vertical="center"/>
    </xf>
    <xf numFmtId="165" fontId="8" fillId="0" borderId="7" xfId="5" applyNumberFormat="1" applyFont="1" applyFill="1" applyBorder="1" applyAlignment="1">
      <alignment horizontal="center" vertical="center"/>
    </xf>
    <xf numFmtId="165" fontId="8" fillId="0" borderId="24" xfId="5" applyNumberFormat="1" applyFont="1" applyFill="1" applyBorder="1" applyAlignment="1">
      <alignment horizontal="center" vertical="center"/>
    </xf>
    <xf numFmtId="165" fontId="8" fillId="0" borderId="27" xfId="5" applyNumberFormat="1" applyFont="1" applyFill="1" applyBorder="1" applyAlignment="1">
      <alignment horizontal="center" vertical="center"/>
    </xf>
    <xf numFmtId="0" fontId="0" fillId="0" borderId="27"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14" fillId="0" borderId="0" xfId="0" applyFont="1" applyFill="1" applyBorder="1" applyAlignment="1">
      <alignment horizontal="left"/>
    </xf>
    <xf numFmtId="0" fontId="0" fillId="0" borderId="27" xfId="0" applyBorder="1" applyAlignment="1">
      <alignment vertical="center"/>
    </xf>
    <xf numFmtId="0" fontId="0" fillId="0" borderId="4" xfId="0" applyBorder="1" applyAlignment="1">
      <alignment vertical="center"/>
    </xf>
    <xf numFmtId="0" fontId="0" fillId="0" borderId="24" xfId="0" applyBorder="1" applyAlignment="1">
      <alignment horizontal="center" vertical="center"/>
    </xf>
    <xf numFmtId="0" fontId="0" fillId="0" borderId="27" xfId="0" applyBorder="1" applyAlignment="1">
      <alignment horizontal="center" vertical="center"/>
    </xf>
    <xf numFmtId="165" fontId="8" fillId="0" borderId="2" xfId="5" applyNumberFormat="1" applyFont="1" applyFill="1" applyBorder="1"/>
    <xf numFmtId="0" fontId="0" fillId="0" borderId="4" xfId="0" applyFont="1" applyFill="1" applyBorder="1" applyAlignment="1">
      <alignment horizontal="center" vertical="center"/>
    </xf>
    <xf numFmtId="0" fontId="0" fillId="0" borderId="27" xfId="0" quotePrefix="1" applyFill="1" applyBorder="1" applyAlignment="1">
      <alignment horizontal="center" vertical="center"/>
    </xf>
    <xf numFmtId="0" fontId="0" fillId="0" borderId="5" xfId="0" applyBorder="1"/>
    <xf numFmtId="165" fontId="5" fillId="0" borderId="24" xfId="5" applyNumberFormat="1" applyFont="1" applyBorder="1"/>
    <xf numFmtId="0" fontId="0" fillId="4" borderId="27" xfId="0" applyFont="1" applyFill="1" applyBorder="1" applyAlignment="1">
      <alignment horizontal="center"/>
    </xf>
    <xf numFmtId="0" fontId="41" fillId="0" borderId="0" xfId="0" applyFont="1"/>
    <xf numFmtId="0" fontId="0" fillId="0" borderId="0" xfId="0" applyAlignment="1">
      <alignment wrapText="1"/>
    </xf>
    <xf numFmtId="0" fontId="8" fillId="0" borderId="0" xfId="0" applyFont="1" applyFill="1" applyBorder="1" applyAlignment="1">
      <alignment horizontal="center"/>
    </xf>
    <xf numFmtId="164" fontId="8" fillId="0" borderId="2" xfId="0" applyNumberFormat="1" applyFont="1" applyFill="1" applyBorder="1"/>
    <xf numFmtId="165" fontId="12" fillId="0" borderId="2" xfId="5" applyNumberFormat="1" applyFont="1" applyFill="1" applyBorder="1"/>
    <xf numFmtId="164" fontId="8" fillId="0" borderId="4" xfId="0" applyNumberFormat="1" applyFont="1" applyFill="1" applyBorder="1" applyAlignment="1">
      <alignment horizontal="center" vertical="center"/>
    </xf>
    <xf numFmtId="165" fontId="8" fillId="0" borderId="5" xfId="5" applyNumberFormat="1" applyFont="1" applyFill="1" applyBorder="1" applyAlignment="1">
      <alignment horizontal="center" vertical="center"/>
    </xf>
    <xf numFmtId="165" fontId="8" fillId="0" borderId="4" xfId="5" applyNumberFormat="1" applyFont="1" applyFill="1" applyBorder="1" applyAlignment="1">
      <alignment horizontal="center" vertical="center"/>
    </xf>
    <xf numFmtId="165" fontId="8" fillId="0" borderId="27" xfId="5" applyNumberFormat="1" applyFont="1" applyFill="1" applyBorder="1"/>
    <xf numFmtId="165" fontId="8" fillId="0" borderId="24" xfId="5" applyNumberFormat="1" applyFont="1" applyFill="1" applyBorder="1"/>
    <xf numFmtId="0" fontId="22" fillId="0" borderId="0" xfId="0" applyFont="1" applyAlignment="1"/>
    <xf numFmtId="0" fontId="28" fillId="0" borderId="0" xfId="118" applyFont="1" applyAlignment="1"/>
    <xf numFmtId="0" fontId="42" fillId="0" borderId="0" xfId="118" applyFont="1"/>
    <xf numFmtId="0" fontId="37" fillId="0" borderId="0" xfId="118" applyFont="1"/>
    <xf numFmtId="0" fontId="0" fillId="3" borderId="24" xfId="0" applyFont="1" applyFill="1" applyBorder="1" applyAlignment="1">
      <alignment horizontal="center"/>
    </xf>
    <xf numFmtId="9" fontId="0" fillId="3" borderId="24" xfId="0" applyNumberFormat="1" applyFont="1" applyFill="1" applyBorder="1" applyAlignment="1">
      <alignment horizontal="center"/>
    </xf>
    <xf numFmtId="0" fontId="0" fillId="3" borderId="24" xfId="0" applyFont="1" applyFill="1" applyBorder="1" applyAlignment="1">
      <alignment horizontal="left"/>
    </xf>
    <xf numFmtId="1" fontId="0" fillId="0" borderId="24" xfId="0" applyNumberFormat="1" applyFont="1" applyFill="1" applyBorder="1" applyAlignment="1">
      <alignment horizontal="left"/>
    </xf>
    <xf numFmtId="1" fontId="8" fillId="0" borderId="24" xfId="0" applyNumberFormat="1" applyFont="1" applyFill="1" applyBorder="1" applyAlignment="1">
      <alignment horizontal="left"/>
    </xf>
    <xf numFmtId="0" fontId="8" fillId="3" borderId="24" xfId="0" applyFont="1" applyFill="1" applyBorder="1" applyAlignment="1">
      <alignment horizontal="left"/>
    </xf>
    <xf numFmtId="0" fontId="0" fillId="0" borderId="24" xfId="0" applyFont="1" applyFill="1" applyBorder="1"/>
    <xf numFmtId="0" fontId="8" fillId="0" borderId="24" xfId="0" applyFont="1" applyFill="1" applyBorder="1"/>
    <xf numFmtId="0" fontId="0" fillId="0" borderId="5" xfId="0" applyFill="1" applyBorder="1" applyAlignment="1">
      <alignment horizontal="center" vertical="center"/>
    </xf>
    <xf numFmtId="0" fontId="8" fillId="4" borderId="30" xfId="0" applyFont="1" applyFill="1" applyBorder="1"/>
    <xf numFmtId="0" fontId="8" fillId="0" borderId="29" xfId="0" applyFont="1" applyBorder="1"/>
    <xf numFmtId="9" fontId="5" fillId="0" borderId="24" xfId="9" applyFont="1" applyBorder="1"/>
    <xf numFmtId="9" fontId="0" fillId="0" borderId="10" xfId="9" applyFont="1" applyFill="1" applyBorder="1"/>
    <xf numFmtId="0" fontId="5" fillId="0" borderId="0" xfId="118" applyAlignment="1">
      <alignment horizontal="right"/>
    </xf>
    <xf numFmtId="0" fontId="17" fillId="0" borderId="0" xfId="0" applyFont="1" applyFill="1"/>
    <xf numFmtId="0" fontId="0" fillId="0" borderId="27" xfId="0" applyFont="1" applyFill="1" applyBorder="1" applyAlignment="1">
      <alignment horizontal="left" vertical="center"/>
    </xf>
    <xf numFmtId="0" fontId="0" fillId="0" borderId="4" xfId="0" applyFont="1" applyFill="1" applyBorder="1" applyAlignment="1">
      <alignment horizontal="left" vertical="center"/>
    </xf>
    <xf numFmtId="0" fontId="0" fillId="0" borderId="5" xfId="0" applyFont="1" applyFill="1" applyBorder="1" applyAlignment="1">
      <alignment horizontal="left" vertical="center"/>
    </xf>
    <xf numFmtId="0" fontId="0" fillId="0" borderId="0" xfId="0" applyAlignment="1">
      <alignment wrapText="1"/>
    </xf>
    <xf numFmtId="0" fontId="8" fillId="0" borderId="0" xfId="0" applyFont="1" applyFill="1" applyBorder="1" applyAlignment="1">
      <alignment horizontal="center"/>
    </xf>
    <xf numFmtId="164" fontId="8" fillId="5" borderId="24" xfId="0" applyNumberFormat="1" applyFont="1" applyFill="1" applyBorder="1" applyAlignment="1">
      <alignment horizontal="center" vertical="center"/>
    </xf>
    <xf numFmtId="0" fontId="5" fillId="0" borderId="24" xfId="118" applyBorder="1" applyAlignment="1">
      <alignment horizontal="center"/>
    </xf>
    <xf numFmtId="0" fontId="43" fillId="0" borderId="0" xfId="118" applyFont="1"/>
    <xf numFmtId="0" fontId="0" fillId="0" borderId="0" xfId="0" quotePrefix="1"/>
    <xf numFmtId="164" fontId="0" fillId="0" borderId="10" xfId="1" applyNumberFormat="1" applyFont="1" applyBorder="1" applyAlignment="1">
      <alignment horizontal="left"/>
    </xf>
    <xf numFmtId="164" fontId="0" fillId="0" borderId="6" xfId="1" applyNumberFormat="1" applyFont="1" applyBorder="1" applyAlignment="1">
      <alignment horizontal="left"/>
    </xf>
    <xf numFmtId="164" fontId="0" fillId="0" borderId="7" xfId="1" applyNumberFormat="1" applyFont="1" applyBorder="1" applyAlignment="1">
      <alignment horizontal="left"/>
    </xf>
    <xf numFmtId="165" fontId="0" fillId="0" borderId="24" xfId="5" applyNumberFormat="1" applyFont="1" applyBorder="1" applyAlignment="1">
      <alignment horizontal="left"/>
    </xf>
    <xf numFmtId="164" fontId="12" fillId="0" borderId="0" xfId="1" applyNumberFormat="1" applyFont="1" applyFill="1" applyBorder="1" applyAlignment="1">
      <alignment horizontal="left"/>
    </xf>
    <xf numFmtId="0" fontId="0" fillId="0" borderId="0" xfId="0" applyFill="1" applyBorder="1" applyAlignment="1">
      <alignment horizontal="left"/>
    </xf>
    <xf numFmtId="164" fontId="0" fillId="0" borderId="24" xfId="1" applyNumberFormat="1" applyFont="1" applyBorder="1" applyAlignment="1">
      <alignment horizontal="left"/>
    </xf>
    <xf numFmtId="0" fontId="0" fillId="0" borderId="27"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0" fillId="0" borderId="27"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5" borderId="27" xfId="0" applyFill="1" applyBorder="1" applyAlignment="1">
      <alignment horizontal="center" vertical="center" wrapText="1"/>
    </xf>
    <xf numFmtId="0" fontId="0" fillId="5" borderId="5" xfId="0" applyFill="1" applyBorder="1" applyAlignment="1">
      <alignment horizontal="center" vertical="center" wrapText="1"/>
    </xf>
    <xf numFmtId="0" fontId="0" fillId="0" borderId="1" xfId="0" applyBorder="1" applyAlignment="1">
      <alignment horizontal="center" vertical="center"/>
    </xf>
    <xf numFmtId="0" fontId="0" fillId="0" borderId="0" xfId="0" applyAlignment="1">
      <alignment wrapText="1"/>
    </xf>
    <xf numFmtId="0" fontId="8" fillId="0" borderId="0" xfId="0" applyFont="1" applyFill="1" applyBorder="1" applyAlignment="1">
      <alignment horizontal="center"/>
    </xf>
    <xf numFmtId="0" fontId="0" fillId="0" borderId="4" xfId="0" applyFill="1" applyBorder="1" applyAlignment="1">
      <alignment vertical="center"/>
    </xf>
    <xf numFmtId="9" fontId="8" fillId="0" borderId="24" xfId="9" applyFont="1" applyBorder="1"/>
    <xf numFmtId="0" fontId="44" fillId="0" borderId="0" xfId="118" applyFont="1"/>
    <xf numFmtId="165" fontId="8" fillId="0" borderId="28" xfId="5" applyNumberFormat="1" applyFont="1" applyBorder="1"/>
    <xf numFmtId="0" fontId="14" fillId="0" borderId="0" xfId="0" applyFont="1" applyAlignment="1">
      <alignment horizontal="left"/>
    </xf>
    <xf numFmtId="0" fontId="46" fillId="0" borderId="0" xfId="0" applyFont="1" applyFill="1" applyBorder="1"/>
    <xf numFmtId="0" fontId="0" fillId="0" borderId="27" xfId="0" applyFill="1" applyBorder="1" applyAlignment="1">
      <alignment horizontal="center" vertical="center"/>
    </xf>
    <xf numFmtId="0" fontId="0" fillId="0" borderId="5" xfId="0" applyFill="1" applyBorder="1" applyAlignment="1">
      <alignment horizontal="center" vertical="center"/>
    </xf>
    <xf numFmtId="0" fontId="0" fillId="0" borderId="27"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0" fillId="5" borderId="27" xfId="0" applyFill="1" applyBorder="1" applyAlignment="1">
      <alignment horizontal="center" vertical="center"/>
    </xf>
    <xf numFmtId="0" fontId="0" fillId="5" borderId="5" xfId="0" applyFill="1" applyBorder="1" applyAlignment="1">
      <alignment horizontal="center" vertical="center"/>
    </xf>
    <xf numFmtId="0" fontId="0" fillId="0" borderId="4" xfId="0" applyFill="1" applyBorder="1" applyAlignment="1">
      <alignment horizontal="center" vertical="center"/>
    </xf>
    <xf numFmtId="164" fontId="15" fillId="0" borderId="0" xfId="0" applyNumberFormat="1" applyFont="1" applyBorder="1"/>
    <xf numFmtId="0" fontId="8" fillId="0" borderId="10" xfId="0" applyFont="1" applyFill="1" applyBorder="1" applyAlignment="1">
      <alignment horizontal="center" vertical="center" wrapText="1"/>
    </xf>
    <xf numFmtId="165" fontId="8" fillId="0" borderId="10" xfId="5" applyNumberFormat="1" applyFont="1" applyFill="1" applyBorder="1" applyAlignment="1">
      <alignment horizontal="center" vertical="center"/>
    </xf>
    <xf numFmtId="0" fontId="8" fillId="0" borderId="4" xfId="0" applyFont="1" applyFill="1" applyBorder="1" applyAlignment="1">
      <alignment vertical="center" wrapText="1"/>
    </xf>
    <xf numFmtId="0" fontId="0" fillId="0" borderId="7" xfId="0" applyFill="1" applyBorder="1" applyAlignment="1">
      <alignment horizontal="left" vertical="center" wrapText="1"/>
    </xf>
    <xf numFmtId="0" fontId="0" fillId="0" borderId="10" xfId="0" applyFill="1" applyBorder="1" applyAlignment="1">
      <alignment horizontal="left" vertical="center" wrapText="1"/>
    </xf>
    <xf numFmtId="0" fontId="0" fillId="0" borderId="6" xfId="0" applyFill="1" applyBorder="1" applyAlignment="1">
      <alignment horizontal="left" vertical="center" wrapText="1"/>
    </xf>
    <xf numFmtId="0" fontId="0" fillId="0" borderId="27" xfId="0"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0" fillId="0" borderId="24" xfId="0" applyFill="1" applyBorder="1" applyAlignment="1">
      <alignment horizontal="left" vertical="center" wrapText="1"/>
    </xf>
    <xf numFmtId="0" fontId="0" fillId="5" borderId="1" xfId="0" applyFill="1" applyBorder="1" applyAlignment="1">
      <alignment horizontal="left" vertical="center" wrapText="1"/>
    </xf>
    <xf numFmtId="0" fontId="0" fillId="0" borderId="27" xfId="0" applyFill="1" applyBorder="1" applyAlignment="1">
      <alignment vertical="center" wrapText="1"/>
    </xf>
    <xf numFmtId="0" fontId="0" fillId="0" borderId="4" xfId="0" applyFill="1" applyBorder="1" applyAlignment="1">
      <alignment vertical="center" wrapText="1"/>
    </xf>
    <xf numFmtId="0" fontId="0" fillId="0" borderId="5" xfId="0" applyFill="1" applyBorder="1" applyAlignment="1">
      <alignment vertical="center" wrapText="1"/>
    </xf>
    <xf numFmtId="164" fontId="8" fillId="0" borderId="10" xfId="0" applyNumberFormat="1" applyFont="1" applyFill="1" applyBorder="1" applyAlignment="1">
      <alignment horizontal="center" vertical="center"/>
    </xf>
    <xf numFmtId="164" fontId="8" fillId="5" borderId="10" xfId="0" applyNumberFormat="1" applyFont="1" applyFill="1" applyBorder="1" applyAlignment="1">
      <alignment horizontal="center" vertical="center"/>
    </xf>
    <xf numFmtId="164" fontId="8" fillId="5" borderId="6" xfId="0" applyNumberFormat="1" applyFont="1" applyFill="1" applyBorder="1" applyAlignment="1">
      <alignment horizontal="center" vertical="center"/>
    </xf>
    <xf numFmtId="164" fontId="8" fillId="5" borderId="27" xfId="0" applyNumberFormat="1" applyFont="1" applyFill="1" applyBorder="1" applyAlignment="1">
      <alignment horizontal="center" vertical="center"/>
    </xf>
    <xf numFmtId="164" fontId="8" fillId="5" borderId="4" xfId="0" applyNumberFormat="1" applyFont="1" applyFill="1" applyBorder="1" applyAlignment="1">
      <alignment horizontal="center" vertical="center"/>
    </xf>
    <xf numFmtId="164" fontId="8" fillId="5" borderId="5" xfId="0" applyNumberFormat="1" applyFont="1" applyFill="1" applyBorder="1" applyAlignment="1">
      <alignment horizontal="center" vertical="center"/>
    </xf>
    <xf numFmtId="165" fontId="0" fillId="0" borderId="27" xfId="5" applyNumberFormat="1" applyFont="1" applyFill="1" applyBorder="1" applyAlignment="1">
      <alignment vertical="center" wrapText="1"/>
    </xf>
    <xf numFmtId="165" fontId="0" fillId="5" borderId="27" xfId="5" applyNumberFormat="1" applyFont="1" applyFill="1" applyBorder="1" applyAlignment="1">
      <alignment horizontal="center" vertical="center"/>
    </xf>
    <xf numFmtId="165" fontId="0" fillId="0" borderId="27" xfId="5" applyNumberFormat="1" applyFont="1" applyFill="1" applyBorder="1" applyAlignment="1">
      <alignment horizontal="center" vertical="center" wrapText="1"/>
    </xf>
    <xf numFmtId="165" fontId="8" fillId="5" borderId="7" xfId="5" applyNumberFormat="1" applyFont="1" applyFill="1" applyBorder="1" applyAlignment="1">
      <alignment horizontal="center" vertical="center"/>
    </xf>
    <xf numFmtId="165" fontId="0" fillId="0" borderId="4" xfId="5" applyNumberFormat="1" applyFont="1" applyFill="1" applyBorder="1" applyAlignment="1">
      <alignment vertical="center" wrapText="1"/>
    </xf>
    <xf numFmtId="165" fontId="0" fillId="5" borderId="4" xfId="5" applyNumberFormat="1" applyFont="1" applyFill="1" applyBorder="1" applyAlignment="1">
      <alignment horizontal="center" vertical="center"/>
    </xf>
    <xf numFmtId="165" fontId="0" fillId="0" borderId="4" xfId="5" applyNumberFormat="1" applyFont="1" applyFill="1" applyBorder="1" applyAlignment="1">
      <alignment horizontal="center" vertical="center" wrapText="1"/>
    </xf>
    <xf numFmtId="165" fontId="8" fillId="5" borderId="10" xfId="5" applyNumberFormat="1" applyFont="1" applyFill="1" applyBorder="1" applyAlignment="1">
      <alignment horizontal="center" vertical="center"/>
    </xf>
    <xf numFmtId="165" fontId="8" fillId="5" borderId="4" xfId="5" applyNumberFormat="1" applyFont="1" applyFill="1" applyBorder="1" applyAlignment="1">
      <alignment horizontal="center" vertical="center"/>
    </xf>
    <xf numFmtId="165" fontId="0" fillId="0" borderId="5" xfId="5" applyNumberFormat="1" applyFont="1" applyFill="1" applyBorder="1" applyAlignment="1">
      <alignment vertical="center" wrapText="1"/>
    </xf>
    <xf numFmtId="165" fontId="0" fillId="5" borderId="5" xfId="5" applyNumberFormat="1" applyFont="1" applyFill="1" applyBorder="1" applyAlignment="1">
      <alignment horizontal="center" vertical="center"/>
    </xf>
    <xf numFmtId="165" fontId="0" fillId="0" borderId="5" xfId="5" applyNumberFormat="1" applyFont="1" applyFill="1" applyBorder="1" applyAlignment="1">
      <alignment horizontal="center" vertical="center" wrapText="1"/>
    </xf>
    <xf numFmtId="165" fontId="8" fillId="5" borderId="6" xfId="5" applyNumberFormat="1" applyFont="1" applyFill="1" applyBorder="1" applyAlignment="1">
      <alignment horizontal="center" vertical="center"/>
    </xf>
    <xf numFmtId="165" fontId="8" fillId="5" borderId="5" xfId="5" applyNumberFormat="1" applyFont="1" applyFill="1" applyBorder="1" applyAlignment="1">
      <alignment horizontal="center" vertical="center"/>
    </xf>
    <xf numFmtId="165" fontId="8" fillId="0" borderId="27" xfId="5" applyNumberFormat="1" applyFont="1" applyFill="1" applyBorder="1" applyAlignment="1">
      <alignment horizontal="center" vertical="center" wrapText="1"/>
    </xf>
    <xf numFmtId="165" fontId="8" fillId="0" borderId="4" xfId="5" applyNumberFormat="1" applyFont="1" applyFill="1" applyBorder="1" applyAlignment="1">
      <alignment horizontal="center" vertical="center" wrapText="1"/>
    </xf>
    <xf numFmtId="165" fontId="0" fillId="0" borderId="27" xfId="5" applyNumberFormat="1" applyFont="1" applyFill="1" applyBorder="1" applyAlignment="1">
      <alignment horizontal="left" vertical="center" wrapText="1"/>
    </xf>
    <xf numFmtId="165" fontId="5" fillId="0" borderId="24" xfId="5" applyNumberFormat="1" applyFont="1" applyBorder="1" applyAlignment="1">
      <alignment horizontal="center"/>
    </xf>
    <xf numFmtId="165" fontId="0" fillId="0" borderId="27" xfId="5" quotePrefix="1" applyNumberFormat="1" applyFont="1" applyFill="1" applyBorder="1" applyAlignment="1">
      <alignment horizontal="center" vertical="center"/>
    </xf>
    <xf numFmtId="165" fontId="0" fillId="0" borderId="4" xfId="5" applyNumberFormat="1" applyFont="1" applyFill="1" applyBorder="1" applyAlignment="1">
      <alignment horizontal="left" vertical="center" wrapText="1"/>
    </xf>
    <xf numFmtId="165" fontId="0" fillId="0" borderId="4" xfId="5" applyNumberFormat="1" applyFont="1" applyFill="1" applyBorder="1" applyAlignment="1">
      <alignment horizontal="center" vertical="center"/>
    </xf>
    <xf numFmtId="165" fontId="8" fillId="0" borderId="4" xfId="5" applyNumberFormat="1" applyFont="1" applyFill="1" applyBorder="1" applyAlignment="1">
      <alignment vertical="center" wrapText="1"/>
    </xf>
    <xf numFmtId="165" fontId="8" fillId="0" borderId="10" xfId="5" applyNumberFormat="1" applyFont="1" applyFill="1" applyBorder="1" applyAlignment="1">
      <alignment horizontal="center" vertical="center" wrapText="1"/>
    </xf>
    <xf numFmtId="165" fontId="0" fillId="0" borderId="5" xfId="5" applyNumberFormat="1" applyFont="1" applyFill="1" applyBorder="1" applyAlignment="1">
      <alignment horizontal="center" vertical="center"/>
    </xf>
    <xf numFmtId="165" fontId="0" fillId="0" borderId="27" xfId="5" applyNumberFormat="1" applyFont="1" applyFill="1" applyBorder="1" applyAlignment="1">
      <alignment horizontal="center" vertical="center"/>
    </xf>
    <xf numFmtId="165" fontId="0" fillId="0" borderId="7" xfId="5" applyNumberFormat="1" applyFont="1" applyFill="1" applyBorder="1" applyAlignment="1">
      <alignment horizontal="left" vertical="center" wrapText="1"/>
    </xf>
    <xf numFmtId="165" fontId="0" fillId="0" borderId="26" xfId="5" applyNumberFormat="1" applyFont="1" applyFill="1" applyBorder="1" applyAlignment="1">
      <alignment horizontal="center" vertical="center" wrapText="1"/>
    </xf>
    <xf numFmtId="165" fontId="0" fillId="0" borderId="10" xfId="5" applyNumberFormat="1" applyFont="1" applyFill="1" applyBorder="1" applyAlignment="1">
      <alignment horizontal="left" vertical="center" wrapText="1"/>
    </xf>
    <xf numFmtId="165" fontId="0" fillId="0" borderId="15" xfId="5" applyNumberFormat="1" applyFont="1" applyFill="1" applyBorder="1" applyAlignment="1">
      <alignment horizontal="center" vertical="center" wrapText="1"/>
    </xf>
    <xf numFmtId="165" fontId="0" fillId="0" borderId="6" xfId="5" applyNumberFormat="1" applyFont="1" applyFill="1" applyBorder="1" applyAlignment="1">
      <alignment horizontal="left" vertical="center" wrapText="1"/>
    </xf>
    <xf numFmtId="165" fontId="0" fillId="0" borderId="16" xfId="5" applyNumberFormat="1" applyFont="1" applyFill="1" applyBorder="1" applyAlignment="1">
      <alignment horizontal="center" vertical="center" wrapText="1"/>
    </xf>
    <xf numFmtId="165" fontId="0" fillId="0" borderId="5" xfId="5" applyNumberFormat="1" applyFont="1" applyFill="1" applyBorder="1" applyAlignment="1">
      <alignment horizontal="left" vertical="center" wrapText="1"/>
    </xf>
    <xf numFmtId="165" fontId="0" fillId="0" borderId="24" xfId="5" applyNumberFormat="1" applyFont="1" applyFill="1" applyBorder="1" applyAlignment="1">
      <alignment horizontal="left" vertical="center" wrapText="1"/>
    </xf>
    <xf numFmtId="165" fontId="0" fillId="0" borderId="24" xfId="5" applyNumberFormat="1" applyFont="1" applyFill="1" applyBorder="1" applyAlignment="1">
      <alignment horizontal="center" vertical="center" wrapText="1"/>
    </xf>
    <xf numFmtId="165" fontId="0" fillId="5" borderId="1" xfId="5" applyNumberFormat="1" applyFont="1" applyFill="1" applyBorder="1" applyAlignment="1">
      <alignment horizontal="left" vertical="center" wrapText="1"/>
    </xf>
    <xf numFmtId="165" fontId="8" fillId="5" borderId="1" xfId="5" applyNumberFormat="1" applyFont="1" applyFill="1" applyBorder="1" applyAlignment="1">
      <alignment horizontal="center" vertical="center"/>
    </xf>
    <xf numFmtId="0" fontId="8" fillId="5" borderId="7" xfId="0" applyFont="1" applyFill="1" applyBorder="1" applyAlignment="1">
      <alignment horizontal="center" vertical="center" wrapText="1"/>
    </xf>
    <xf numFmtId="0" fontId="8" fillId="5" borderId="27" xfId="0" applyFont="1" applyFill="1" applyBorder="1" applyAlignment="1">
      <alignment horizontal="center" vertical="center" wrapText="1"/>
    </xf>
    <xf numFmtId="0" fontId="8" fillId="0" borderId="4" xfId="0" applyFont="1" applyBorder="1" applyAlignment="1">
      <alignment horizontal="center" vertical="center"/>
    </xf>
    <xf numFmtId="0" fontId="8" fillId="5" borderId="10"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0" borderId="5" xfId="0" applyFont="1" applyBorder="1" applyAlignment="1">
      <alignment horizontal="center" vertical="center"/>
    </xf>
    <xf numFmtId="0" fontId="8" fillId="5" borderId="6"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0" fillId="0" borderId="0" xfId="0" applyAlignment="1">
      <alignment wrapText="1"/>
    </xf>
    <xf numFmtId="0" fontId="0" fillId="0" borderId="5" xfId="0" applyFont="1" applyBorder="1" applyAlignment="1">
      <alignment horizontal="center" vertical="center" wrapText="1"/>
    </xf>
    <xf numFmtId="0" fontId="0" fillId="4" borderId="24" xfId="0" applyFont="1" applyFill="1" applyBorder="1" applyAlignment="1">
      <alignment horizontal="center" vertical="center"/>
    </xf>
    <xf numFmtId="0" fontId="0" fillId="4" borderId="24" xfId="0" applyFont="1" applyFill="1" applyBorder="1" applyAlignment="1">
      <alignment horizontal="center" vertical="center" wrapText="1"/>
    </xf>
    <xf numFmtId="0" fontId="0" fillId="0" borderId="24" xfId="0" applyFont="1" applyBorder="1" applyAlignment="1">
      <alignment horizontal="center" vertical="center"/>
    </xf>
    <xf numFmtId="0" fontId="0" fillId="5" borderId="28" xfId="0" applyFont="1" applyFill="1" applyBorder="1" applyAlignment="1">
      <alignment horizontal="center" vertical="center" wrapText="1"/>
    </xf>
    <xf numFmtId="0" fontId="0" fillId="5" borderId="24" xfId="0" applyFont="1" applyFill="1" applyBorder="1" applyAlignment="1">
      <alignment horizontal="center" vertical="center" wrapText="1"/>
    </xf>
    <xf numFmtId="37" fontId="0" fillId="5" borderId="4" xfId="5" applyNumberFormat="1" applyFont="1" applyFill="1" applyBorder="1"/>
    <xf numFmtId="0" fontId="0" fillId="0" borderId="27" xfId="0" applyFont="1" applyBorder="1" applyAlignment="1">
      <alignment horizontal="center" vertical="center"/>
    </xf>
    <xf numFmtId="37" fontId="0" fillId="5" borderId="24" xfId="5" applyNumberFormat="1" applyFont="1" applyFill="1" applyBorder="1"/>
    <xf numFmtId="37" fontId="8" fillId="5" borderId="24" xfId="5" applyNumberFormat="1" applyFont="1" applyFill="1" applyBorder="1"/>
    <xf numFmtId="0" fontId="0" fillId="4" borderId="24" xfId="0" applyFont="1" applyFill="1" applyBorder="1" applyAlignment="1">
      <alignment horizontal="center" wrapText="1"/>
    </xf>
    <xf numFmtId="0" fontId="0" fillId="0" borderId="0" xfId="0" applyFont="1" applyBorder="1" applyAlignment="1">
      <alignment horizontal="center" vertical="center" wrapText="1"/>
    </xf>
    <xf numFmtId="0" fontId="8" fillId="0" borderId="0" xfId="0" applyFont="1" applyBorder="1" applyAlignment="1">
      <alignment horizontal="center" vertical="center"/>
    </xf>
    <xf numFmtId="0" fontId="8" fillId="5" borderId="0" xfId="0" applyFont="1" applyFill="1" applyBorder="1" applyAlignment="1">
      <alignment horizontal="center" vertical="center" wrapText="1"/>
    </xf>
    <xf numFmtId="165" fontId="8" fillId="5" borderId="0" xfId="5" applyNumberFormat="1" applyFont="1" applyFill="1" applyBorder="1" applyAlignment="1">
      <alignment horizontal="center" vertical="center"/>
    </xf>
    <xf numFmtId="165" fontId="8" fillId="5" borderId="24" xfId="5" applyNumberFormat="1" applyFont="1" applyFill="1" applyBorder="1"/>
    <xf numFmtId="0" fontId="8" fillId="0" borderId="24" xfId="0" applyFont="1" applyFill="1" applyBorder="1" applyAlignment="1">
      <alignment vertical="center" wrapText="1"/>
    </xf>
    <xf numFmtId="0" fontId="276" fillId="0" borderId="0" xfId="118" applyFont="1"/>
    <xf numFmtId="0" fontId="0" fillId="0" borderId="24" xfId="0" applyFont="1" applyBorder="1" applyAlignment="1" applyProtection="1">
      <alignment readingOrder="1"/>
      <protection locked="0"/>
    </xf>
    <xf numFmtId="0" fontId="0" fillId="4" borderId="7" xfId="0" applyFill="1" applyBorder="1" applyAlignment="1">
      <alignment horizontal="center"/>
    </xf>
    <xf numFmtId="169" fontId="0" fillId="0" borderId="4" xfId="1" applyNumberFormat="1" applyFont="1" applyBorder="1"/>
    <xf numFmtId="169" fontId="0" fillId="0" borderId="27" xfId="1" applyNumberFormat="1" applyFont="1" applyBorder="1"/>
    <xf numFmtId="169" fontId="0" fillId="0" borderId="5" xfId="1" applyNumberFormat="1" applyFont="1" applyBorder="1"/>
    <xf numFmtId="164" fontId="8" fillId="0" borderId="28" xfId="1" applyNumberFormat="1" applyFont="1" applyBorder="1"/>
    <xf numFmtId="44" fontId="8" fillId="0" borderId="0" xfId="5" applyNumberFormat="1" applyFont="1" applyBorder="1"/>
    <xf numFmtId="0" fontId="5" fillId="4" borderId="24" xfId="0" applyFont="1" applyFill="1" applyBorder="1"/>
    <xf numFmtId="167" fontId="0" fillId="0" borderId="0" xfId="5" applyNumberFormat="1" applyFont="1"/>
    <xf numFmtId="9" fontId="0" fillId="0" borderId="0" xfId="0" applyNumberFormat="1"/>
    <xf numFmtId="0" fontId="277" fillId="6" borderId="0" xfId="0" applyFont="1" applyFill="1"/>
    <xf numFmtId="0" fontId="277" fillId="0" borderId="0" xfId="0" applyFont="1" applyFill="1"/>
    <xf numFmtId="0" fontId="0" fillId="0" borderId="0" xfId="0" applyFill="1" applyAlignment="1">
      <alignment horizontal="center"/>
    </xf>
    <xf numFmtId="165" fontId="0" fillId="5" borderId="4" xfId="5" applyNumberFormat="1" applyFont="1" applyFill="1" applyBorder="1"/>
    <xf numFmtId="37" fontId="0" fillId="5" borderId="5" xfId="5" applyNumberFormat="1" applyFont="1" applyFill="1" applyBorder="1"/>
    <xf numFmtId="165" fontId="0" fillId="5" borderId="5" xfId="5" applyNumberFormat="1" applyFont="1" applyFill="1" applyBorder="1"/>
    <xf numFmtId="165" fontId="8" fillId="0" borderId="24" xfId="5" applyNumberFormat="1" applyFont="1" applyFill="1" applyBorder="1" applyAlignment="1">
      <alignment vertical="center" wrapText="1"/>
    </xf>
    <xf numFmtId="165" fontId="0" fillId="0" borderId="24" xfId="5" applyNumberFormat="1" applyFont="1" applyFill="1" applyBorder="1" applyAlignment="1">
      <alignment horizontal="center" vertical="center"/>
    </xf>
    <xf numFmtId="0" fontId="0" fillId="60" borderId="0" xfId="0" applyFill="1"/>
    <xf numFmtId="164" fontId="0" fillId="60" borderId="0" xfId="1" applyNumberFormat="1" applyFont="1" applyFill="1" applyBorder="1" applyAlignment="1">
      <alignment horizontal="center"/>
    </xf>
    <xf numFmtId="164" fontId="0" fillId="60" borderId="0" xfId="1" applyNumberFormat="1" applyFont="1" applyFill="1"/>
    <xf numFmtId="0" fontId="0" fillId="60" borderId="0" xfId="0" applyFill="1" applyAlignment="1">
      <alignment horizontal="center"/>
    </xf>
    <xf numFmtId="165" fontId="0" fillId="60" borderId="0" xfId="0" applyNumberFormat="1" applyFill="1"/>
    <xf numFmtId="165" fontId="0" fillId="60" borderId="0" xfId="5" applyNumberFormat="1" applyFont="1" applyFill="1"/>
    <xf numFmtId="0" fontId="28" fillId="60" borderId="0" xfId="0" applyFont="1" applyFill="1"/>
    <xf numFmtId="0" fontId="0" fillId="60" borderId="0" xfId="0" applyFill="1" applyAlignment="1">
      <alignment wrapText="1"/>
    </xf>
    <xf numFmtId="164" fontId="8" fillId="60" borderId="0" xfId="1" applyNumberFormat="1" applyFont="1" applyFill="1"/>
    <xf numFmtId="0" fontId="278" fillId="0" borderId="0" xfId="0" applyFont="1" applyAlignment="1">
      <alignment horizontal="center"/>
    </xf>
    <xf numFmtId="0" fontId="278" fillId="0" borderId="0" xfId="0" applyFont="1"/>
    <xf numFmtId="167" fontId="8" fillId="0" borderId="24" xfId="5" applyNumberFormat="1" applyFont="1" applyBorder="1"/>
    <xf numFmtId="0" fontId="276" fillId="0" borderId="0" xfId="118" applyFont="1" applyAlignment="1">
      <alignment horizontal="left"/>
    </xf>
    <xf numFmtId="9" fontId="5" fillId="0" borderId="0" xfId="118" applyNumberFormat="1"/>
    <xf numFmtId="0" fontId="0" fillId="0" borderId="0" xfId="0" applyAlignment="1">
      <alignment wrapText="1"/>
    </xf>
    <xf numFmtId="0" fontId="8" fillId="0" borderId="0" xfId="0" applyFont="1" applyFill="1" applyBorder="1" applyAlignment="1">
      <alignment horizontal="center"/>
    </xf>
    <xf numFmtId="9" fontId="0" fillId="0" borderId="27" xfId="9" applyFont="1" applyBorder="1"/>
    <xf numFmtId="9" fontId="0" fillId="0" borderId="7" xfId="9" applyFont="1" applyBorder="1"/>
    <xf numFmtId="0" fontId="0" fillId="0" borderId="25" xfId="0" applyBorder="1"/>
    <xf numFmtId="0" fontId="279" fillId="0" borderId="0" xfId="0" applyFont="1" applyAlignment="1">
      <alignment horizontal="center"/>
    </xf>
    <xf numFmtId="0" fontId="0" fillId="4" borderId="1" xfId="0" applyFont="1" applyFill="1" applyBorder="1"/>
    <xf numFmtId="0" fontId="0" fillId="4" borderId="2" xfId="0" applyFont="1" applyFill="1" applyBorder="1"/>
    <xf numFmtId="0" fontId="0" fillId="4" borderId="3" xfId="0" applyFont="1" applyFill="1" applyBorder="1" applyAlignment="1">
      <alignment horizontal="center"/>
    </xf>
    <xf numFmtId="0" fontId="280" fillId="0" borderId="24" xfId="0" applyFont="1" applyBorder="1"/>
    <xf numFmtId="164" fontId="0" fillId="0" borderId="4" xfId="0" applyNumberFormat="1" applyFont="1" applyBorder="1"/>
    <xf numFmtId="0" fontId="0" fillId="0" borderId="24" xfId="0" applyFont="1" applyBorder="1"/>
    <xf numFmtId="164" fontId="0" fillId="0" borderId="3" xfId="0" applyNumberFormat="1" applyFont="1" applyBorder="1"/>
    <xf numFmtId="164" fontId="0" fillId="0" borderId="24" xfId="0" applyNumberFormat="1" applyFont="1" applyBorder="1"/>
    <xf numFmtId="9" fontId="26" fillId="0" borderId="24" xfId="9" applyFont="1" applyBorder="1"/>
    <xf numFmtId="0" fontId="5" fillId="0" borderId="24" xfId="118" applyBorder="1" applyAlignment="1">
      <alignment horizontal="right"/>
    </xf>
    <xf numFmtId="0" fontId="0" fillId="0" borderId="0" xfId="0" applyAlignment="1">
      <alignment wrapText="1"/>
    </xf>
    <xf numFmtId="165" fontId="0" fillId="0" borderId="0" xfId="0" applyNumberFormat="1" applyAlignment="1">
      <alignment wrapText="1"/>
    </xf>
    <xf numFmtId="0" fontId="0" fillId="0" borderId="4" xfId="0" applyFont="1" applyBorder="1" applyAlignment="1">
      <alignment horizontal="center" vertical="center" wrapText="1"/>
    </xf>
    <xf numFmtId="164" fontId="8" fillId="0" borderId="27" xfId="1" applyNumberFormat="1" applyFont="1" applyBorder="1" applyAlignment="1">
      <alignment horizontal="right"/>
    </xf>
    <xf numFmtId="164" fontId="8" fillId="0" borderId="4" xfId="1" applyNumberFormat="1" applyFont="1" applyBorder="1" applyAlignment="1">
      <alignment horizontal="right"/>
    </xf>
    <xf numFmtId="164" fontId="8" fillId="0" borderId="5" xfId="1" applyNumberFormat="1" applyFont="1" applyBorder="1" applyAlignment="1">
      <alignment horizontal="right"/>
    </xf>
    <xf numFmtId="164" fontId="8" fillId="0" borderId="1" xfId="1" applyNumberFormat="1" applyFont="1" applyBorder="1" applyAlignment="1">
      <alignment horizontal="right"/>
    </xf>
    <xf numFmtId="0" fontId="0" fillId="0" borderId="24" xfId="0" applyBorder="1" applyAlignment="1">
      <alignment horizontal="center" vertical="center"/>
    </xf>
    <xf numFmtId="0" fontId="0" fillId="0" borderId="24" xfId="0" applyFont="1" applyFill="1" applyBorder="1" applyAlignment="1">
      <alignment horizontal="center" vertical="center"/>
    </xf>
    <xf numFmtId="0" fontId="280" fillId="0" borderId="5" xfId="0" applyFont="1" applyBorder="1"/>
    <xf numFmtId="0" fontId="280" fillId="0" borderId="27" xfId="0" applyFont="1" applyBorder="1"/>
    <xf numFmtId="164" fontId="0" fillId="0" borderId="27" xfId="0" applyNumberFormat="1" applyFont="1" applyBorder="1"/>
    <xf numFmtId="0" fontId="280" fillId="0" borderId="4" xfId="0" applyFont="1" applyBorder="1"/>
    <xf numFmtId="9" fontId="8" fillId="0" borderId="0" xfId="9" applyFont="1" applyFill="1"/>
    <xf numFmtId="0" fontId="5" fillId="0" borderId="0" xfId="118" applyFill="1"/>
    <xf numFmtId="167" fontId="8" fillId="60" borderId="0" xfId="0" applyNumberFormat="1" applyFont="1" applyFill="1" applyAlignment="1">
      <alignment wrapText="1"/>
    </xf>
    <xf numFmtId="164" fontId="8" fillId="0" borderId="2" xfId="0" applyNumberFormat="1" applyFont="1" applyFill="1" applyBorder="1" applyAlignment="1">
      <alignment horizontal="center"/>
    </xf>
    <xf numFmtId="0" fontId="0" fillId="0" borderId="30" xfId="0" applyBorder="1" applyAlignment="1">
      <alignment horizontal="center"/>
    </xf>
    <xf numFmtId="164" fontId="8" fillId="0" borderId="24" xfId="0" applyNumberFormat="1" applyFont="1" applyFill="1" applyBorder="1" applyAlignment="1">
      <alignment horizontal="center"/>
    </xf>
    <xf numFmtId="164" fontId="8" fillId="0" borderId="0" xfId="0" applyNumberFormat="1" applyFont="1" applyFill="1" applyBorder="1" applyAlignment="1">
      <alignment horizontal="center"/>
    </xf>
    <xf numFmtId="0" fontId="0" fillId="0" borderId="0" xfId="0" applyFont="1" applyFill="1" applyBorder="1" applyAlignment="1">
      <alignment horizontal="center" vertical="center" wrapText="1"/>
    </xf>
    <xf numFmtId="44" fontId="0" fillId="60" borderId="0" xfId="5" applyFont="1" applyFill="1"/>
    <xf numFmtId="37" fontId="15" fillId="0" borderId="0" xfId="0" applyNumberFormat="1" applyFont="1" applyAlignment="1">
      <alignment wrapText="1"/>
    </xf>
    <xf numFmtId="0" fontId="0" fillId="0" borderId="5" xfId="0" applyFill="1" applyBorder="1" applyAlignment="1">
      <alignment horizontal="center" vertical="center"/>
    </xf>
    <xf numFmtId="164" fontId="19" fillId="0" borderId="24" xfId="0" applyNumberFormat="1" applyFont="1" applyFill="1" applyBorder="1" applyAlignment="1">
      <alignment horizontal="center"/>
    </xf>
    <xf numFmtId="164" fontId="8" fillId="0" borderId="10" xfId="1" applyNumberFormat="1" applyFont="1" applyFill="1" applyBorder="1"/>
    <xf numFmtId="9" fontId="8" fillId="0" borderId="27" xfId="9" applyFont="1" applyBorder="1"/>
    <xf numFmtId="9" fontId="8" fillId="0" borderId="4" xfId="9" applyFont="1" applyBorder="1"/>
    <xf numFmtId="9" fontId="8" fillId="0" borderId="5" xfId="9" applyFont="1" applyBorder="1"/>
    <xf numFmtId="0" fontId="0" fillId="0" borderId="4" xfId="0" applyFill="1" applyBorder="1" applyAlignment="1">
      <alignment horizontal="left"/>
    </xf>
    <xf numFmtId="0" fontId="0" fillId="0" borderId="0" xfId="0" applyAlignment="1">
      <alignment wrapText="1"/>
    </xf>
    <xf numFmtId="0" fontId="8" fillId="0" borderId="0" xfId="0" applyFont="1" applyFill="1" applyBorder="1" applyAlignment="1">
      <alignment horizontal="center"/>
    </xf>
    <xf numFmtId="9" fontId="8" fillId="0" borderId="20" xfId="9" applyNumberFormat="1" applyFont="1" applyFill="1" applyBorder="1" applyAlignment="1">
      <alignment horizontal="center"/>
    </xf>
    <xf numFmtId="37" fontId="8" fillId="5" borderId="4" xfId="5" applyNumberFormat="1" applyFont="1" applyFill="1" applyBorder="1"/>
    <xf numFmtId="37" fontId="8" fillId="5" borderId="27" xfId="5" applyNumberFormat="1" applyFont="1" applyFill="1" applyBorder="1"/>
    <xf numFmtId="37" fontId="8" fillId="5" borderId="5" xfId="5" applyNumberFormat="1" applyFont="1" applyFill="1" applyBorder="1"/>
    <xf numFmtId="9" fontId="5" fillId="0" borderId="24" xfId="9" applyFont="1" applyFill="1" applyBorder="1"/>
    <xf numFmtId="0" fontId="5" fillId="0" borderId="27" xfId="118" applyBorder="1" applyAlignment="1">
      <alignment horizontal="left"/>
    </xf>
    <xf numFmtId="0" fontId="5" fillId="0" borderId="4" xfId="118" applyBorder="1" applyAlignment="1">
      <alignment horizontal="left"/>
    </xf>
    <xf numFmtId="0" fontId="5" fillId="0" borderId="5" xfId="118" applyBorder="1" applyAlignment="1">
      <alignment horizontal="left"/>
    </xf>
    <xf numFmtId="0" fontId="0" fillId="0" borderId="4" xfId="0" applyFill="1" applyBorder="1" applyAlignment="1">
      <alignment horizontal="center" vertical="center"/>
    </xf>
    <xf numFmtId="165" fontId="0" fillId="0" borderId="4" xfId="5" applyNumberFormat="1" applyFont="1" applyFill="1" applyBorder="1" applyAlignment="1">
      <alignment horizontal="center" vertical="center"/>
    </xf>
    <xf numFmtId="165" fontId="0" fillId="0" borderId="4" xfId="5" applyNumberFormat="1" applyFont="1" applyFill="1" applyBorder="1" applyAlignment="1">
      <alignment vertical="center"/>
    </xf>
    <xf numFmtId="164" fontId="281" fillId="9" borderId="4" xfId="1" applyNumberFormat="1" applyFont="1" applyFill="1" applyBorder="1"/>
    <xf numFmtId="164" fontId="281" fillId="9" borderId="5" xfId="1" applyNumberFormat="1" applyFont="1" applyFill="1" applyBorder="1"/>
    <xf numFmtId="0" fontId="276" fillId="0" borderId="0" xfId="118" applyFont="1" applyFill="1"/>
    <xf numFmtId="169" fontId="281" fillId="9" borderId="27" xfId="1" applyNumberFormat="1" applyFont="1" applyFill="1" applyBorder="1"/>
    <xf numFmtId="169" fontId="281" fillId="9" borderId="4" xfId="1" applyNumberFormat="1" applyFont="1" applyFill="1" applyBorder="1"/>
    <xf numFmtId="169" fontId="281" fillId="9" borderId="5" xfId="1" applyNumberFormat="1" applyFont="1" applyFill="1" applyBorder="1"/>
    <xf numFmtId="0" fontId="28" fillId="0" borderId="0" xfId="118" applyFont="1" applyFill="1"/>
    <xf numFmtId="0" fontId="0" fillId="0" borderId="24" xfId="0" applyBorder="1" applyAlignment="1">
      <alignment horizontal="center" vertical="center"/>
    </xf>
    <xf numFmtId="0" fontId="0" fillId="0" borderId="27" xfId="0" applyFill="1" applyBorder="1" applyAlignment="1">
      <alignment horizontal="center" vertical="center"/>
    </xf>
    <xf numFmtId="0" fontId="0" fillId="0" borderId="4" xfId="0" applyFill="1" applyBorder="1" applyAlignment="1">
      <alignment horizontal="center" vertical="center"/>
    </xf>
    <xf numFmtId="165" fontId="0" fillId="0" borderId="4" xfId="5" applyNumberFormat="1" applyFont="1" applyFill="1" applyBorder="1" applyAlignment="1">
      <alignment horizontal="center" vertical="center"/>
    </xf>
    <xf numFmtId="0" fontId="0" fillId="0" borderId="27" xfId="0" applyFill="1" applyBorder="1" applyAlignment="1">
      <alignment horizontal="center" vertical="center"/>
    </xf>
    <xf numFmtId="0" fontId="0" fillId="0" borderId="5" xfId="0" applyFill="1" applyBorder="1" applyAlignment="1">
      <alignment horizontal="center" vertical="center"/>
    </xf>
    <xf numFmtId="0" fontId="0" fillId="0" borderId="26" xfId="0" applyFill="1" applyBorder="1" applyAlignment="1">
      <alignment horizontal="center" vertical="center"/>
    </xf>
    <xf numFmtId="0" fontId="0" fillId="0" borderId="15" xfId="0"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5" xfId="0" applyFont="1" applyBorder="1"/>
    <xf numFmtId="165" fontId="0" fillId="0" borderId="4" xfId="5" applyNumberFormat="1" applyFont="1" applyFill="1" applyBorder="1" applyAlignment="1">
      <alignment horizontal="center" vertical="center"/>
    </xf>
    <xf numFmtId="165" fontId="12" fillId="0" borderId="24" xfId="5" applyNumberFormat="1" applyFont="1" applyFill="1" applyBorder="1"/>
    <xf numFmtId="164" fontId="5" fillId="0" borderId="25" xfId="1" applyNumberFormat="1" applyFont="1" applyFill="1" applyBorder="1"/>
    <xf numFmtId="0" fontId="5" fillId="0" borderId="24" xfId="118" applyBorder="1" applyAlignment="1">
      <alignment horizontal="right" indent="1"/>
    </xf>
    <xf numFmtId="0" fontId="40" fillId="0" borderId="0" xfId="118" applyFont="1"/>
    <xf numFmtId="0" fontId="8" fillId="0" borderId="0" xfId="0" applyFont="1" applyFill="1" applyBorder="1" applyAlignment="1">
      <alignment horizontal="center"/>
    </xf>
    <xf numFmtId="0" fontId="0" fillId="0" borderId="30" xfId="0" applyBorder="1" applyAlignment="1">
      <alignment horizontal="center"/>
    </xf>
    <xf numFmtId="0" fontId="0" fillId="5" borderId="24" xfId="0" applyFill="1" applyBorder="1" applyAlignment="1">
      <alignment horizontal="center"/>
    </xf>
    <xf numFmtId="0" fontId="0" fillId="5" borderId="24" xfId="0" applyFill="1" applyBorder="1"/>
    <xf numFmtId="0" fontId="0" fillId="0" borderId="4" xfId="0" applyFill="1" applyBorder="1" applyAlignment="1">
      <alignment horizontal="center" vertical="center"/>
    </xf>
    <xf numFmtId="0" fontId="0" fillId="0" borderId="4" xfId="0" applyBorder="1" applyAlignment="1">
      <alignment horizontal="center" vertical="center"/>
    </xf>
    <xf numFmtId="0" fontId="0" fillId="0" borderId="5" xfId="0" applyFill="1" applyBorder="1" applyAlignment="1">
      <alignment vertical="center"/>
    </xf>
    <xf numFmtId="164" fontId="35" fillId="0" borderId="27" xfId="1" applyNumberFormat="1" applyFont="1" applyFill="1" applyBorder="1"/>
    <xf numFmtId="164" fontId="35" fillId="0" borderId="27" xfId="0" applyNumberFormat="1" applyFont="1" applyFill="1" applyBorder="1" applyAlignment="1">
      <alignment horizontal="center" vertical="center"/>
    </xf>
    <xf numFmtId="164" fontId="35" fillId="0" borderId="4" xfId="1" applyNumberFormat="1" applyFont="1" applyFill="1" applyBorder="1"/>
    <xf numFmtId="164" fontId="35" fillId="0" borderId="4" xfId="0" applyNumberFormat="1" applyFont="1" applyFill="1" applyBorder="1" applyAlignment="1">
      <alignment horizontal="center" vertical="center"/>
    </xf>
    <xf numFmtId="164" fontId="35" fillId="0" borderId="5" xfId="1" applyNumberFormat="1" applyFont="1" applyFill="1" applyBorder="1"/>
    <xf numFmtId="164" fontId="35" fillId="0" borderId="5" xfId="0" applyNumberFormat="1" applyFont="1" applyFill="1" applyBorder="1" applyAlignment="1">
      <alignment horizontal="center" vertical="center"/>
    </xf>
    <xf numFmtId="165" fontId="35" fillId="0" borderId="27" xfId="5" applyNumberFormat="1" applyFont="1" applyFill="1" applyBorder="1"/>
    <xf numFmtId="167" fontId="35" fillId="0" borderId="27" xfId="5" applyNumberFormat="1" applyFont="1" applyFill="1" applyBorder="1"/>
    <xf numFmtId="167" fontId="35" fillId="0" borderId="27" xfId="5" applyNumberFormat="1" applyFont="1" applyFill="1" applyBorder="1" applyAlignment="1">
      <alignment horizontal="center" vertical="center"/>
    </xf>
    <xf numFmtId="165" fontId="35" fillId="0" borderId="27" xfId="5" applyNumberFormat="1" applyFont="1" applyFill="1" applyBorder="1" applyAlignment="1">
      <alignment horizontal="center" vertical="center"/>
    </xf>
    <xf numFmtId="165" fontId="35" fillId="0" borderId="4" xfId="5" applyNumberFormat="1" applyFont="1" applyFill="1" applyBorder="1"/>
    <xf numFmtId="165" fontId="35" fillId="0" borderId="4" xfId="5" applyNumberFormat="1" applyFont="1" applyFill="1" applyBorder="1" applyAlignment="1">
      <alignment horizontal="center" vertical="center"/>
    </xf>
    <xf numFmtId="167" fontId="35" fillId="0" borderId="4" xfId="5" applyNumberFormat="1" applyFont="1" applyFill="1" applyBorder="1" applyAlignment="1">
      <alignment horizontal="center" vertical="center"/>
    </xf>
    <xf numFmtId="165" fontId="35" fillId="0" borderId="5" xfId="5" applyNumberFormat="1" applyFont="1" applyFill="1" applyBorder="1"/>
    <xf numFmtId="165" fontId="35" fillId="0" borderId="5" xfId="5" applyNumberFormat="1" applyFont="1" applyFill="1" applyBorder="1" applyAlignment="1">
      <alignment horizontal="center" vertical="center"/>
    </xf>
    <xf numFmtId="9" fontId="5" fillId="0" borderId="0" xfId="9" applyFont="1" applyFill="1"/>
    <xf numFmtId="164" fontId="5" fillId="0" borderId="7" xfId="1" applyNumberFormat="1" applyFont="1" applyFill="1" applyBorder="1"/>
    <xf numFmtId="164" fontId="5" fillId="0" borderId="10" xfId="1" applyNumberFormat="1" applyFont="1" applyFill="1" applyBorder="1"/>
    <xf numFmtId="164" fontId="5" fillId="0" borderId="6" xfId="1" applyNumberFormat="1" applyFont="1" applyFill="1" applyBorder="1"/>
    <xf numFmtId="0" fontId="37" fillId="0" borderId="0" xfId="118" applyFont="1" applyFill="1"/>
    <xf numFmtId="0" fontId="38" fillId="0" borderId="0" xfId="118" applyFont="1" applyFill="1"/>
    <xf numFmtId="0" fontId="4" fillId="0" borderId="0" xfId="118" applyFont="1" applyFill="1"/>
    <xf numFmtId="0" fontId="0" fillId="0" borderId="0" xfId="0" applyAlignment="1">
      <alignment wrapText="1"/>
    </xf>
    <xf numFmtId="0" fontId="0" fillId="5" borderId="68" xfId="0" applyFill="1" applyBorder="1" applyAlignment="1">
      <alignment horizontal="left" vertical="center"/>
    </xf>
    <xf numFmtId="164" fontId="8" fillId="0" borderId="67" xfId="1" applyNumberFormat="1" applyFont="1" applyBorder="1"/>
    <xf numFmtId="165" fontId="8" fillId="0" borderId="67" xfId="5" applyNumberFormat="1" applyFont="1" applyBorder="1"/>
    <xf numFmtId="0" fontId="0" fillId="0" borderId="69" xfId="0" applyFont="1" applyFill="1" applyBorder="1" applyAlignment="1">
      <alignment horizontal="left" vertical="center"/>
    </xf>
    <xf numFmtId="164" fontId="8" fillId="0" borderId="69" xfId="1" applyNumberFormat="1" applyFont="1" applyBorder="1"/>
    <xf numFmtId="164" fontId="8" fillId="0" borderId="70" xfId="1" applyNumberFormat="1" applyFont="1" applyBorder="1"/>
    <xf numFmtId="9" fontId="8" fillId="0" borderId="69" xfId="9" applyNumberFormat="1" applyFont="1" applyFill="1" applyBorder="1" applyAlignment="1">
      <alignment horizontal="center"/>
    </xf>
    <xf numFmtId="0" fontId="8" fillId="0" borderId="10" xfId="0" applyFont="1" applyFill="1" applyBorder="1"/>
    <xf numFmtId="164" fontId="8" fillId="0" borderId="4" xfId="1" applyNumberFormat="1" applyFont="1" applyFill="1" applyBorder="1"/>
    <xf numFmtId="0" fontId="0" fillId="5" borderId="0" xfId="0" applyFill="1" applyAlignment="1">
      <alignment horizontal="left" vertical="center" wrapText="1"/>
    </xf>
    <xf numFmtId="0" fontId="8" fillId="5" borderId="0" xfId="0" applyFont="1" applyFill="1" applyAlignment="1">
      <alignment horizontal="left" vertical="center" wrapText="1"/>
    </xf>
    <xf numFmtId="0" fontId="0" fillId="5" borderId="0" xfId="0" applyFill="1" applyAlignment="1" applyProtection="1">
      <alignment wrapText="1"/>
      <protection locked="0"/>
    </xf>
    <xf numFmtId="0" fontId="0" fillId="0" borderId="0" xfId="0" applyAlignment="1">
      <alignment wrapText="1"/>
    </xf>
    <xf numFmtId="0" fontId="8" fillId="5" borderId="0" xfId="0" applyFont="1" applyFill="1" applyAlignment="1" applyProtection="1">
      <alignment wrapText="1"/>
      <protection locked="0"/>
    </xf>
    <xf numFmtId="0" fontId="0" fillId="5" borderId="0" xfId="0" applyFill="1" applyAlignment="1" applyProtection="1">
      <alignment horizontal="left" wrapText="1"/>
      <protection locked="0"/>
    </xf>
    <xf numFmtId="0" fontId="29" fillId="0" borderId="28" xfId="118" applyFont="1" applyBorder="1" applyAlignment="1">
      <alignment horizontal="left" wrapText="1"/>
    </xf>
    <xf numFmtId="0" fontId="29" fillId="0" borderId="29" xfId="118" applyFont="1" applyBorder="1" applyAlignment="1">
      <alignment horizontal="left" wrapText="1"/>
    </xf>
    <xf numFmtId="0" fontId="29" fillId="0" borderId="30" xfId="118" applyFont="1" applyBorder="1" applyAlignment="1">
      <alignment horizontal="left" wrapText="1"/>
    </xf>
    <xf numFmtId="0" fontId="3" fillId="0" borderId="28" xfId="118" applyFont="1" applyBorder="1" applyAlignment="1">
      <alignment horizontal="left" wrapText="1"/>
    </xf>
    <xf numFmtId="0" fontId="8" fillId="0" borderId="0" xfId="0" applyFont="1" applyFill="1" applyBorder="1" applyAlignment="1">
      <alignment horizontal="center"/>
    </xf>
    <xf numFmtId="0" fontId="0" fillId="0" borderId="4" xfId="0" applyFill="1" applyBorder="1" applyAlignment="1">
      <alignment horizontal="center" vertical="center"/>
    </xf>
    <xf numFmtId="165" fontId="0" fillId="0" borderId="4" xfId="5" applyNumberFormat="1" applyFont="1" applyFill="1" applyBorder="1" applyAlignment="1">
      <alignment horizontal="center" vertical="center"/>
    </xf>
    <xf numFmtId="0" fontId="0" fillId="0" borderId="27" xfId="0" applyFill="1" applyBorder="1" applyAlignment="1">
      <alignment horizontal="center" vertical="center"/>
    </xf>
    <xf numFmtId="0" fontId="0" fillId="0" borderId="5" xfId="0" applyFill="1" applyBorder="1" applyAlignment="1">
      <alignment horizontal="center" vertical="center"/>
    </xf>
    <xf numFmtId="0" fontId="0" fillId="0" borderId="27" xfId="0" applyBorder="1" applyAlignment="1">
      <alignment horizontal="center" vertical="center"/>
    </xf>
    <xf numFmtId="0" fontId="0" fillId="0" borderId="5" xfId="0" applyBorder="1" applyAlignment="1">
      <alignment horizontal="center" vertical="center"/>
    </xf>
    <xf numFmtId="0" fontId="0" fillId="0" borderId="27"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6" xfId="0" applyFont="1" applyBorder="1" applyAlignment="1">
      <alignment horizontal="center" vertical="center" wrapText="1"/>
    </xf>
  </cellXfs>
  <cellStyles count="4599">
    <cellStyle name="_x0010_" xfId="276" xr:uid="{00000000-0005-0000-0000-000000000000}"/>
    <cellStyle name="_x000a_386grabber=M" xfId="277" xr:uid="{00000000-0005-0000-0000-000001000000}"/>
    <cellStyle name="_x000d__x000a_JournalTemplate=C:\COMFO\CTALK\JOURSTD.TPL_x000d__x000a_LbStateAddress=3 3 0 251 1 89 2 311_x000d__x000a_LbStateJou" xfId="278" xr:uid="{00000000-0005-0000-0000-000002000000}"/>
    <cellStyle name="_x000d__x000a_JournalTemplate=C:\COMFO\CTALK\JOURSTD.TPL_x000d__x000a_LbStateAddress=3 3 0 251 1 89 2 311_x000d__x000a_LbStateJou 2" xfId="279" xr:uid="{00000000-0005-0000-0000-000003000000}"/>
    <cellStyle name="_x000d__x000a_JournalTemplate=C:\COMFO\CTALK\JOURSTD.TPL_x000d__x000a_LbStateAddress=3 3 0 251 1 89 2 311_x000d__x000a_LbStateJou 3" xfId="280" xr:uid="{00000000-0005-0000-0000-000004000000}"/>
    <cellStyle name="$" xfId="281" xr:uid="{00000000-0005-0000-0000-000005000000}"/>
    <cellStyle name="$$K" xfId="282" xr:uid="{00000000-0005-0000-0000-000006000000}"/>
    <cellStyle name="$$Mil" xfId="283" xr:uid="{00000000-0005-0000-0000-000007000000}"/>
    <cellStyle name="%" xfId="284" xr:uid="{00000000-0005-0000-0000-000008000000}"/>
    <cellStyle name="% 2" xfId="285" xr:uid="{00000000-0005-0000-0000-000009000000}"/>
    <cellStyle name="% 3" xfId="286" xr:uid="{00000000-0005-0000-0000-00000A000000}"/>
    <cellStyle name="% 4" xfId="287" xr:uid="{00000000-0005-0000-0000-00000B000000}"/>
    <cellStyle name="% 5" xfId="288" xr:uid="{00000000-0005-0000-0000-00000C000000}"/>
    <cellStyle name="% 6" xfId="289" xr:uid="{00000000-0005-0000-0000-00000D000000}"/>
    <cellStyle name="% 7" xfId="290" xr:uid="{00000000-0005-0000-0000-00000E000000}"/>
    <cellStyle name="% 8" xfId="291" xr:uid="{00000000-0005-0000-0000-00000F000000}"/>
    <cellStyle name="******************************************" xfId="292" xr:uid="{00000000-0005-0000-0000-000010000000}"/>
    <cellStyle name="?? [0.00]_PERSONAL" xfId="293" xr:uid="{00000000-0005-0000-0000-000011000000}"/>
    <cellStyle name="?? [0]_??" xfId="294" xr:uid="{00000000-0005-0000-0000-000012000000}"/>
    <cellStyle name="???? [0.00]_PERSONAL" xfId="295" xr:uid="{00000000-0005-0000-0000-000013000000}"/>
    <cellStyle name="????_PERSONAL" xfId="296" xr:uid="{00000000-0005-0000-0000-000014000000}"/>
    <cellStyle name="??_?.????" xfId="297" xr:uid="{00000000-0005-0000-0000-000015000000}"/>
    <cellStyle name="_%(SignOnly)" xfId="298" xr:uid="{00000000-0005-0000-0000-000016000000}"/>
    <cellStyle name="_%(SignSpaceOnly)" xfId="299" xr:uid="{00000000-0005-0000-0000-000017000000}"/>
    <cellStyle name="_02.12 Bookings details" xfId="300" xr:uid="{00000000-0005-0000-0000-000018000000}"/>
    <cellStyle name="_02.12 Bookings details_Acquisition Schedules" xfId="301" xr:uid="{00000000-0005-0000-0000-000019000000}"/>
    <cellStyle name="_05 SA Key Trend Data" xfId="302" xr:uid="{00000000-0005-0000-0000-00001A000000}"/>
    <cellStyle name="_07.10" xfId="303" xr:uid="{00000000-0005-0000-0000-00001B000000}"/>
    <cellStyle name="_0706_CISCO Q4 FCST_CISCO VIEW_062107_V1A_CHQ PLNG" xfId="304" xr:uid="{00000000-0005-0000-0000-00001C000000}"/>
    <cellStyle name="_0706_CISCO_Cisco WebEx - Proforma PL_6-23-07_HYPERION" xfId="305" xr:uid="{00000000-0005-0000-0000-00001D000000}"/>
    <cellStyle name="_0707_CISCO_FOR CORP_ FY 08 PLAN MODEL_WEBEX_FINAL_CHQ PLNG" xfId="306" xr:uid="{00000000-0005-0000-0000-00001E000000}"/>
    <cellStyle name="_0707_CISCO_FOR CORP_ FY 08 PLAN MODEL_WEBEX_FINAL_CHQ PLNG_Acquisition Schedules" xfId="307" xr:uid="{00000000-0005-0000-0000-00001F000000}"/>
    <cellStyle name="_0707_CISCO_FY 08 PLAN MODEL_WEBEX_V3A_071607_CHQ PLNG" xfId="308" xr:uid="{00000000-0005-0000-0000-000020000000}"/>
    <cellStyle name="_0707_CISCO_FY 08 PLAN MODEL_WEBEX_V3A_071607_CHQ PLNG_Acquisition Schedules" xfId="309" xr:uid="{00000000-0005-0000-0000-000021000000}"/>
    <cellStyle name="_0707_CISCO_FY 08 PLAN MODEL_WEBEX_V4C_072507_CHQ PLNG" xfId="310" xr:uid="{00000000-0005-0000-0000-000022000000}"/>
    <cellStyle name="_0707_CISCO_FY 08 PLAN MODEL_WEBEX_V4C_072507_CHQ PLNG_Acquisition Schedules" xfId="311" xr:uid="{00000000-0005-0000-0000-000023000000}"/>
    <cellStyle name="_0708_WEBEXCONNECT PLAN CONTING- Q108 v9_APPROVED_CHQ PLNG" xfId="312" xr:uid="{00000000-0005-0000-0000-000024000000}"/>
    <cellStyle name="_0708_WEBEXCONNECT PLAN CONTING- Q108 v9_APPROVED_CHQ PLNG_Acquisition Schedules" xfId="313" xr:uid="{00000000-0005-0000-0000-000025000000}"/>
    <cellStyle name="_0708_WEBEXCONNECT PLAN CONTING- Q108 v9_APPROVED_CHQ PLNG_Acquisition Schedules_1" xfId="314" xr:uid="{00000000-0005-0000-0000-000026000000}"/>
    <cellStyle name="_0709_Q1 FCST_RANGE_09_24_07_V1_CHQ PLNG" xfId="315" xr:uid="{00000000-0005-0000-0000-000027000000}"/>
    <cellStyle name="_1.3.07 SA Closing Package DEC" xfId="316" xr:uid="{00000000-0005-0000-0000-000028000000}"/>
    <cellStyle name="_1.3.07 SA Closing Package DEC 2" xfId="317" xr:uid="{00000000-0005-0000-0000-000029000000}"/>
    <cellStyle name="_1.3.07 SA Closing Package DEC 3" xfId="318" xr:uid="{00000000-0005-0000-0000-00002A000000}"/>
    <cellStyle name="_1.3.07 SA Closing Package DEC 4" xfId="319" xr:uid="{00000000-0005-0000-0000-00002B000000}"/>
    <cellStyle name="_1.3.07 SA Closing Package DEC 5" xfId="320" xr:uid="{00000000-0005-0000-0000-00002C000000}"/>
    <cellStyle name="_1.3.07 SA Closing Package DEC 6" xfId="321" xr:uid="{00000000-0005-0000-0000-00002D000000}"/>
    <cellStyle name="_1.3.07 SA Closing Package DEC 7" xfId="322" xr:uid="{00000000-0005-0000-0000-00002E000000}"/>
    <cellStyle name="_1.3.07 SA Closing Package DEC 8" xfId="323" xr:uid="{00000000-0005-0000-0000-00002F000000}"/>
    <cellStyle name="_10 29 08 Demantra Upload" xfId="324" xr:uid="{00000000-0005-0000-0000-000030000000}"/>
    <cellStyle name="_10 29 08 Demantra Upload 2" xfId="325" xr:uid="{00000000-0005-0000-0000-000031000000}"/>
    <cellStyle name="_10 30 08 Demantra Upload" xfId="326" xr:uid="{00000000-0005-0000-0000-000032000000}"/>
    <cellStyle name="_10 30 08 Demantra Upload 2" xfId="327" xr:uid="{00000000-0005-0000-0000-000033000000}"/>
    <cellStyle name="_11 Bookings by Theater" xfId="328" xr:uid="{00000000-0005-0000-0000-000034000000}"/>
    <cellStyle name="_11 Bookings by Theater_Acquisition Schedules" xfId="329" xr:uid="{00000000-0005-0000-0000-000035000000}"/>
    <cellStyle name="_11.29.06 Closing Pack SA November" xfId="330" xr:uid="{00000000-0005-0000-0000-000036000000}"/>
    <cellStyle name="_11.29.06 Closing Pack SA November 2" xfId="331" xr:uid="{00000000-0005-0000-0000-000037000000}"/>
    <cellStyle name="_11.29.06 Closing Pack SA November 3" xfId="332" xr:uid="{00000000-0005-0000-0000-000038000000}"/>
    <cellStyle name="_11.29.06 Closing Pack SA November 4" xfId="333" xr:uid="{00000000-0005-0000-0000-000039000000}"/>
    <cellStyle name="_11.29.06 Closing Pack SA November 5" xfId="334" xr:uid="{00000000-0005-0000-0000-00003A000000}"/>
    <cellStyle name="_11.29.06 Closing Pack SA November 6" xfId="335" xr:uid="{00000000-0005-0000-0000-00003B000000}"/>
    <cellStyle name="_11.29.06 Closing Pack SA November 7" xfId="336" xr:uid="{00000000-0005-0000-0000-00003C000000}"/>
    <cellStyle name="_11.29.06 Closing Pack SA November 8" xfId="337" xr:uid="{00000000-0005-0000-0000-00003D000000}"/>
    <cellStyle name="_117492.xls Chart 31" xfId="338" xr:uid="{00000000-0005-0000-0000-00003E000000}"/>
    <cellStyle name="_117492.xls Chart 31_Acquisition Schedules" xfId="339" xr:uid="{00000000-0005-0000-0000-00003F000000}"/>
    <cellStyle name="_117492.xls Chart 31_Financial Model v6-03-26-2004" xfId="340" xr:uid="{00000000-0005-0000-0000-000040000000}"/>
    <cellStyle name="_117492.xls Chart 31_Financial Model v6-03-26-2004_Acquisition Schedules" xfId="341" xr:uid="{00000000-0005-0000-0000-000041000000}"/>
    <cellStyle name="_117492.xls Chart 32" xfId="342" xr:uid="{00000000-0005-0000-0000-000042000000}"/>
    <cellStyle name="_117492.xls Chart 32_Acquisition Schedules" xfId="343" xr:uid="{00000000-0005-0000-0000-000043000000}"/>
    <cellStyle name="_117492.xls Chart 32_Financial Model v6-03-26-2004" xfId="344" xr:uid="{00000000-0005-0000-0000-000044000000}"/>
    <cellStyle name="_117492.xls Chart 32_Financial Model v6-03-26-2004_Acquisition Schedules" xfId="345" xr:uid="{00000000-0005-0000-0000-000045000000}"/>
    <cellStyle name="_117492.xls Chart 33" xfId="346" xr:uid="{00000000-0005-0000-0000-000046000000}"/>
    <cellStyle name="_117492.xls Chart 33_Acquisition Schedules" xfId="347" xr:uid="{00000000-0005-0000-0000-000047000000}"/>
    <cellStyle name="_117492.xls Chart 33_Financial Model v6-03-26-2004" xfId="348" xr:uid="{00000000-0005-0000-0000-000048000000}"/>
    <cellStyle name="_117492.xls Chart 33_Financial Model v6-03-26-2004_Acquisition Schedules" xfId="349" xr:uid="{00000000-0005-0000-0000-000049000000}"/>
    <cellStyle name="_117492.xls Chart 34" xfId="350" xr:uid="{00000000-0005-0000-0000-00004A000000}"/>
    <cellStyle name="_117492.xls Chart 34_Acquisition Schedules" xfId="351" xr:uid="{00000000-0005-0000-0000-00004B000000}"/>
    <cellStyle name="_117492.xls Chart 34_Financial Model v6-03-26-2004" xfId="352" xr:uid="{00000000-0005-0000-0000-00004C000000}"/>
    <cellStyle name="_117492.xls Chart 34_Financial Model v6-03-26-2004_Acquisition Schedules" xfId="353" xr:uid="{00000000-0005-0000-0000-00004D000000}"/>
    <cellStyle name="_117492.xls Chart 35" xfId="354" xr:uid="{00000000-0005-0000-0000-00004E000000}"/>
    <cellStyle name="_117492.xls Chart 35_Acquisition Schedules" xfId="355" xr:uid="{00000000-0005-0000-0000-00004F000000}"/>
    <cellStyle name="_117492.xls Chart 35_Financial Model v6-03-26-2004" xfId="356" xr:uid="{00000000-0005-0000-0000-000050000000}"/>
    <cellStyle name="_117492.xls Chart 35_Financial Model v6-03-26-2004_Acquisition Schedules" xfId="357" xr:uid="{00000000-0005-0000-0000-000051000000}"/>
    <cellStyle name="_12 Bookings by area, cms ranking and discount" xfId="358" xr:uid="{00000000-0005-0000-0000-000052000000}"/>
    <cellStyle name="_12 Bookings by area, cms ranking and discount_Acquisition Schedules" xfId="359" xr:uid="{00000000-0005-0000-0000-000053000000}"/>
    <cellStyle name="_13 Bookings cheat sheet summary and details and Top 20" xfId="360" xr:uid="{00000000-0005-0000-0000-000054000000}"/>
    <cellStyle name="_13 Bookings cheat sheet summary and details and Top 20_Acquisition Schedules" xfId="361" xr:uid="{00000000-0005-0000-0000-000055000000}"/>
    <cellStyle name="_14 AT Bookings Expense" xfId="362" xr:uid="{00000000-0005-0000-0000-000056000000}"/>
    <cellStyle name="_14 AT Bookings Expense_Acquisition Schedules" xfId="363" xr:uid="{00000000-0005-0000-0000-000057000000}"/>
    <cellStyle name="_15600 Template for Customer Deals1" xfId="364" xr:uid="{00000000-0005-0000-0000-000058000000}"/>
    <cellStyle name="_15600 Template for Customer Deals1 2" xfId="365" xr:uid="{00000000-0005-0000-0000-000059000000}"/>
    <cellStyle name="_16 Revenue by Theatre" xfId="366" xr:uid="{00000000-0005-0000-0000-00005A000000}"/>
    <cellStyle name="_16 Revenue by Theatre_Acquisition Schedules" xfId="367" xr:uid="{00000000-0005-0000-0000-00005B000000}"/>
    <cellStyle name="_19 Revenue Top 20" xfId="368" xr:uid="{00000000-0005-0000-0000-00005C000000}"/>
    <cellStyle name="_19 Revenue Top 20_Acquisition Schedules" xfId="369" xr:uid="{00000000-0005-0000-0000-00005D000000}"/>
    <cellStyle name="_2.28.07 Closing Package Feb" xfId="370" xr:uid="{00000000-0005-0000-0000-00005E000000}"/>
    <cellStyle name="_2.28.07 Closing Package Feb 2" xfId="371" xr:uid="{00000000-0005-0000-0000-00005F000000}"/>
    <cellStyle name="_2.28.07 Closing Package Feb 3" xfId="372" xr:uid="{00000000-0005-0000-0000-000060000000}"/>
    <cellStyle name="_2.28.07 Closing Package Feb 4" xfId="373" xr:uid="{00000000-0005-0000-0000-000061000000}"/>
    <cellStyle name="_2.28.07 Closing Package Feb 5" xfId="374" xr:uid="{00000000-0005-0000-0000-000062000000}"/>
    <cellStyle name="_2.28.07 Closing Package Feb 6" xfId="375" xr:uid="{00000000-0005-0000-0000-000063000000}"/>
    <cellStyle name="_2.28.07 Closing Package Feb 7" xfId="376" xr:uid="{00000000-0005-0000-0000-000064000000}"/>
    <cellStyle name="_2.28.07 Closing Package Feb 8" xfId="377" xr:uid="{00000000-0005-0000-0000-000065000000}"/>
    <cellStyle name="_2005 Business Plan - EEMESA V5" xfId="378" xr:uid="{00000000-0005-0000-0000-000066000000}"/>
    <cellStyle name="_2006 EMEA BMT 121605" xfId="379" xr:uid="{00000000-0005-0000-0000-000067000000}"/>
    <cellStyle name="_2006 EMEA BMT 121605_Book1 (3)" xfId="380" xr:uid="{00000000-0005-0000-0000-000068000000}"/>
    <cellStyle name="_2006 Plan EUR by BMT 010506" xfId="381" xr:uid="{00000000-0005-0000-0000-000069000000}"/>
    <cellStyle name="_2006 Plan EUR by BMT 010506_Book1 (3)" xfId="382" xr:uid="{00000000-0005-0000-0000-00006A000000}"/>
    <cellStyle name="_2006 quarterly phasing by country" xfId="383" xr:uid="{00000000-0005-0000-0000-00006B000000}"/>
    <cellStyle name="_2007 07 16 XS CISCO GDL PCBA" xfId="384" xr:uid="{00000000-0005-0000-0000-00006C000000}"/>
    <cellStyle name="_2007 09 10 Staffing Report" xfId="385" xr:uid="{00000000-0005-0000-0000-00006D000000}"/>
    <cellStyle name="_2007 09 30 Staffing Report" xfId="386" xr:uid="{00000000-0005-0000-0000-00006E000000}"/>
    <cellStyle name="_2008 initial scenarios Jan v2" xfId="387" xr:uid="{00000000-0005-0000-0000-00006F000000}"/>
    <cellStyle name="_3.24.07 Final SA PL and PF Items" xfId="388" xr:uid="{00000000-0005-0000-0000-000070000000}"/>
    <cellStyle name="_3.24.07 Final SA PL and PF Items 2" xfId="389" xr:uid="{00000000-0005-0000-0000-000071000000}"/>
    <cellStyle name="_3.24.07 Final SA PL and PF Items 3" xfId="390" xr:uid="{00000000-0005-0000-0000-000072000000}"/>
    <cellStyle name="_3.24.07 Final SA PL and PF Items 4" xfId="391" xr:uid="{00000000-0005-0000-0000-000073000000}"/>
    <cellStyle name="_3.24.07 Final SA PL and PF Items 5" xfId="392" xr:uid="{00000000-0005-0000-0000-000074000000}"/>
    <cellStyle name="_3.24.07 Final SA PL and PF Items 6" xfId="393" xr:uid="{00000000-0005-0000-0000-000075000000}"/>
    <cellStyle name="_3.24.07 Final SA PL and PF Items 7" xfId="394" xr:uid="{00000000-0005-0000-0000-000076000000}"/>
    <cellStyle name="_3.24.07 Final SA PL and PF Items 8" xfId="395" xr:uid="{00000000-0005-0000-0000-000077000000}"/>
    <cellStyle name="_3-WW 2nd Pass With Bridge Recd 20-Apr $3.557Bn" xfId="396" xr:uid="{00000000-0005-0000-0000-000078000000}"/>
    <cellStyle name="_5Qtr forecast_28FEB07 (2)" xfId="397" xr:uid="{00000000-0005-0000-0000-000079000000}"/>
    <cellStyle name="_5Qtr forecast_28FEB07 (2) 2" xfId="398" xr:uid="{00000000-0005-0000-0000-00007A000000}"/>
    <cellStyle name="_5Qtr forecast_28FEB07 (2) 3" xfId="399" xr:uid="{00000000-0005-0000-0000-00007B000000}"/>
    <cellStyle name="_5Qtr forecast_28FEB07 (2) 4" xfId="400" xr:uid="{00000000-0005-0000-0000-00007C000000}"/>
    <cellStyle name="_5Qtr forecast_28FEB07 (2) 5" xfId="401" xr:uid="{00000000-0005-0000-0000-00007D000000}"/>
    <cellStyle name="_5Qtr forecast_28FEB07 (2) 6" xfId="402" xr:uid="{00000000-0005-0000-0000-00007E000000}"/>
    <cellStyle name="_5Qtr forecast_28FEB07 (2) 7" xfId="403" xr:uid="{00000000-0005-0000-0000-00007F000000}"/>
    <cellStyle name="_6th Mar 2006 Inside Sales Weekly Report" xfId="404" xr:uid="{00000000-0005-0000-0000-000080000000}"/>
    <cellStyle name="_6th Mar 2006 Inside Sales Weekly Report_Book1 (3)" xfId="405" xr:uid="{00000000-0005-0000-0000-000081000000}"/>
    <cellStyle name="_7 Deferred Revenue" xfId="406" xr:uid="{00000000-0005-0000-0000-000082000000}"/>
    <cellStyle name="_7 Deferred Revenue_Acquisition Schedules" xfId="407" xr:uid="{00000000-0005-0000-0000-000083000000}"/>
    <cellStyle name="_7-28-08 Book  Rev PL detail for Video TMS" xfId="408" xr:uid="{00000000-0005-0000-0000-000084000000}"/>
    <cellStyle name="_8 Inventory Summary, Turns &amp; SEC View" xfId="409" xr:uid="{00000000-0005-0000-0000-000085000000}"/>
    <cellStyle name="_Access Market Estimates - Telecom" xfId="410" xr:uid="{00000000-0005-0000-0000-000086000000}"/>
    <cellStyle name="_x0010__Acquisition Schedules" xfId="411" xr:uid="{00000000-0005-0000-0000-000087000000}"/>
    <cellStyle name="_x0010__Acquisition Schedules_1" xfId="412" xr:uid="{00000000-0005-0000-0000-000088000000}"/>
    <cellStyle name="_aes_May04_us" xfId="413" xr:uid="{00000000-0005-0000-0000-000089000000}"/>
    <cellStyle name="_aes_May04_us_Acquisition Schedules" xfId="414" xr:uid="{00000000-0005-0000-0000-00008A000000}"/>
    <cellStyle name="_aes_ww_Jan06_theater" xfId="415" xr:uid="{00000000-0005-0000-0000-00008B000000}"/>
    <cellStyle name="_aes_ww_Jan06_theater_Acquisition Schedules" xfId="416" xr:uid="{00000000-0005-0000-0000-00008C000000}"/>
    <cellStyle name="_aes_ww_jv_jan05" xfId="417" xr:uid="{00000000-0005-0000-0000-00008D000000}"/>
    <cellStyle name="_aes_ww_jv_jan05_Acquisition Schedules" xfId="418" xr:uid="{00000000-0005-0000-0000-00008E000000}"/>
    <cellStyle name="_AI-FY06_Q1-W10" xfId="419" xr:uid="{00000000-0005-0000-0000-00008F000000}"/>
    <cellStyle name="_AI-FY06_Q2-W7" xfId="420" xr:uid="{00000000-0005-0000-0000-000090000000}"/>
    <cellStyle name="_ANZ FY04 Goaling" xfId="421" xr:uid="{00000000-0005-0000-0000-000091000000}"/>
    <cellStyle name="_ANZ FY04 Goaling_Acquisition Schedules" xfId="422" xr:uid="{00000000-0005-0000-0000-000092000000}"/>
    <cellStyle name="_ANZ_S.Asia Q3 Commit" xfId="423" xr:uid="{00000000-0005-0000-0000-000093000000}"/>
    <cellStyle name="_APAC  Bookings Feb'02 Fcst" xfId="424" xr:uid="{00000000-0005-0000-0000-000094000000}"/>
    <cellStyle name="_APAC  Bookings Mar'02 Fcst" xfId="425" xr:uid="{00000000-0005-0000-0000-000095000000}"/>
    <cellStyle name="_APAC FY03 Plan_+Global (FinalRevised)" xfId="426" xr:uid="{00000000-0005-0000-0000-000096000000}"/>
    <cellStyle name="_APAC Support Bookings - July02" xfId="427" xr:uid="{00000000-0005-0000-0000-000097000000}"/>
    <cellStyle name="_APAC Support Bookings - July02_Acquisition Schedules" xfId="428" xr:uid="{00000000-0005-0000-0000-000098000000}"/>
    <cellStyle name="_APAC Support Bookings - July02_APAC AS Aug'05 WD3 Flash" xfId="429" xr:uid="{00000000-0005-0000-0000-000099000000}"/>
    <cellStyle name="_APAC Support Bookings - July02_APAC AS Aug'05 WD3 Flash_Acquisition Schedules" xfId="430" xr:uid="{00000000-0005-0000-0000-00009A000000}"/>
    <cellStyle name="_APAC Support Bookings - July02_AS WD1 Flash Charts - Apr'05" xfId="431" xr:uid="{00000000-0005-0000-0000-00009B000000}"/>
    <cellStyle name="_APAC Support Bookings - July02_AS WD1 Flash Charts - Apr'05_Acquisition Schedules" xfId="432" xr:uid="{00000000-0005-0000-0000-00009C000000}"/>
    <cellStyle name="_APAC Support Bookings - July02_AS WD1 Flash Charts - May'05" xfId="433" xr:uid="{00000000-0005-0000-0000-00009D000000}"/>
    <cellStyle name="_APAC Support Bookings - July02_AS WD1 Flash Charts - May'05_Acquisition Schedules" xfId="434" xr:uid="{00000000-0005-0000-0000-00009E000000}"/>
    <cellStyle name="_APAC Support Bookings - July02_AS WD3 Flash Charts - Apr'05" xfId="435" xr:uid="{00000000-0005-0000-0000-00009F000000}"/>
    <cellStyle name="_APAC Support Bookings - July02_AS WD3 Flash Charts - Apr'05_Acquisition Schedules" xfId="436" xr:uid="{00000000-0005-0000-0000-0000A0000000}"/>
    <cellStyle name="_APAC Support Bookings - July02_AS WD3 Flash Charts - Mar'05v1" xfId="437" xr:uid="{00000000-0005-0000-0000-0000A1000000}"/>
    <cellStyle name="_APAC Support Bookings - July02_AS WD3 Flash Charts - Mar'05v1_Acquisition Schedules" xfId="438" xr:uid="{00000000-0005-0000-0000-0000A2000000}"/>
    <cellStyle name="_APAC Support Bookings - July02_CA WD1 Flash Charts - Sep'05" xfId="439" xr:uid="{00000000-0005-0000-0000-0000A3000000}"/>
    <cellStyle name="_APAC Support Bookings - July02_CA WD1 Flash Charts - Sep'05_Acquisition Schedules" xfId="440" xr:uid="{00000000-0005-0000-0000-0000A4000000}"/>
    <cellStyle name="_APAC Support Bookings - Mar03" xfId="441" xr:uid="{00000000-0005-0000-0000-0000A5000000}"/>
    <cellStyle name="_APAC Support Bookings - Mar03_Acquisition Schedules" xfId="442" xr:uid="{00000000-0005-0000-0000-0000A6000000}"/>
    <cellStyle name="_APAC Support Bookings - Mar03_APAC AS Aug'05 WD3 Flash" xfId="443" xr:uid="{00000000-0005-0000-0000-0000A7000000}"/>
    <cellStyle name="_APAC Support Bookings - Mar03_APAC AS Aug'05 WD3 Flash_Acquisition Schedules" xfId="444" xr:uid="{00000000-0005-0000-0000-0000A8000000}"/>
    <cellStyle name="_APAC Support Bookings - Mar03_AS WD1 Flash Charts - Apr'05" xfId="445" xr:uid="{00000000-0005-0000-0000-0000A9000000}"/>
    <cellStyle name="_APAC Support Bookings - Mar03_AS WD1 Flash Charts - Apr'05_Acquisition Schedules" xfId="446" xr:uid="{00000000-0005-0000-0000-0000AA000000}"/>
    <cellStyle name="_APAC Support Bookings - Mar03_AS WD1 Flash Charts - May'05" xfId="447" xr:uid="{00000000-0005-0000-0000-0000AB000000}"/>
    <cellStyle name="_APAC Support Bookings - Mar03_AS WD1 Flash Charts - May'05_Acquisition Schedules" xfId="448" xr:uid="{00000000-0005-0000-0000-0000AC000000}"/>
    <cellStyle name="_APAC Support Bookings - Mar03_AS WD3 Flash Charts - Apr'05" xfId="449" xr:uid="{00000000-0005-0000-0000-0000AD000000}"/>
    <cellStyle name="_APAC Support Bookings - Mar03_AS WD3 Flash Charts - Apr'05_Acquisition Schedules" xfId="450" xr:uid="{00000000-0005-0000-0000-0000AE000000}"/>
    <cellStyle name="_APAC Support Bookings - Mar03_AS WD3 Flash Charts - Mar'05v1" xfId="451" xr:uid="{00000000-0005-0000-0000-0000AF000000}"/>
    <cellStyle name="_APAC Support Bookings - Mar03_AS WD3 Flash Charts - Mar'05v1_Acquisition Schedules" xfId="452" xr:uid="{00000000-0005-0000-0000-0000B0000000}"/>
    <cellStyle name="_APAC Support Bookings - Mar03_CA WD1 Flash Charts - Sep'05" xfId="453" xr:uid="{00000000-0005-0000-0000-0000B1000000}"/>
    <cellStyle name="_APAC Support Bookings - Mar03_CA WD1 Flash Charts - Sep'05_Acquisition Schedules" xfId="454" xr:uid="{00000000-0005-0000-0000-0000B2000000}"/>
    <cellStyle name="_APAC Support Bookings - Mar03_FY04 Korea Goaling" xfId="455" xr:uid="{00000000-0005-0000-0000-0000B3000000}"/>
    <cellStyle name="_APAC Support Bookings - Mar03_FY04 Korea Goaling_Acquisition Schedules" xfId="456" xr:uid="{00000000-0005-0000-0000-0000B4000000}"/>
    <cellStyle name="_APAC Support Bookings - May03" xfId="457" xr:uid="{00000000-0005-0000-0000-0000B5000000}"/>
    <cellStyle name="_APAC Support Bookings - May03_Acquisition Schedules" xfId="458" xr:uid="{00000000-0005-0000-0000-0000B6000000}"/>
    <cellStyle name="_APAC Support Bookings (Oct'02)" xfId="459" xr:uid="{00000000-0005-0000-0000-0000B7000000}"/>
    <cellStyle name="_APAC Support Bookings (Oct'02)_Acquisition Schedules" xfId="460" xr:uid="{00000000-0005-0000-0000-0000B8000000}"/>
    <cellStyle name="_APAC Support Bookings (Oct'02)_APAC AS Aug'05 WD3 Flash" xfId="461" xr:uid="{00000000-0005-0000-0000-0000B9000000}"/>
    <cellStyle name="_APAC Support Bookings (Oct'02)_APAC AS Aug'05 WD3 Flash_Acquisition Schedules" xfId="462" xr:uid="{00000000-0005-0000-0000-0000BA000000}"/>
    <cellStyle name="_APAC Support Bookings (Oct'02)_APAC AS Oct'06 WD3 Flash" xfId="463" xr:uid="{00000000-0005-0000-0000-0000BB000000}"/>
    <cellStyle name="_APAC Support Bookings (Oct'02)_APAC AS Oct'06 WD3 Flash_Acquisition Schedules" xfId="464" xr:uid="{00000000-0005-0000-0000-0000BC000000}"/>
    <cellStyle name="_APAC Support Bookings (Oct'02)_APAC Support Bookings - Jun03" xfId="465" xr:uid="{00000000-0005-0000-0000-0000BD000000}"/>
    <cellStyle name="_APAC Support Bookings (Oct'02)_APAC Support Bookings - Jun03_Acquisition Schedules" xfId="466" xr:uid="{00000000-0005-0000-0000-0000BE000000}"/>
    <cellStyle name="_APAC Support Bookings (Oct'02)_APAC Support Bookings - Jun03_APAC AS Aug'05 WD3 Flash" xfId="467" xr:uid="{00000000-0005-0000-0000-0000BF000000}"/>
    <cellStyle name="_APAC Support Bookings (Oct'02)_APAC Support Bookings - Jun03_APAC AS Aug'05 WD3 Flash_Acquisition Schedules" xfId="468" xr:uid="{00000000-0005-0000-0000-0000C0000000}"/>
    <cellStyle name="_APAC Support Bookings (Oct'02)_APAC Support Bookings - Jun03_AS Variance Analysis_Aug07" xfId="469" xr:uid="{00000000-0005-0000-0000-0000C1000000}"/>
    <cellStyle name="_APAC Support Bookings (Oct'02)_APAC Support Bookings - Jun03_AS Variance Analysis_Aug07_Acquisition Schedules" xfId="470" xr:uid="{00000000-0005-0000-0000-0000C2000000}"/>
    <cellStyle name="_APAC Support Bookings (Oct'02)_APAC Support Bookings - Jun03_AS WD1 Flash Charts - Apr'05" xfId="471" xr:uid="{00000000-0005-0000-0000-0000C3000000}"/>
    <cellStyle name="_APAC Support Bookings (Oct'02)_APAC Support Bookings - Jun03_AS WD1 Flash Charts - Apr'05_Acquisition Schedules" xfId="472" xr:uid="{00000000-0005-0000-0000-0000C4000000}"/>
    <cellStyle name="_APAC Support Bookings (Oct'02)_APAC Support Bookings - Jun03_AS WD1 Flash Charts - May'05" xfId="473" xr:uid="{00000000-0005-0000-0000-0000C5000000}"/>
    <cellStyle name="_APAC Support Bookings (Oct'02)_APAC Support Bookings - Jun03_AS WD1 Flash Charts - May'05_Acquisition Schedules" xfId="474" xr:uid="{00000000-0005-0000-0000-0000C6000000}"/>
    <cellStyle name="_APAC Support Bookings (Oct'02)_APAC Support Bookings - Jun03_AS WD3 Flash Charts - Apr'05" xfId="475" xr:uid="{00000000-0005-0000-0000-0000C7000000}"/>
    <cellStyle name="_APAC Support Bookings (Oct'02)_APAC Support Bookings - Jun03_AS WD3 Flash Charts - Apr'05_Acquisition Schedules" xfId="476" xr:uid="{00000000-0005-0000-0000-0000C8000000}"/>
    <cellStyle name="_APAC Support Bookings (Oct'02)_APAC Support Bookings - Jun03_AS WD3 Flash Charts - Mar'05v1" xfId="477" xr:uid="{00000000-0005-0000-0000-0000C9000000}"/>
    <cellStyle name="_APAC Support Bookings (Oct'02)_APAC Support Bookings - Jun03_AS WD3 Flash Charts - Mar'05v1_Acquisition Schedules" xfId="478" xr:uid="{00000000-0005-0000-0000-0000CA000000}"/>
    <cellStyle name="_APAC Support Bookings (Oct'02)_APAC Support Bookings - Jun03_CA WD1 Flash Charts - Sep'05" xfId="479" xr:uid="{00000000-0005-0000-0000-0000CB000000}"/>
    <cellStyle name="_APAC Support Bookings (Oct'02)_APAC Support Bookings - Jun03_CA WD1 Flash Charts - Sep'05_Acquisition Schedules" xfId="480" xr:uid="{00000000-0005-0000-0000-0000CC000000}"/>
    <cellStyle name="_APAC Support Bookings (Oct'02)_APAC Support Bookings - Jun03_Target Template" xfId="481" xr:uid="{00000000-0005-0000-0000-0000CD000000}"/>
    <cellStyle name="_APAC Support Bookings (Oct'02)_APAC Support Bookings - Jun03_Target Template_Acquisition Schedules" xfId="482" xr:uid="{00000000-0005-0000-0000-0000CE000000}"/>
    <cellStyle name="_APAC Support Bookings (Oct'02)_APAC Weekly Commit - FY04Q2W01" xfId="483" xr:uid="{00000000-0005-0000-0000-0000CF000000}"/>
    <cellStyle name="_APAC Support Bookings (Oct'02)_APAC Weekly Commit - FY04Q2W01_Acquisition Schedules" xfId="484" xr:uid="{00000000-0005-0000-0000-0000D0000000}"/>
    <cellStyle name="_APAC Support Bookings (Oct'02)_AS Variance Analysis_Aug07" xfId="485" xr:uid="{00000000-0005-0000-0000-0000D1000000}"/>
    <cellStyle name="_APAC Support Bookings (Oct'02)_AS Variance Analysis_Aug07_Acquisition Schedules" xfId="486" xr:uid="{00000000-0005-0000-0000-0000D2000000}"/>
    <cellStyle name="_APAC Support Bookings (Oct'02)_AS WD1 Flash Charts - Apr'05" xfId="487" xr:uid="{00000000-0005-0000-0000-0000D3000000}"/>
    <cellStyle name="_APAC Support Bookings (Oct'02)_AS WD1 Flash Charts - Apr'05_Acquisition Schedules" xfId="488" xr:uid="{00000000-0005-0000-0000-0000D4000000}"/>
    <cellStyle name="_APAC Support Bookings (Oct'02)_AS WD1 Flash Charts - May'05" xfId="489" xr:uid="{00000000-0005-0000-0000-0000D5000000}"/>
    <cellStyle name="_APAC Support Bookings (Oct'02)_AS WD1 Flash Charts - May'05_Acquisition Schedules" xfId="490" xr:uid="{00000000-0005-0000-0000-0000D6000000}"/>
    <cellStyle name="_APAC Support Bookings (Oct'02)_AS WD3 Flash Charts - Apr'05" xfId="491" xr:uid="{00000000-0005-0000-0000-0000D7000000}"/>
    <cellStyle name="_APAC Support Bookings (Oct'02)_AS WD3 Flash Charts - Apr'05_Acquisition Schedules" xfId="492" xr:uid="{00000000-0005-0000-0000-0000D8000000}"/>
    <cellStyle name="_APAC Support Bookings (Oct'02)_AS WD3 Flash Charts - Mar'05v1" xfId="493" xr:uid="{00000000-0005-0000-0000-0000D9000000}"/>
    <cellStyle name="_APAC Support Bookings (Oct'02)_AS WD3 Flash Charts - Mar'05v1_Acquisition Schedules" xfId="494" xr:uid="{00000000-0005-0000-0000-0000DA000000}"/>
    <cellStyle name="_APAC Support Bookings (Oct'02)_CA WD1 Flash Charts - Sep'05" xfId="495" xr:uid="{00000000-0005-0000-0000-0000DB000000}"/>
    <cellStyle name="_APAC Support Bookings (Oct'02)_CA WD1 Flash Charts - Sep'05_Acquisition Schedules" xfId="496" xr:uid="{00000000-0005-0000-0000-0000DC000000}"/>
    <cellStyle name="_APAC Support Bookings (Oct'02)_Forecast Accuracy &amp; Linearity" xfId="497" xr:uid="{00000000-0005-0000-0000-0000DD000000}"/>
    <cellStyle name="_APAC Support Bookings (Oct'02)_Forecast Accuracy &amp; Linearity_Acquisition Schedules" xfId="498" xr:uid="{00000000-0005-0000-0000-0000DE000000}"/>
    <cellStyle name="_APAC Support Bookings (Oct'02)_FY04 Korea Goaling" xfId="499" xr:uid="{00000000-0005-0000-0000-0000DF000000}"/>
    <cellStyle name="_APAC Support Bookings (Oct'02)_FY04 Korea Goaling_Acquisition Schedules" xfId="500" xr:uid="{00000000-0005-0000-0000-0000E0000000}"/>
    <cellStyle name="_APAC Support Bookings (Oct'02)_Q3'02 Ops Call_Feb'021  Korea" xfId="501" xr:uid="{00000000-0005-0000-0000-0000E1000000}"/>
    <cellStyle name="_APAC Support Bookings (Oct'02)_Q3'02 Ops Call_Feb'021  Korea_Acquisition Schedules" xfId="502" xr:uid="{00000000-0005-0000-0000-0000E2000000}"/>
    <cellStyle name="_APAC Support Bookings (Oct'02)_Q3'02 Ops Call_Feb'021  Korea_ANZ FY04 Goaling" xfId="503" xr:uid="{00000000-0005-0000-0000-0000E3000000}"/>
    <cellStyle name="_APAC Support Bookings (Oct'02)_Q3'02 Ops Call_Feb'021  Korea_ANZ FY04 Goaling_Acquisition Schedules" xfId="504" xr:uid="{00000000-0005-0000-0000-0000E4000000}"/>
    <cellStyle name="_APAC Support Bookings (Oct'02)_Q3'02 Ops Call_Feb'021  Korea_APAC AS Aug'05 WD3 Flash" xfId="505" xr:uid="{00000000-0005-0000-0000-0000E5000000}"/>
    <cellStyle name="_APAC Support Bookings (Oct'02)_Q3'02 Ops Call_Feb'021  Korea_APAC AS Aug'05 WD3 Flash_Acquisition Schedules" xfId="506" xr:uid="{00000000-0005-0000-0000-0000E6000000}"/>
    <cellStyle name="_APAC Support Bookings (Oct'02)_Q3'02 Ops Call_Feb'021  Korea_APAC Weekly Commit - FY04Q2W01" xfId="507" xr:uid="{00000000-0005-0000-0000-0000E7000000}"/>
    <cellStyle name="_APAC Support Bookings (Oct'02)_Q3'02 Ops Call_Feb'021  Korea_APAC Weekly Commit - FY04Q2W01_Acquisition Schedules" xfId="508" xr:uid="{00000000-0005-0000-0000-0000E8000000}"/>
    <cellStyle name="_APAC Support Bookings (Oct'02)_Q3'02 Ops Call_Feb'021  Korea_AS WD1 Flash Charts - Apr'05" xfId="509" xr:uid="{00000000-0005-0000-0000-0000E9000000}"/>
    <cellStyle name="_APAC Support Bookings (Oct'02)_Q3'02 Ops Call_Feb'021  Korea_AS WD1 Flash Charts - Apr'05_Acquisition Schedules" xfId="510" xr:uid="{00000000-0005-0000-0000-0000EA000000}"/>
    <cellStyle name="_APAC Support Bookings (Oct'02)_Q3'02 Ops Call_Feb'021  Korea_AS WD1 Flash Charts - May'05" xfId="511" xr:uid="{00000000-0005-0000-0000-0000EB000000}"/>
    <cellStyle name="_APAC Support Bookings (Oct'02)_Q3'02 Ops Call_Feb'021  Korea_AS WD1 Flash Charts - May'05_Acquisition Schedules" xfId="512" xr:uid="{00000000-0005-0000-0000-0000EC000000}"/>
    <cellStyle name="_APAC Support Bookings (Oct'02)_Q3'02 Ops Call_Feb'021  Korea_AS WD3 Flash Charts - Apr'05" xfId="513" xr:uid="{00000000-0005-0000-0000-0000ED000000}"/>
    <cellStyle name="_APAC Support Bookings (Oct'02)_Q3'02 Ops Call_Feb'021  Korea_AS WD3 Flash Charts - Apr'05_Acquisition Schedules" xfId="514" xr:uid="{00000000-0005-0000-0000-0000EE000000}"/>
    <cellStyle name="_APAC Support Bookings (Oct'02)_Q3'02 Ops Call_Feb'021  Korea_AS WD3 Flash Charts - Mar'05v1" xfId="515" xr:uid="{00000000-0005-0000-0000-0000EF000000}"/>
    <cellStyle name="_APAC Support Bookings (Oct'02)_Q3'02 Ops Call_Feb'021  Korea_AS WD3 Flash Charts - Mar'05v1_Acquisition Schedules" xfId="516" xr:uid="{00000000-0005-0000-0000-0000F0000000}"/>
    <cellStyle name="_APAC Support Bookings (Oct'02)_Q3'02 Ops Call_Feb'021  Korea_CA WD1 Flash Charts - Sep'05" xfId="517" xr:uid="{00000000-0005-0000-0000-0000F1000000}"/>
    <cellStyle name="_APAC Support Bookings (Oct'02)_Q3'02 Ops Call_Feb'021  Korea_CA WD1 Flash Charts - Sep'05_Acquisition Schedules" xfId="518" xr:uid="{00000000-0005-0000-0000-0000F2000000}"/>
    <cellStyle name="_APAC Support Bookings (Oct'02)_Q3'02 Ops Call_Feb'021  Korea_Forecast Accuracy &amp; Linearity" xfId="519" xr:uid="{00000000-0005-0000-0000-0000F3000000}"/>
    <cellStyle name="_APAC Support Bookings (Oct'02)_Q3'02 Ops Call_Feb'021  Korea_Forecast Accuracy &amp; Linearity_Acquisition Schedules" xfId="520" xr:uid="{00000000-0005-0000-0000-0000F4000000}"/>
    <cellStyle name="_APAC Support Bookings (Oct'02)_Q3'02 Ops Call_Feb'021  Korea_FY04 Korea Goaling" xfId="521" xr:uid="{00000000-0005-0000-0000-0000F5000000}"/>
    <cellStyle name="_APAC Support Bookings (Oct'02)_Q3'02 Ops Call_Feb'021  Korea_FY04 Korea Goaling_Acquisition Schedules" xfId="522" xr:uid="{00000000-0005-0000-0000-0000F6000000}"/>
    <cellStyle name="_APAC Support Bookings (Oct'02)_Q3'02 Ops Call_Feb'021  Korea_WD1APAC Summary-26-04-05 FY05 ------1" xfId="523" xr:uid="{00000000-0005-0000-0000-0000F7000000}"/>
    <cellStyle name="_APAC Support Bookings (Oct'02)_Q3'02 Ops Call_Feb'021  Korea_WD1APAC Summary-26-04-05 FY05 ------1_Acquisition Schedules" xfId="524" xr:uid="{00000000-0005-0000-0000-0000F8000000}"/>
    <cellStyle name="_APAC Support Bookings (Oct'02)_Target Template" xfId="525" xr:uid="{00000000-0005-0000-0000-0000F9000000}"/>
    <cellStyle name="_APAC Support Bookings (Oct'02)_Target Template_Acquisition Schedules" xfId="526" xr:uid="{00000000-0005-0000-0000-0000FA000000}"/>
    <cellStyle name="_APAC Support Bookings (Oct'02)_WD1APAC Summary-26-04-05 FY05 ------1" xfId="527" xr:uid="{00000000-0005-0000-0000-0000FB000000}"/>
    <cellStyle name="_APAC Support Bookings (Oct'02)_WD1APAC Summary-26-04-05 FY05 ------1_Acquisition Schedules" xfId="528" xr:uid="{00000000-0005-0000-0000-0000FC000000}"/>
    <cellStyle name="_APAC Support Bookings (Sep'02)" xfId="529" xr:uid="{00000000-0005-0000-0000-0000FD000000}"/>
    <cellStyle name="_APAC Support Bookings (Sep'02)_Acquisition Schedules" xfId="530" xr:uid="{00000000-0005-0000-0000-0000FE000000}"/>
    <cellStyle name="_APAC Support Bookings (Sep'02)_APAC AS Aug'05 WD3 Flash" xfId="531" xr:uid="{00000000-0005-0000-0000-0000FF000000}"/>
    <cellStyle name="_APAC Support Bookings (Sep'02)_APAC AS Aug'05 WD3 Flash_Acquisition Schedules" xfId="532" xr:uid="{00000000-0005-0000-0000-000000010000}"/>
    <cellStyle name="_APAC Support Bookings (Sep'02)_APAC AS Oct'06 WD3 Flash" xfId="533" xr:uid="{00000000-0005-0000-0000-000001010000}"/>
    <cellStyle name="_APAC Support Bookings (Sep'02)_APAC AS Oct'06 WD3 Flash_Acquisition Schedules" xfId="534" xr:uid="{00000000-0005-0000-0000-000002010000}"/>
    <cellStyle name="_APAC Support Bookings (Sep'02)_APAC Support Bookings - Jun03" xfId="535" xr:uid="{00000000-0005-0000-0000-000003010000}"/>
    <cellStyle name="_APAC Support Bookings (Sep'02)_APAC Support Bookings - Jun03_Acquisition Schedules" xfId="536" xr:uid="{00000000-0005-0000-0000-000004010000}"/>
    <cellStyle name="_APAC Support Bookings (Sep'02)_APAC Support Bookings - Jun03_APAC AS Aug'05 WD3 Flash" xfId="537" xr:uid="{00000000-0005-0000-0000-000005010000}"/>
    <cellStyle name="_APAC Support Bookings (Sep'02)_APAC Support Bookings - Jun03_APAC AS Aug'05 WD3 Flash_Acquisition Schedules" xfId="538" xr:uid="{00000000-0005-0000-0000-000006010000}"/>
    <cellStyle name="_APAC Support Bookings (Sep'02)_APAC Support Bookings - Jun03_AS Variance Analysis_Aug07" xfId="539" xr:uid="{00000000-0005-0000-0000-000007010000}"/>
    <cellStyle name="_APAC Support Bookings (Sep'02)_APAC Support Bookings - Jun03_AS Variance Analysis_Aug07_Acquisition Schedules" xfId="540" xr:uid="{00000000-0005-0000-0000-000008010000}"/>
    <cellStyle name="_APAC Support Bookings (Sep'02)_APAC Support Bookings - Jun03_AS WD1 Flash Charts - Apr'05" xfId="541" xr:uid="{00000000-0005-0000-0000-000009010000}"/>
    <cellStyle name="_APAC Support Bookings (Sep'02)_APAC Support Bookings - Jun03_AS WD1 Flash Charts - Apr'05_Acquisition Schedules" xfId="542" xr:uid="{00000000-0005-0000-0000-00000A010000}"/>
    <cellStyle name="_APAC Support Bookings (Sep'02)_APAC Support Bookings - Jun03_AS WD1 Flash Charts - May'05" xfId="543" xr:uid="{00000000-0005-0000-0000-00000B010000}"/>
    <cellStyle name="_APAC Support Bookings (Sep'02)_APAC Support Bookings - Jun03_AS WD1 Flash Charts - May'05_Acquisition Schedules" xfId="544" xr:uid="{00000000-0005-0000-0000-00000C010000}"/>
    <cellStyle name="_APAC Support Bookings (Sep'02)_APAC Support Bookings - Jun03_AS WD3 Flash Charts - Apr'05" xfId="545" xr:uid="{00000000-0005-0000-0000-00000D010000}"/>
    <cellStyle name="_APAC Support Bookings (Sep'02)_APAC Support Bookings - Jun03_AS WD3 Flash Charts - Apr'05_Acquisition Schedules" xfId="546" xr:uid="{00000000-0005-0000-0000-00000E010000}"/>
    <cellStyle name="_APAC Support Bookings (Sep'02)_APAC Support Bookings - Jun03_AS WD3 Flash Charts - Mar'05v1" xfId="547" xr:uid="{00000000-0005-0000-0000-00000F010000}"/>
    <cellStyle name="_APAC Support Bookings (Sep'02)_APAC Support Bookings - Jun03_AS WD3 Flash Charts - Mar'05v1_Acquisition Schedules" xfId="548" xr:uid="{00000000-0005-0000-0000-000010010000}"/>
    <cellStyle name="_APAC Support Bookings (Sep'02)_APAC Support Bookings - Jun03_CA WD1 Flash Charts - Sep'05" xfId="549" xr:uid="{00000000-0005-0000-0000-000011010000}"/>
    <cellStyle name="_APAC Support Bookings (Sep'02)_APAC Support Bookings - Jun03_CA WD1 Flash Charts - Sep'05_Acquisition Schedules" xfId="550" xr:uid="{00000000-0005-0000-0000-000012010000}"/>
    <cellStyle name="_APAC Support Bookings (Sep'02)_APAC Support Bookings - Jun03_Target Template" xfId="551" xr:uid="{00000000-0005-0000-0000-000013010000}"/>
    <cellStyle name="_APAC Support Bookings (Sep'02)_APAC Support Bookings - Jun03_Target Template_Acquisition Schedules" xfId="552" xr:uid="{00000000-0005-0000-0000-000014010000}"/>
    <cellStyle name="_APAC Support Bookings (Sep'02)_APAC Weekly Commit - FY04Q2W01" xfId="553" xr:uid="{00000000-0005-0000-0000-000015010000}"/>
    <cellStyle name="_APAC Support Bookings (Sep'02)_APAC Weekly Commit - FY04Q2W01_Acquisition Schedules" xfId="554" xr:uid="{00000000-0005-0000-0000-000016010000}"/>
    <cellStyle name="_APAC Support Bookings (Sep'02)_AS Variance Analysis_Aug07" xfId="555" xr:uid="{00000000-0005-0000-0000-000017010000}"/>
    <cellStyle name="_APAC Support Bookings (Sep'02)_AS Variance Analysis_Aug07_Acquisition Schedules" xfId="556" xr:uid="{00000000-0005-0000-0000-000018010000}"/>
    <cellStyle name="_APAC Support Bookings (Sep'02)_AS WD1 Flash Charts - Apr'05" xfId="557" xr:uid="{00000000-0005-0000-0000-000019010000}"/>
    <cellStyle name="_APAC Support Bookings (Sep'02)_AS WD1 Flash Charts - Apr'05_Acquisition Schedules" xfId="558" xr:uid="{00000000-0005-0000-0000-00001A010000}"/>
    <cellStyle name="_APAC Support Bookings (Sep'02)_AS WD1 Flash Charts - May'05" xfId="559" xr:uid="{00000000-0005-0000-0000-00001B010000}"/>
    <cellStyle name="_APAC Support Bookings (Sep'02)_AS WD1 Flash Charts - May'05_Acquisition Schedules" xfId="560" xr:uid="{00000000-0005-0000-0000-00001C010000}"/>
    <cellStyle name="_APAC Support Bookings (Sep'02)_AS WD3 Flash Charts - Apr'05" xfId="561" xr:uid="{00000000-0005-0000-0000-00001D010000}"/>
    <cellStyle name="_APAC Support Bookings (Sep'02)_AS WD3 Flash Charts - Apr'05_Acquisition Schedules" xfId="562" xr:uid="{00000000-0005-0000-0000-00001E010000}"/>
    <cellStyle name="_APAC Support Bookings (Sep'02)_AS WD3 Flash Charts - Mar'05v1" xfId="563" xr:uid="{00000000-0005-0000-0000-00001F010000}"/>
    <cellStyle name="_APAC Support Bookings (Sep'02)_AS WD3 Flash Charts - Mar'05v1_Acquisition Schedules" xfId="564" xr:uid="{00000000-0005-0000-0000-000020010000}"/>
    <cellStyle name="_APAC Support Bookings (Sep'02)_CA WD1 Flash Charts - Sep'05" xfId="565" xr:uid="{00000000-0005-0000-0000-000021010000}"/>
    <cellStyle name="_APAC Support Bookings (Sep'02)_CA WD1 Flash Charts - Sep'05_Acquisition Schedules" xfId="566" xr:uid="{00000000-0005-0000-0000-000022010000}"/>
    <cellStyle name="_APAC Support Bookings (Sep'02)_Forecast Accuracy &amp; Linearity" xfId="567" xr:uid="{00000000-0005-0000-0000-000023010000}"/>
    <cellStyle name="_APAC Support Bookings (Sep'02)_Forecast Accuracy &amp; Linearity_Acquisition Schedules" xfId="568" xr:uid="{00000000-0005-0000-0000-000024010000}"/>
    <cellStyle name="_APAC Support Bookings (Sep'02)_FY04 Korea Goaling" xfId="569" xr:uid="{00000000-0005-0000-0000-000025010000}"/>
    <cellStyle name="_APAC Support Bookings (Sep'02)_FY04 Korea Goaling_Acquisition Schedules" xfId="570" xr:uid="{00000000-0005-0000-0000-000026010000}"/>
    <cellStyle name="_APAC Support Bookings (Sep'02)_Q3'02 Ops Call_Feb'021  Korea" xfId="571" xr:uid="{00000000-0005-0000-0000-000027010000}"/>
    <cellStyle name="_APAC Support Bookings (Sep'02)_Q3'02 Ops Call_Feb'021  Korea_Acquisition Schedules" xfId="572" xr:uid="{00000000-0005-0000-0000-000028010000}"/>
    <cellStyle name="_APAC Support Bookings (Sep'02)_Q3'02 Ops Call_Feb'021  Korea_ANZ FY04 Goaling" xfId="573" xr:uid="{00000000-0005-0000-0000-000029010000}"/>
    <cellStyle name="_APAC Support Bookings (Sep'02)_Q3'02 Ops Call_Feb'021  Korea_ANZ FY04 Goaling_Acquisition Schedules" xfId="574" xr:uid="{00000000-0005-0000-0000-00002A010000}"/>
    <cellStyle name="_APAC Support Bookings (Sep'02)_Q3'02 Ops Call_Feb'021  Korea_APAC AS Aug'05 WD3 Flash" xfId="575" xr:uid="{00000000-0005-0000-0000-00002B010000}"/>
    <cellStyle name="_APAC Support Bookings (Sep'02)_Q3'02 Ops Call_Feb'021  Korea_APAC AS Aug'05 WD3 Flash_Acquisition Schedules" xfId="576" xr:uid="{00000000-0005-0000-0000-00002C010000}"/>
    <cellStyle name="_APAC Support Bookings (Sep'02)_Q3'02 Ops Call_Feb'021  Korea_APAC Weekly Commit - FY04Q2W01" xfId="577" xr:uid="{00000000-0005-0000-0000-00002D010000}"/>
    <cellStyle name="_APAC Support Bookings (Sep'02)_Q3'02 Ops Call_Feb'021  Korea_APAC Weekly Commit - FY04Q2W01_Acquisition Schedules" xfId="578" xr:uid="{00000000-0005-0000-0000-00002E010000}"/>
    <cellStyle name="_APAC Support Bookings (Sep'02)_Q3'02 Ops Call_Feb'021  Korea_AS WD1 Flash Charts - Apr'05" xfId="579" xr:uid="{00000000-0005-0000-0000-00002F010000}"/>
    <cellStyle name="_APAC Support Bookings (Sep'02)_Q3'02 Ops Call_Feb'021  Korea_AS WD1 Flash Charts - Apr'05_Acquisition Schedules" xfId="580" xr:uid="{00000000-0005-0000-0000-000030010000}"/>
    <cellStyle name="_APAC Support Bookings (Sep'02)_Q3'02 Ops Call_Feb'021  Korea_AS WD1 Flash Charts - May'05" xfId="581" xr:uid="{00000000-0005-0000-0000-000031010000}"/>
    <cellStyle name="_APAC Support Bookings (Sep'02)_Q3'02 Ops Call_Feb'021  Korea_AS WD1 Flash Charts - May'05_Acquisition Schedules" xfId="582" xr:uid="{00000000-0005-0000-0000-000032010000}"/>
    <cellStyle name="_APAC Support Bookings (Sep'02)_Q3'02 Ops Call_Feb'021  Korea_AS WD3 Flash Charts - Apr'05" xfId="583" xr:uid="{00000000-0005-0000-0000-000033010000}"/>
    <cellStyle name="_APAC Support Bookings (Sep'02)_Q3'02 Ops Call_Feb'021  Korea_AS WD3 Flash Charts - Apr'05_Acquisition Schedules" xfId="584" xr:uid="{00000000-0005-0000-0000-000034010000}"/>
    <cellStyle name="_APAC Support Bookings (Sep'02)_Q3'02 Ops Call_Feb'021  Korea_AS WD3 Flash Charts - Mar'05v1" xfId="585" xr:uid="{00000000-0005-0000-0000-000035010000}"/>
    <cellStyle name="_APAC Support Bookings (Sep'02)_Q3'02 Ops Call_Feb'021  Korea_AS WD3 Flash Charts - Mar'05v1_Acquisition Schedules" xfId="586" xr:uid="{00000000-0005-0000-0000-000036010000}"/>
    <cellStyle name="_APAC Support Bookings (Sep'02)_Q3'02 Ops Call_Feb'021  Korea_CA WD1 Flash Charts - Sep'05" xfId="587" xr:uid="{00000000-0005-0000-0000-000037010000}"/>
    <cellStyle name="_APAC Support Bookings (Sep'02)_Q3'02 Ops Call_Feb'021  Korea_CA WD1 Flash Charts - Sep'05_Acquisition Schedules" xfId="588" xr:uid="{00000000-0005-0000-0000-000038010000}"/>
    <cellStyle name="_APAC Support Bookings (Sep'02)_Q3'02 Ops Call_Feb'021  Korea_Forecast Accuracy &amp; Linearity" xfId="589" xr:uid="{00000000-0005-0000-0000-000039010000}"/>
    <cellStyle name="_APAC Support Bookings (Sep'02)_Q3'02 Ops Call_Feb'021  Korea_Forecast Accuracy &amp; Linearity_Acquisition Schedules" xfId="590" xr:uid="{00000000-0005-0000-0000-00003A010000}"/>
    <cellStyle name="_APAC Support Bookings (Sep'02)_Q3'02 Ops Call_Feb'021  Korea_FY04 Korea Goaling" xfId="591" xr:uid="{00000000-0005-0000-0000-00003B010000}"/>
    <cellStyle name="_APAC Support Bookings (Sep'02)_Q3'02 Ops Call_Feb'021  Korea_FY04 Korea Goaling_Acquisition Schedules" xfId="592" xr:uid="{00000000-0005-0000-0000-00003C010000}"/>
    <cellStyle name="_APAC Support Bookings (Sep'02)_Q3'02 Ops Call_Feb'021  Korea_WD1APAC Summary-26-04-05 FY05 ------1" xfId="593" xr:uid="{00000000-0005-0000-0000-00003D010000}"/>
    <cellStyle name="_APAC Support Bookings (Sep'02)_Q3'02 Ops Call_Feb'021  Korea_WD1APAC Summary-26-04-05 FY05 ------1_Acquisition Schedules" xfId="594" xr:uid="{00000000-0005-0000-0000-00003E010000}"/>
    <cellStyle name="_APAC Support Bookings (Sep'02)_Target Template" xfId="595" xr:uid="{00000000-0005-0000-0000-00003F010000}"/>
    <cellStyle name="_APAC Support Bookings (Sep'02)_Target Template_Acquisition Schedules" xfId="596" xr:uid="{00000000-0005-0000-0000-000040010000}"/>
    <cellStyle name="_APAC Support Bookings (Sep'02)_WD1APAC Summary-26-04-05 FY05 ------1" xfId="597" xr:uid="{00000000-0005-0000-0000-000041010000}"/>
    <cellStyle name="_APAC Support Bookings (Sep'02)_WD1APAC Summary-26-04-05 FY05 ------1_Acquisition Schedules" xfId="598" xr:uid="{00000000-0005-0000-0000-000042010000}"/>
    <cellStyle name="_APAC Support Bookings Dec02" xfId="599" xr:uid="{00000000-0005-0000-0000-000043010000}"/>
    <cellStyle name="_APAC Support Bookings Dec02_Acquisition Schedules" xfId="600" xr:uid="{00000000-0005-0000-0000-000044010000}"/>
    <cellStyle name="_APAC Support Bookings Dec02_APAC AS Aug'05 WD3 Flash" xfId="601" xr:uid="{00000000-0005-0000-0000-000045010000}"/>
    <cellStyle name="_APAC Support Bookings Dec02_APAC AS Aug'05 WD3 Flash_Acquisition Schedules" xfId="602" xr:uid="{00000000-0005-0000-0000-000046010000}"/>
    <cellStyle name="_APAC Support Bookings Dec02_APAC AS Oct'06 WD3 Flash" xfId="603" xr:uid="{00000000-0005-0000-0000-000047010000}"/>
    <cellStyle name="_APAC Support Bookings Dec02_APAC AS Oct'06 WD3 Flash_Acquisition Schedules" xfId="604" xr:uid="{00000000-0005-0000-0000-000048010000}"/>
    <cellStyle name="_APAC Support Bookings Dec02_APAC Support Bookings - Jun03" xfId="605" xr:uid="{00000000-0005-0000-0000-000049010000}"/>
    <cellStyle name="_APAC Support Bookings Dec02_APAC Support Bookings - Jun03_Acquisition Schedules" xfId="606" xr:uid="{00000000-0005-0000-0000-00004A010000}"/>
    <cellStyle name="_APAC Support Bookings Dec02_APAC Support Bookings - Jun03_APAC AS Aug'05 WD3 Flash" xfId="607" xr:uid="{00000000-0005-0000-0000-00004B010000}"/>
    <cellStyle name="_APAC Support Bookings Dec02_APAC Support Bookings - Jun03_APAC AS Aug'05 WD3 Flash_Acquisition Schedules" xfId="608" xr:uid="{00000000-0005-0000-0000-00004C010000}"/>
    <cellStyle name="_APAC Support Bookings Dec02_APAC Support Bookings - Jun03_AS Variance Analysis_Aug07" xfId="609" xr:uid="{00000000-0005-0000-0000-00004D010000}"/>
    <cellStyle name="_APAC Support Bookings Dec02_APAC Support Bookings - Jun03_AS Variance Analysis_Aug07_Acquisition Schedules" xfId="610" xr:uid="{00000000-0005-0000-0000-00004E010000}"/>
    <cellStyle name="_APAC Support Bookings Dec02_APAC Support Bookings - Jun03_AS WD1 Flash Charts - Apr'05" xfId="611" xr:uid="{00000000-0005-0000-0000-00004F010000}"/>
    <cellStyle name="_APAC Support Bookings Dec02_APAC Support Bookings - Jun03_AS WD1 Flash Charts - Apr'05_Acquisition Schedules" xfId="612" xr:uid="{00000000-0005-0000-0000-000050010000}"/>
    <cellStyle name="_APAC Support Bookings Dec02_APAC Support Bookings - Jun03_AS WD1 Flash Charts - May'05" xfId="613" xr:uid="{00000000-0005-0000-0000-000051010000}"/>
    <cellStyle name="_APAC Support Bookings Dec02_APAC Support Bookings - Jun03_AS WD1 Flash Charts - May'05_Acquisition Schedules" xfId="614" xr:uid="{00000000-0005-0000-0000-000052010000}"/>
    <cellStyle name="_APAC Support Bookings Dec02_APAC Support Bookings - Jun03_AS WD3 Flash Charts - Apr'05" xfId="615" xr:uid="{00000000-0005-0000-0000-000053010000}"/>
    <cellStyle name="_APAC Support Bookings Dec02_APAC Support Bookings - Jun03_AS WD3 Flash Charts - Apr'05_Acquisition Schedules" xfId="616" xr:uid="{00000000-0005-0000-0000-000054010000}"/>
    <cellStyle name="_APAC Support Bookings Dec02_APAC Support Bookings - Jun03_AS WD3 Flash Charts - Mar'05v1" xfId="617" xr:uid="{00000000-0005-0000-0000-000055010000}"/>
    <cellStyle name="_APAC Support Bookings Dec02_APAC Support Bookings - Jun03_AS WD3 Flash Charts - Mar'05v1_Acquisition Schedules" xfId="618" xr:uid="{00000000-0005-0000-0000-000056010000}"/>
    <cellStyle name="_APAC Support Bookings Dec02_APAC Support Bookings - Jun03_CA WD1 Flash Charts - Sep'05" xfId="619" xr:uid="{00000000-0005-0000-0000-000057010000}"/>
    <cellStyle name="_APAC Support Bookings Dec02_APAC Support Bookings - Jun03_CA WD1 Flash Charts - Sep'05_Acquisition Schedules" xfId="620" xr:uid="{00000000-0005-0000-0000-000058010000}"/>
    <cellStyle name="_APAC Support Bookings Dec02_APAC Support Bookings - Jun03_Target Template" xfId="621" xr:uid="{00000000-0005-0000-0000-000059010000}"/>
    <cellStyle name="_APAC Support Bookings Dec02_APAC Support Bookings - Jun03_Target Template_Acquisition Schedules" xfId="622" xr:uid="{00000000-0005-0000-0000-00005A010000}"/>
    <cellStyle name="_APAC Support Bookings Dec02_APAC Weekly Commit - FY04Q2W01" xfId="623" xr:uid="{00000000-0005-0000-0000-00005B010000}"/>
    <cellStyle name="_APAC Support Bookings Dec02_APAC Weekly Commit - FY04Q2W01_Acquisition Schedules" xfId="624" xr:uid="{00000000-0005-0000-0000-00005C010000}"/>
    <cellStyle name="_APAC Support Bookings Dec02_AS Variance Analysis_Aug07" xfId="625" xr:uid="{00000000-0005-0000-0000-00005D010000}"/>
    <cellStyle name="_APAC Support Bookings Dec02_AS Variance Analysis_Aug07_Acquisition Schedules" xfId="626" xr:uid="{00000000-0005-0000-0000-00005E010000}"/>
    <cellStyle name="_APAC Support Bookings Dec02_AS WD1 Flash Charts - Apr'05" xfId="627" xr:uid="{00000000-0005-0000-0000-00005F010000}"/>
    <cellStyle name="_APAC Support Bookings Dec02_AS WD1 Flash Charts - Apr'05_Acquisition Schedules" xfId="628" xr:uid="{00000000-0005-0000-0000-000060010000}"/>
    <cellStyle name="_APAC Support Bookings Dec02_AS WD1 Flash Charts - May'05" xfId="629" xr:uid="{00000000-0005-0000-0000-000061010000}"/>
    <cellStyle name="_APAC Support Bookings Dec02_AS WD1 Flash Charts - May'05_Acquisition Schedules" xfId="630" xr:uid="{00000000-0005-0000-0000-000062010000}"/>
    <cellStyle name="_APAC Support Bookings Dec02_AS WD3 Flash Charts - Apr'05" xfId="631" xr:uid="{00000000-0005-0000-0000-000063010000}"/>
    <cellStyle name="_APAC Support Bookings Dec02_AS WD3 Flash Charts - Apr'05_Acquisition Schedules" xfId="632" xr:uid="{00000000-0005-0000-0000-000064010000}"/>
    <cellStyle name="_APAC Support Bookings Dec02_AS WD3 Flash Charts - Mar'05v1" xfId="633" xr:uid="{00000000-0005-0000-0000-000065010000}"/>
    <cellStyle name="_APAC Support Bookings Dec02_AS WD3 Flash Charts - Mar'05v1_Acquisition Schedules" xfId="634" xr:uid="{00000000-0005-0000-0000-000066010000}"/>
    <cellStyle name="_APAC Support Bookings Dec02_CA WD1 Flash Charts - Sep'05" xfId="635" xr:uid="{00000000-0005-0000-0000-000067010000}"/>
    <cellStyle name="_APAC Support Bookings Dec02_CA WD1 Flash Charts - Sep'05_Acquisition Schedules" xfId="636" xr:uid="{00000000-0005-0000-0000-000068010000}"/>
    <cellStyle name="_APAC Support Bookings Dec02_Forecast Accuracy &amp; Linearity" xfId="637" xr:uid="{00000000-0005-0000-0000-000069010000}"/>
    <cellStyle name="_APAC Support Bookings Dec02_Forecast Accuracy &amp; Linearity_Acquisition Schedules" xfId="638" xr:uid="{00000000-0005-0000-0000-00006A010000}"/>
    <cellStyle name="_APAC Support Bookings Dec02_FY04 Korea Goaling" xfId="639" xr:uid="{00000000-0005-0000-0000-00006B010000}"/>
    <cellStyle name="_APAC Support Bookings Dec02_FY04 Korea Goaling_Acquisition Schedules" xfId="640" xr:uid="{00000000-0005-0000-0000-00006C010000}"/>
    <cellStyle name="_APAC Support Bookings Dec02_Q3'02 Ops Call_Feb'021  Korea" xfId="641" xr:uid="{00000000-0005-0000-0000-00006D010000}"/>
    <cellStyle name="_APAC Support Bookings Dec02_Q3'02 Ops Call_Feb'021  Korea_Acquisition Schedules" xfId="642" xr:uid="{00000000-0005-0000-0000-00006E010000}"/>
    <cellStyle name="_APAC Support Bookings Dec02_Q3'02 Ops Call_Feb'021  Korea_ANZ FY04 Goaling" xfId="643" xr:uid="{00000000-0005-0000-0000-00006F010000}"/>
    <cellStyle name="_APAC Support Bookings Dec02_Q3'02 Ops Call_Feb'021  Korea_ANZ FY04 Goaling_Acquisition Schedules" xfId="644" xr:uid="{00000000-0005-0000-0000-000070010000}"/>
    <cellStyle name="_APAC Support Bookings Dec02_Q3'02 Ops Call_Feb'021  Korea_APAC AS Aug'05 WD3 Flash" xfId="645" xr:uid="{00000000-0005-0000-0000-000071010000}"/>
    <cellStyle name="_APAC Support Bookings Dec02_Q3'02 Ops Call_Feb'021  Korea_APAC AS Aug'05 WD3 Flash_Acquisition Schedules" xfId="646" xr:uid="{00000000-0005-0000-0000-000072010000}"/>
    <cellStyle name="_APAC Support Bookings Dec02_Q3'02 Ops Call_Feb'021  Korea_APAC Weekly Commit - FY04Q2W01" xfId="647" xr:uid="{00000000-0005-0000-0000-000073010000}"/>
    <cellStyle name="_APAC Support Bookings Dec02_Q3'02 Ops Call_Feb'021  Korea_APAC Weekly Commit - FY04Q2W01_Acquisition Schedules" xfId="648" xr:uid="{00000000-0005-0000-0000-000074010000}"/>
    <cellStyle name="_APAC Support Bookings Dec02_Q3'02 Ops Call_Feb'021  Korea_AS WD1 Flash Charts - Apr'05" xfId="649" xr:uid="{00000000-0005-0000-0000-000075010000}"/>
    <cellStyle name="_APAC Support Bookings Dec02_Q3'02 Ops Call_Feb'021  Korea_AS WD1 Flash Charts - Apr'05_Acquisition Schedules" xfId="650" xr:uid="{00000000-0005-0000-0000-000076010000}"/>
    <cellStyle name="_APAC Support Bookings Dec02_Q3'02 Ops Call_Feb'021  Korea_AS WD1 Flash Charts - May'05" xfId="651" xr:uid="{00000000-0005-0000-0000-000077010000}"/>
    <cellStyle name="_APAC Support Bookings Dec02_Q3'02 Ops Call_Feb'021  Korea_AS WD1 Flash Charts - May'05_Acquisition Schedules" xfId="652" xr:uid="{00000000-0005-0000-0000-000078010000}"/>
    <cellStyle name="_APAC Support Bookings Dec02_Q3'02 Ops Call_Feb'021  Korea_AS WD3 Flash Charts - Apr'05" xfId="653" xr:uid="{00000000-0005-0000-0000-000079010000}"/>
    <cellStyle name="_APAC Support Bookings Dec02_Q3'02 Ops Call_Feb'021  Korea_AS WD3 Flash Charts - Apr'05_Acquisition Schedules" xfId="654" xr:uid="{00000000-0005-0000-0000-00007A010000}"/>
    <cellStyle name="_APAC Support Bookings Dec02_Q3'02 Ops Call_Feb'021  Korea_AS WD3 Flash Charts - Mar'05v1" xfId="655" xr:uid="{00000000-0005-0000-0000-00007B010000}"/>
    <cellStyle name="_APAC Support Bookings Dec02_Q3'02 Ops Call_Feb'021  Korea_AS WD3 Flash Charts - Mar'05v1_Acquisition Schedules" xfId="656" xr:uid="{00000000-0005-0000-0000-00007C010000}"/>
    <cellStyle name="_APAC Support Bookings Dec02_Q3'02 Ops Call_Feb'021  Korea_CA WD1 Flash Charts - Sep'05" xfId="657" xr:uid="{00000000-0005-0000-0000-00007D010000}"/>
    <cellStyle name="_APAC Support Bookings Dec02_Q3'02 Ops Call_Feb'021  Korea_CA WD1 Flash Charts - Sep'05_Acquisition Schedules" xfId="658" xr:uid="{00000000-0005-0000-0000-00007E010000}"/>
    <cellStyle name="_APAC Support Bookings Dec02_Q3'02 Ops Call_Feb'021  Korea_Forecast Accuracy &amp; Linearity" xfId="659" xr:uid="{00000000-0005-0000-0000-00007F010000}"/>
    <cellStyle name="_APAC Support Bookings Dec02_Q3'02 Ops Call_Feb'021  Korea_Forecast Accuracy &amp; Linearity_Acquisition Schedules" xfId="660" xr:uid="{00000000-0005-0000-0000-000080010000}"/>
    <cellStyle name="_APAC Support Bookings Dec02_Q3'02 Ops Call_Feb'021  Korea_FY04 Korea Goaling" xfId="661" xr:uid="{00000000-0005-0000-0000-000081010000}"/>
    <cellStyle name="_APAC Support Bookings Dec02_Q3'02 Ops Call_Feb'021  Korea_FY04 Korea Goaling_Acquisition Schedules" xfId="662" xr:uid="{00000000-0005-0000-0000-000082010000}"/>
    <cellStyle name="_APAC Support Bookings Dec02_Q3'02 Ops Call_Feb'021  Korea_WD1APAC Summary-26-04-05 FY05 ------1" xfId="663" xr:uid="{00000000-0005-0000-0000-000083010000}"/>
    <cellStyle name="_APAC Support Bookings Dec02_Q3'02 Ops Call_Feb'021  Korea_WD1APAC Summary-26-04-05 FY05 ------1_Acquisition Schedules" xfId="664" xr:uid="{00000000-0005-0000-0000-000084010000}"/>
    <cellStyle name="_APAC Support Bookings Dec02_Target Template" xfId="665" xr:uid="{00000000-0005-0000-0000-000085010000}"/>
    <cellStyle name="_APAC Support Bookings Dec02_Target Template_Acquisition Schedules" xfId="666" xr:uid="{00000000-0005-0000-0000-000086010000}"/>
    <cellStyle name="_APAC Support Bookings Dec02_WD1APAC Summary-26-04-05 FY05 ------1" xfId="667" xr:uid="{00000000-0005-0000-0000-000087010000}"/>
    <cellStyle name="_APAC Support Bookings Dec02_WD1APAC Summary-26-04-05 FY05 ------1_Acquisition Schedules" xfId="668" xr:uid="{00000000-0005-0000-0000-000088010000}"/>
    <cellStyle name="_APAC Support Bookings Nov02" xfId="669" xr:uid="{00000000-0005-0000-0000-000089010000}"/>
    <cellStyle name="_APAC Support Bookings Nov02_Acquisition Schedules" xfId="670" xr:uid="{00000000-0005-0000-0000-00008A010000}"/>
    <cellStyle name="_APAC Support Bookings Nov02_APAC AS Aug'05 WD3 Flash" xfId="671" xr:uid="{00000000-0005-0000-0000-00008B010000}"/>
    <cellStyle name="_APAC Support Bookings Nov02_APAC AS Aug'05 WD3 Flash_Acquisition Schedules" xfId="672" xr:uid="{00000000-0005-0000-0000-00008C010000}"/>
    <cellStyle name="_APAC Support Bookings Nov02_APAC AS Oct'06 WD3 Flash" xfId="673" xr:uid="{00000000-0005-0000-0000-00008D010000}"/>
    <cellStyle name="_APAC Support Bookings Nov02_APAC AS Oct'06 WD3 Flash_Acquisition Schedules" xfId="674" xr:uid="{00000000-0005-0000-0000-00008E010000}"/>
    <cellStyle name="_APAC Support Bookings Nov02_APAC Support Bookings - Jun03" xfId="675" xr:uid="{00000000-0005-0000-0000-00008F010000}"/>
    <cellStyle name="_APAC Support Bookings Nov02_APAC Support Bookings - Jun03_Acquisition Schedules" xfId="676" xr:uid="{00000000-0005-0000-0000-000090010000}"/>
    <cellStyle name="_APAC Support Bookings Nov02_APAC Support Bookings - Jun03_APAC AS Aug'05 WD3 Flash" xfId="677" xr:uid="{00000000-0005-0000-0000-000091010000}"/>
    <cellStyle name="_APAC Support Bookings Nov02_APAC Support Bookings - Jun03_APAC AS Aug'05 WD3 Flash_Acquisition Schedules" xfId="678" xr:uid="{00000000-0005-0000-0000-000092010000}"/>
    <cellStyle name="_APAC Support Bookings Nov02_APAC Support Bookings - Jun03_AS Variance Analysis_Aug07" xfId="679" xr:uid="{00000000-0005-0000-0000-000093010000}"/>
    <cellStyle name="_APAC Support Bookings Nov02_APAC Support Bookings - Jun03_AS Variance Analysis_Aug07_Acquisition Schedules" xfId="680" xr:uid="{00000000-0005-0000-0000-000094010000}"/>
    <cellStyle name="_APAC Support Bookings Nov02_APAC Support Bookings - Jun03_AS WD1 Flash Charts - Apr'05" xfId="681" xr:uid="{00000000-0005-0000-0000-000095010000}"/>
    <cellStyle name="_APAC Support Bookings Nov02_APAC Support Bookings - Jun03_AS WD1 Flash Charts - Apr'05_Acquisition Schedules" xfId="682" xr:uid="{00000000-0005-0000-0000-000096010000}"/>
    <cellStyle name="_APAC Support Bookings Nov02_APAC Support Bookings - Jun03_AS WD1 Flash Charts - May'05" xfId="683" xr:uid="{00000000-0005-0000-0000-000097010000}"/>
    <cellStyle name="_APAC Support Bookings Nov02_APAC Support Bookings - Jun03_AS WD1 Flash Charts - May'05_Acquisition Schedules" xfId="684" xr:uid="{00000000-0005-0000-0000-000098010000}"/>
    <cellStyle name="_APAC Support Bookings Nov02_APAC Support Bookings - Jun03_AS WD3 Flash Charts - Apr'05" xfId="685" xr:uid="{00000000-0005-0000-0000-000099010000}"/>
    <cellStyle name="_APAC Support Bookings Nov02_APAC Support Bookings - Jun03_AS WD3 Flash Charts - Apr'05_Acquisition Schedules" xfId="686" xr:uid="{00000000-0005-0000-0000-00009A010000}"/>
    <cellStyle name="_APAC Support Bookings Nov02_APAC Support Bookings - Jun03_AS WD3 Flash Charts - Mar'05v1" xfId="687" xr:uid="{00000000-0005-0000-0000-00009B010000}"/>
    <cellStyle name="_APAC Support Bookings Nov02_APAC Support Bookings - Jun03_AS WD3 Flash Charts - Mar'05v1_Acquisition Schedules" xfId="688" xr:uid="{00000000-0005-0000-0000-00009C010000}"/>
    <cellStyle name="_APAC Support Bookings Nov02_APAC Support Bookings - Jun03_CA WD1 Flash Charts - Sep'05" xfId="689" xr:uid="{00000000-0005-0000-0000-00009D010000}"/>
    <cellStyle name="_APAC Support Bookings Nov02_APAC Support Bookings - Jun03_CA WD1 Flash Charts - Sep'05_Acquisition Schedules" xfId="690" xr:uid="{00000000-0005-0000-0000-00009E010000}"/>
    <cellStyle name="_APAC Support Bookings Nov02_APAC Support Bookings - Jun03_Target Template" xfId="691" xr:uid="{00000000-0005-0000-0000-00009F010000}"/>
    <cellStyle name="_APAC Support Bookings Nov02_APAC Support Bookings - Jun03_Target Template_Acquisition Schedules" xfId="692" xr:uid="{00000000-0005-0000-0000-0000A0010000}"/>
    <cellStyle name="_APAC Support Bookings Nov02_APAC Weekly Commit - FY04Q2W01" xfId="693" xr:uid="{00000000-0005-0000-0000-0000A1010000}"/>
    <cellStyle name="_APAC Support Bookings Nov02_APAC Weekly Commit - FY04Q2W01_Acquisition Schedules" xfId="694" xr:uid="{00000000-0005-0000-0000-0000A2010000}"/>
    <cellStyle name="_APAC Support Bookings Nov02_AS Variance Analysis_Aug07" xfId="695" xr:uid="{00000000-0005-0000-0000-0000A3010000}"/>
    <cellStyle name="_APAC Support Bookings Nov02_AS Variance Analysis_Aug07_Acquisition Schedules" xfId="696" xr:uid="{00000000-0005-0000-0000-0000A4010000}"/>
    <cellStyle name="_APAC Support Bookings Nov02_AS WD1 Flash Charts - Apr'05" xfId="697" xr:uid="{00000000-0005-0000-0000-0000A5010000}"/>
    <cellStyle name="_APAC Support Bookings Nov02_AS WD1 Flash Charts - Apr'05_Acquisition Schedules" xfId="698" xr:uid="{00000000-0005-0000-0000-0000A6010000}"/>
    <cellStyle name="_APAC Support Bookings Nov02_AS WD1 Flash Charts - May'05" xfId="699" xr:uid="{00000000-0005-0000-0000-0000A7010000}"/>
    <cellStyle name="_APAC Support Bookings Nov02_AS WD1 Flash Charts - May'05_Acquisition Schedules" xfId="700" xr:uid="{00000000-0005-0000-0000-0000A8010000}"/>
    <cellStyle name="_APAC Support Bookings Nov02_AS WD3 Flash Charts - Apr'05" xfId="701" xr:uid="{00000000-0005-0000-0000-0000A9010000}"/>
    <cellStyle name="_APAC Support Bookings Nov02_AS WD3 Flash Charts - Apr'05_Acquisition Schedules" xfId="702" xr:uid="{00000000-0005-0000-0000-0000AA010000}"/>
    <cellStyle name="_APAC Support Bookings Nov02_AS WD3 Flash Charts - Mar'05v1" xfId="703" xr:uid="{00000000-0005-0000-0000-0000AB010000}"/>
    <cellStyle name="_APAC Support Bookings Nov02_AS WD3 Flash Charts - Mar'05v1_Acquisition Schedules" xfId="704" xr:uid="{00000000-0005-0000-0000-0000AC010000}"/>
    <cellStyle name="_APAC Support Bookings Nov02_CA WD1 Flash Charts - Sep'05" xfId="705" xr:uid="{00000000-0005-0000-0000-0000AD010000}"/>
    <cellStyle name="_APAC Support Bookings Nov02_CA WD1 Flash Charts - Sep'05_Acquisition Schedules" xfId="706" xr:uid="{00000000-0005-0000-0000-0000AE010000}"/>
    <cellStyle name="_APAC Support Bookings Nov02_Forecast Accuracy &amp; Linearity" xfId="707" xr:uid="{00000000-0005-0000-0000-0000AF010000}"/>
    <cellStyle name="_APAC Support Bookings Nov02_Forecast Accuracy &amp; Linearity_Acquisition Schedules" xfId="708" xr:uid="{00000000-0005-0000-0000-0000B0010000}"/>
    <cellStyle name="_APAC Support Bookings Nov02_FY04 Korea Goaling" xfId="709" xr:uid="{00000000-0005-0000-0000-0000B1010000}"/>
    <cellStyle name="_APAC Support Bookings Nov02_FY04 Korea Goaling_Acquisition Schedules" xfId="710" xr:uid="{00000000-0005-0000-0000-0000B2010000}"/>
    <cellStyle name="_APAC Support Bookings Nov02_Q3'02 Ops Call_Feb'021  Korea" xfId="711" xr:uid="{00000000-0005-0000-0000-0000B3010000}"/>
    <cellStyle name="_APAC Support Bookings Nov02_Q3'02 Ops Call_Feb'021  Korea_Acquisition Schedules" xfId="712" xr:uid="{00000000-0005-0000-0000-0000B4010000}"/>
    <cellStyle name="_APAC Support Bookings Nov02_Q3'02 Ops Call_Feb'021  Korea_ANZ FY04 Goaling" xfId="713" xr:uid="{00000000-0005-0000-0000-0000B5010000}"/>
    <cellStyle name="_APAC Support Bookings Nov02_Q3'02 Ops Call_Feb'021  Korea_ANZ FY04 Goaling_Acquisition Schedules" xfId="714" xr:uid="{00000000-0005-0000-0000-0000B6010000}"/>
    <cellStyle name="_APAC Support Bookings Nov02_Q3'02 Ops Call_Feb'021  Korea_APAC AS Aug'05 WD3 Flash" xfId="715" xr:uid="{00000000-0005-0000-0000-0000B7010000}"/>
    <cellStyle name="_APAC Support Bookings Nov02_Q3'02 Ops Call_Feb'021  Korea_APAC AS Aug'05 WD3 Flash_Acquisition Schedules" xfId="716" xr:uid="{00000000-0005-0000-0000-0000B8010000}"/>
    <cellStyle name="_APAC Support Bookings Nov02_Q3'02 Ops Call_Feb'021  Korea_APAC Weekly Commit - FY04Q2W01" xfId="717" xr:uid="{00000000-0005-0000-0000-0000B9010000}"/>
    <cellStyle name="_APAC Support Bookings Nov02_Q3'02 Ops Call_Feb'021  Korea_APAC Weekly Commit - FY04Q2W01_Acquisition Schedules" xfId="718" xr:uid="{00000000-0005-0000-0000-0000BA010000}"/>
    <cellStyle name="_APAC Support Bookings Nov02_Q3'02 Ops Call_Feb'021  Korea_AS WD1 Flash Charts - Apr'05" xfId="719" xr:uid="{00000000-0005-0000-0000-0000BB010000}"/>
    <cellStyle name="_APAC Support Bookings Nov02_Q3'02 Ops Call_Feb'021  Korea_AS WD1 Flash Charts - Apr'05_Acquisition Schedules" xfId="720" xr:uid="{00000000-0005-0000-0000-0000BC010000}"/>
    <cellStyle name="_APAC Support Bookings Nov02_Q3'02 Ops Call_Feb'021  Korea_AS WD1 Flash Charts - May'05" xfId="721" xr:uid="{00000000-0005-0000-0000-0000BD010000}"/>
    <cellStyle name="_APAC Support Bookings Nov02_Q3'02 Ops Call_Feb'021  Korea_AS WD1 Flash Charts - May'05_Acquisition Schedules" xfId="722" xr:uid="{00000000-0005-0000-0000-0000BE010000}"/>
    <cellStyle name="_APAC Support Bookings Nov02_Q3'02 Ops Call_Feb'021  Korea_AS WD3 Flash Charts - Apr'05" xfId="723" xr:uid="{00000000-0005-0000-0000-0000BF010000}"/>
    <cellStyle name="_APAC Support Bookings Nov02_Q3'02 Ops Call_Feb'021  Korea_AS WD3 Flash Charts - Apr'05_Acquisition Schedules" xfId="724" xr:uid="{00000000-0005-0000-0000-0000C0010000}"/>
    <cellStyle name="_APAC Support Bookings Nov02_Q3'02 Ops Call_Feb'021  Korea_AS WD3 Flash Charts - Mar'05v1" xfId="725" xr:uid="{00000000-0005-0000-0000-0000C1010000}"/>
    <cellStyle name="_APAC Support Bookings Nov02_Q3'02 Ops Call_Feb'021  Korea_AS WD3 Flash Charts - Mar'05v1_Acquisition Schedules" xfId="726" xr:uid="{00000000-0005-0000-0000-0000C2010000}"/>
    <cellStyle name="_APAC Support Bookings Nov02_Q3'02 Ops Call_Feb'021  Korea_CA WD1 Flash Charts - Sep'05" xfId="727" xr:uid="{00000000-0005-0000-0000-0000C3010000}"/>
    <cellStyle name="_APAC Support Bookings Nov02_Q3'02 Ops Call_Feb'021  Korea_CA WD1 Flash Charts - Sep'05_Acquisition Schedules" xfId="728" xr:uid="{00000000-0005-0000-0000-0000C4010000}"/>
    <cellStyle name="_APAC Support Bookings Nov02_Q3'02 Ops Call_Feb'021  Korea_Forecast Accuracy &amp; Linearity" xfId="729" xr:uid="{00000000-0005-0000-0000-0000C5010000}"/>
    <cellStyle name="_APAC Support Bookings Nov02_Q3'02 Ops Call_Feb'021  Korea_Forecast Accuracy &amp; Linearity_Acquisition Schedules" xfId="730" xr:uid="{00000000-0005-0000-0000-0000C6010000}"/>
    <cellStyle name="_APAC Support Bookings Nov02_Q3'02 Ops Call_Feb'021  Korea_FY04 Korea Goaling" xfId="731" xr:uid="{00000000-0005-0000-0000-0000C7010000}"/>
    <cellStyle name="_APAC Support Bookings Nov02_Q3'02 Ops Call_Feb'021  Korea_FY04 Korea Goaling_Acquisition Schedules" xfId="732" xr:uid="{00000000-0005-0000-0000-0000C8010000}"/>
    <cellStyle name="_APAC Support Bookings Nov02_Q3'02 Ops Call_Feb'021  Korea_WD1APAC Summary-26-04-05 FY05 ------1" xfId="733" xr:uid="{00000000-0005-0000-0000-0000C9010000}"/>
    <cellStyle name="_APAC Support Bookings Nov02_Q3'02 Ops Call_Feb'021  Korea_WD1APAC Summary-26-04-05 FY05 ------1_Acquisition Schedules" xfId="734" xr:uid="{00000000-0005-0000-0000-0000CA010000}"/>
    <cellStyle name="_APAC Support Bookings Nov02_Target Template" xfId="735" xr:uid="{00000000-0005-0000-0000-0000CB010000}"/>
    <cellStyle name="_APAC Support Bookings Nov02_Target Template_Acquisition Schedules" xfId="736" xr:uid="{00000000-0005-0000-0000-0000CC010000}"/>
    <cellStyle name="_APAC Support Bookings Nov02_WD1APAC Summary-26-04-05 FY05 ------1" xfId="737" xr:uid="{00000000-0005-0000-0000-0000CD010000}"/>
    <cellStyle name="_APAC Support Bookings Nov02_WD1APAC Summary-26-04-05 FY05 ------1_Acquisition Schedules" xfId="738" xr:uid="{00000000-0005-0000-0000-0000CE010000}"/>
    <cellStyle name="_APAC Weekly Commit - FY04Q2W01" xfId="739" xr:uid="{00000000-0005-0000-0000-0000CF010000}"/>
    <cellStyle name="_APJ Dec'03 Close Japan Delivery Split1" xfId="740" xr:uid="{00000000-0005-0000-0000-0000D0010000}"/>
    <cellStyle name="_APJ Dec'03 Close Japan Delivery Split1_Acquisition Schedules" xfId="741" xr:uid="{00000000-0005-0000-0000-0000D1010000}"/>
    <cellStyle name="_APJ Jan'03 Close with Delivery Splits" xfId="742" xr:uid="{00000000-0005-0000-0000-0000D2010000}"/>
    <cellStyle name="_APJ Jan'03 Close with Delivery Splits_Acquisition Schedules" xfId="743" xr:uid="{00000000-0005-0000-0000-0000D3010000}"/>
    <cellStyle name="_Apples to Apples" xfId="744" xr:uid="{00000000-0005-0000-0000-0000D4010000}"/>
    <cellStyle name="_Apr FY07 Reconciliation" xfId="745" xr:uid="{00000000-0005-0000-0000-0000D5010000}"/>
    <cellStyle name="_Apr FY07 Reconciliation 2" xfId="746" xr:uid="{00000000-0005-0000-0000-0000D6010000}"/>
    <cellStyle name="_April Revenue Expectations" xfId="747" xr:uid="{00000000-0005-0000-0000-0000D7010000}"/>
    <cellStyle name="_April Revenue Expectations Template 13-apr" xfId="748" xr:uid="{00000000-0005-0000-0000-0000D8010000}"/>
    <cellStyle name="_April Revenue Expectations Template 13-apr_Acquisition Schedules" xfId="749" xr:uid="{00000000-0005-0000-0000-0000D9010000}"/>
    <cellStyle name="_April Revenue Expectations_Acquisition Schedules" xfId="750" xr:uid="{00000000-0005-0000-0000-0000DA010000}"/>
    <cellStyle name="_April Revenue Expectations1" xfId="751" xr:uid="{00000000-0005-0000-0000-0000DB010000}"/>
    <cellStyle name="_April Revenue Expectations1_Acquisition Schedules" xfId="752" xr:uid="{00000000-0005-0000-0000-0000DC010000}"/>
    <cellStyle name="_April Revenue Expectations-v2" xfId="753" xr:uid="{00000000-0005-0000-0000-0000DD010000}"/>
    <cellStyle name="_April Revenue Expectations-v2_Acquisition Schedules" xfId="754" xr:uid="{00000000-0005-0000-0000-0000DE010000}"/>
    <cellStyle name="_AS FY04 Bookings Fcst Model.1" xfId="755" xr:uid="{00000000-0005-0000-0000-0000DF010000}"/>
    <cellStyle name="_AS FY04 Bookings Fcst Model.1_Acquisition Schedules" xfId="756" xr:uid="{00000000-0005-0000-0000-0000E0010000}"/>
    <cellStyle name="_AS Q2'02 Template " xfId="757" xr:uid="{00000000-0005-0000-0000-0000E1010000}"/>
    <cellStyle name="_AS Q2'02 Template _Acquisition Schedules" xfId="758" xr:uid="{00000000-0005-0000-0000-0000E2010000}"/>
    <cellStyle name="_AS Variance Analysis_Jan032" xfId="759" xr:uid="{00000000-0005-0000-0000-0000E3010000}"/>
    <cellStyle name="_AS Variance Analysis_Jan032_Acquisition Schedules" xfId="760" xr:uid="{00000000-0005-0000-0000-0000E4010000}"/>
    <cellStyle name="_AS Variance Analysis_Jan036" xfId="761" xr:uid="{00000000-0005-0000-0000-0000E5010000}"/>
    <cellStyle name="_AS Variance Analysis_Jan036_Acquisition Schedules" xfId="762" xr:uid="{00000000-0005-0000-0000-0000E6010000}"/>
    <cellStyle name="_AS Variance Analysis_Oct038" xfId="763" xr:uid="{00000000-0005-0000-0000-0000E7010000}"/>
    <cellStyle name="_AS Variance Analysis_Oct038_Acquisition Schedules" xfId="764" xr:uid="{00000000-0005-0000-0000-0000E8010000}"/>
    <cellStyle name="_AsiaPac FY03 Product Plan_Final_11Jul02" xfId="765" xr:uid="{00000000-0005-0000-0000-0000E9010000}"/>
    <cellStyle name="_AsiaPac FY03 Product Plan_Final_11Jul02_Acquisition Schedules" xfId="766" xr:uid="{00000000-0005-0000-0000-0000EA010000}"/>
    <cellStyle name="_Atlas Accretion Dilution Model" xfId="767" xr:uid="{00000000-0005-0000-0000-0000EB010000}"/>
    <cellStyle name="_Atlas Accretion Dilution Model_Acquisition Schedules" xfId="768" xr:uid="{00000000-0005-0000-0000-0000EC010000}"/>
    <cellStyle name="_Aug-05 PF Hierarchy" xfId="769" xr:uid="{00000000-0005-0000-0000-0000ED010000}"/>
    <cellStyle name="_Aug-05 PF Hierarchy 2" xfId="770" xr:uid="{00000000-0005-0000-0000-0000EE010000}"/>
    <cellStyle name="_Aug-05 PF Hierarchy 3" xfId="771" xr:uid="{00000000-0005-0000-0000-0000EF010000}"/>
    <cellStyle name="_Aug-05 PF Hierarchy 4" xfId="772" xr:uid="{00000000-0005-0000-0000-0000F0010000}"/>
    <cellStyle name="_Aug-05 PF Hierarchy 5" xfId="773" xr:uid="{00000000-0005-0000-0000-0000F1010000}"/>
    <cellStyle name="_Aug-05 PF Hierarchy 6" xfId="774" xr:uid="{00000000-0005-0000-0000-0000F2010000}"/>
    <cellStyle name="_Aug-05 PF Hierarchy 7" xfId="775" xr:uid="{00000000-0005-0000-0000-0000F3010000}"/>
    <cellStyle name="_Aug07 Summary" xfId="776" xr:uid="{00000000-0005-0000-0000-0000F4010000}"/>
    <cellStyle name="_Aug07 Summary_Acquisition Schedules" xfId="777" xr:uid="{00000000-0005-0000-0000-0000F5010000}"/>
    <cellStyle name="_Biz Metrics coverpage_Lil" xfId="778" xr:uid="{00000000-0005-0000-0000-0000F6010000}"/>
    <cellStyle name="_Biz Metrics coverpage_Lil_Acquisition Schedules" xfId="779" xr:uid="{00000000-0005-0000-0000-0000F7010000}"/>
    <cellStyle name="_Biz Metrics coverpage_Lil_ANZ FY04 Goaling" xfId="780" xr:uid="{00000000-0005-0000-0000-0000F8010000}"/>
    <cellStyle name="_Biz Metrics coverpage_Lil_ANZ FY04 Goaling_Acquisition Schedules" xfId="781" xr:uid="{00000000-0005-0000-0000-0000F9010000}"/>
    <cellStyle name="_Biz Metrics coverpage_Lil_FY04 Korea Goaling" xfId="782" xr:uid="{00000000-0005-0000-0000-0000FA010000}"/>
    <cellStyle name="_Biz Metrics coverpage_Lil_FY04 Korea Goaling_Acquisition Schedules" xfId="783" xr:uid="{00000000-0005-0000-0000-0000FB010000}"/>
    <cellStyle name="_Biz Metrics coverpage_Lil_FY04 Plan Book" xfId="784" xr:uid="{00000000-0005-0000-0000-0000FC010000}"/>
    <cellStyle name="_Biz Metrics coverpage_Lil_FY04 Plan Book_Acquisition Schedules" xfId="785" xr:uid="{00000000-0005-0000-0000-0000FD010000}"/>
    <cellStyle name="_Biz Metrics coverpage_Lil_FY04 Plan Book_APAC AS Aug'05 WD3 Flash" xfId="786" xr:uid="{00000000-0005-0000-0000-0000FE010000}"/>
    <cellStyle name="_Biz Metrics coverpage_Lil_FY04 Plan Book_APAC AS Aug'05 WD3 Flash_Acquisition Schedules" xfId="787" xr:uid="{00000000-0005-0000-0000-0000FF010000}"/>
    <cellStyle name="_Biz Metrics coverpage_Lil_FY04 Plan Book_AS WD1 Flash Charts - Apr'05" xfId="788" xr:uid="{00000000-0005-0000-0000-000000020000}"/>
    <cellStyle name="_Biz Metrics coverpage_Lil_FY04 Plan Book_AS WD1 Flash Charts - Apr'05_Acquisition Schedules" xfId="789" xr:uid="{00000000-0005-0000-0000-000001020000}"/>
    <cellStyle name="_Biz Metrics coverpage_Lil_FY04 Plan Book_AS WD1 Flash Charts - May'05" xfId="790" xr:uid="{00000000-0005-0000-0000-000002020000}"/>
    <cellStyle name="_Biz Metrics coverpage_Lil_FY04 Plan Book_AS WD1 Flash Charts - May'05_Acquisition Schedules" xfId="791" xr:uid="{00000000-0005-0000-0000-000003020000}"/>
    <cellStyle name="_Biz Metrics coverpage_Lil_FY04 Plan Book_AS WD3 Flash Charts - Apr'05" xfId="792" xr:uid="{00000000-0005-0000-0000-000004020000}"/>
    <cellStyle name="_Biz Metrics coverpage_Lil_FY04 Plan Book_AS WD3 Flash Charts - Apr'05_Acquisition Schedules" xfId="793" xr:uid="{00000000-0005-0000-0000-000005020000}"/>
    <cellStyle name="_Biz Metrics coverpage_Lil_FY04 Plan Book_AS WD3 Flash Charts - Mar'05v1" xfId="794" xr:uid="{00000000-0005-0000-0000-000006020000}"/>
    <cellStyle name="_Biz Metrics coverpage_Lil_FY04 Plan Book_AS WD3 Flash Charts - Mar'05v1_Acquisition Schedules" xfId="795" xr:uid="{00000000-0005-0000-0000-000007020000}"/>
    <cellStyle name="_Biz Metrics coverpage_Lil_FY04 Plan Book_CA WD1 Flash Charts - Sep'05" xfId="796" xr:uid="{00000000-0005-0000-0000-000008020000}"/>
    <cellStyle name="_Biz Metrics coverpage_Lil_FY04 Plan Book_CA WD1 Flash Charts - Sep'05_Acquisition Schedules" xfId="797" xr:uid="{00000000-0005-0000-0000-000009020000}"/>
    <cellStyle name="_Biz Metrics coverpage_Lil_P12 Jul FY03 ASIA PAC BOOK FCST - Final" xfId="798" xr:uid="{00000000-0005-0000-0000-00000A020000}"/>
    <cellStyle name="_Biz Metrics coverpage_Lil_P12 Jul FY03 ASIA PAC BOOK FCST - Final_Acquisition Schedules" xfId="799" xr:uid="{00000000-0005-0000-0000-00000B020000}"/>
    <cellStyle name="_Biz Metrics coverpage_Lil_P12 Jul FY03 ASIA PAC BOOK FCST - Final_APAC AS Aug'05 WD3 Flash" xfId="800" xr:uid="{00000000-0005-0000-0000-00000C020000}"/>
    <cellStyle name="_Biz Metrics coverpage_Lil_P12 Jul FY03 ASIA PAC BOOK FCST - Final_APAC AS Aug'05 WD3 Flash_Acquisition Schedules" xfId="801" xr:uid="{00000000-0005-0000-0000-00000D020000}"/>
    <cellStyle name="_Biz Metrics coverpage_Lil_P12 Jul FY03 ASIA PAC BOOK FCST - Final_AS WD1 Flash Charts - Apr'05" xfId="802" xr:uid="{00000000-0005-0000-0000-00000E020000}"/>
    <cellStyle name="_Biz Metrics coverpage_Lil_P12 Jul FY03 ASIA PAC BOOK FCST - Final_AS WD1 Flash Charts - Apr'05_Acquisition Schedules" xfId="803" xr:uid="{00000000-0005-0000-0000-00000F020000}"/>
    <cellStyle name="_Biz Metrics coverpage_Lil_P12 Jul FY03 ASIA PAC BOOK FCST - Final_AS WD1 Flash Charts - May'05" xfId="804" xr:uid="{00000000-0005-0000-0000-000010020000}"/>
    <cellStyle name="_Biz Metrics coverpage_Lil_P12 Jul FY03 ASIA PAC BOOK FCST - Final_AS WD1 Flash Charts - May'05_Acquisition Schedules" xfId="805" xr:uid="{00000000-0005-0000-0000-000011020000}"/>
    <cellStyle name="_Biz Metrics coverpage_Lil_P12 Jul FY03 ASIA PAC BOOK FCST - Final_AS WD3 Flash Charts - Apr'05" xfId="806" xr:uid="{00000000-0005-0000-0000-000012020000}"/>
    <cellStyle name="_Biz Metrics coverpage_Lil_P12 Jul FY03 ASIA PAC BOOK FCST - Final_AS WD3 Flash Charts - Apr'05_Acquisition Schedules" xfId="807" xr:uid="{00000000-0005-0000-0000-000013020000}"/>
    <cellStyle name="_Biz Metrics coverpage_Lil_P12 Jul FY03 ASIA PAC BOOK FCST - Final_AS WD3 Flash Charts - Mar'05v1" xfId="808" xr:uid="{00000000-0005-0000-0000-000014020000}"/>
    <cellStyle name="_Biz Metrics coverpage_Lil_P12 Jul FY03 ASIA PAC BOOK FCST - Final_AS WD3 Flash Charts - Mar'05v1_Acquisition Schedules" xfId="809" xr:uid="{00000000-0005-0000-0000-000015020000}"/>
    <cellStyle name="_Biz Metrics coverpage_Lil_P12 Jul FY03 ASIA PAC BOOK FCST - Final_CA WD1 Flash Charts - Sep'05" xfId="810" xr:uid="{00000000-0005-0000-0000-000016020000}"/>
    <cellStyle name="_Biz Metrics coverpage_Lil_P12 Jul FY03 ASIA PAC BOOK FCST - Final_CA WD1 Flash Charts - Sep'05_Acquisition Schedules" xfId="811" xr:uid="{00000000-0005-0000-0000-000017020000}"/>
    <cellStyle name="_bkg$" xfId="812" xr:uid="{00000000-0005-0000-0000-000018020000}"/>
    <cellStyle name="_bkg$ 2" xfId="813" xr:uid="{00000000-0005-0000-0000-000019020000}"/>
    <cellStyle name="_Book1" xfId="814" xr:uid="{00000000-0005-0000-0000-00001A020000}"/>
    <cellStyle name="_Book1 2" xfId="815" xr:uid="{00000000-0005-0000-0000-00001B020000}"/>
    <cellStyle name="_Book1 3" xfId="816" xr:uid="{00000000-0005-0000-0000-00001C020000}"/>
    <cellStyle name="_Book1 4" xfId="817" xr:uid="{00000000-0005-0000-0000-00001D020000}"/>
    <cellStyle name="_Book1 5" xfId="818" xr:uid="{00000000-0005-0000-0000-00001E020000}"/>
    <cellStyle name="_Book1 6" xfId="819" xr:uid="{00000000-0005-0000-0000-00001F020000}"/>
    <cellStyle name="_Book1 7" xfId="820" xr:uid="{00000000-0005-0000-0000-000020020000}"/>
    <cellStyle name="_Book1 8" xfId="821" xr:uid="{00000000-0005-0000-0000-000021020000}"/>
    <cellStyle name="_Book1_Acquisition Schedules" xfId="822" xr:uid="{00000000-0005-0000-0000-000022020000}"/>
    <cellStyle name="_Book2" xfId="823" xr:uid="{00000000-0005-0000-0000-000023020000}"/>
    <cellStyle name="_Book2 2" xfId="824" xr:uid="{00000000-0005-0000-0000-000024020000}"/>
    <cellStyle name="_Book3" xfId="825" xr:uid="{00000000-0005-0000-0000-000025020000}"/>
    <cellStyle name="_Book3_1" xfId="826" xr:uid="{00000000-0005-0000-0000-000026020000}"/>
    <cellStyle name="_Book3_Supply Chain Bridge Q4 07" xfId="827" xr:uid="{00000000-0005-0000-0000-000027020000}"/>
    <cellStyle name="_Bookings details" xfId="828" xr:uid="{00000000-0005-0000-0000-000028020000}"/>
    <cellStyle name="_Bookings details_Acquisition Schedules" xfId="829" xr:uid="{00000000-0005-0000-0000-000029020000}"/>
    <cellStyle name="_Bridge Analysis" xfId="830" xr:uid="{00000000-0005-0000-0000-00002A020000}"/>
    <cellStyle name="_Bridge Analysis - Non-normalized" xfId="831" xr:uid="{00000000-0005-0000-0000-00002B020000}"/>
    <cellStyle name="_bridge workbook (ISBU)" xfId="832" xr:uid="{00000000-0005-0000-0000-00002C020000}"/>
    <cellStyle name="_BU SUMMARY from i2 05.02.07" xfId="833" xr:uid="{00000000-0005-0000-0000-00002D020000}"/>
    <cellStyle name="_BU SUMMARY from i2 05.02.07 2" xfId="834" xr:uid="{00000000-0005-0000-0000-00002E020000}"/>
    <cellStyle name="_Budget Scenarios with Different Net Shipments Apr 28" xfId="835" xr:uid="{00000000-0005-0000-0000-00002F020000}"/>
    <cellStyle name="_Budget Scenarios with Different Net Shipments Apr 28 2" xfId="836" xr:uid="{00000000-0005-0000-0000-000030020000}"/>
    <cellStyle name="_Budget Scenarios with Different Net Shipments Apr 28 3" xfId="837" xr:uid="{00000000-0005-0000-0000-000031020000}"/>
    <cellStyle name="_Budget Scenarios with Different Net Shipments Apr 28 4" xfId="838" xr:uid="{00000000-0005-0000-0000-000032020000}"/>
    <cellStyle name="_Budget Scenarios with Different Net Shipments Apr 28 5" xfId="839" xr:uid="{00000000-0005-0000-0000-000033020000}"/>
    <cellStyle name="_Budget Scenarios with Different Net Shipments Apr 28 6" xfId="840" xr:uid="{00000000-0005-0000-0000-000034020000}"/>
    <cellStyle name="_Budget Scenarios with Different Net Shipments Apr 28 7" xfId="841" xr:uid="{00000000-0005-0000-0000-000035020000}"/>
    <cellStyle name="_Budget Scenarios with Different Net Shipments Apr 28 8" xfId="842" xr:uid="{00000000-0005-0000-0000-000036020000}"/>
    <cellStyle name="_Budget Scenarios with Different Net Shipments Apr 28_Acquisition Schedules" xfId="843" xr:uid="{00000000-0005-0000-0000-000037020000}"/>
    <cellStyle name="_BV WIP Commentary -- Jul'05" xfId="844" xr:uid="{00000000-0005-0000-0000-000038020000}"/>
    <cellStyle name="_BV WIP Commentary -- Jul'05_Acquisition Schedules" xfId="845" xr:uid="{00000000-0005-0000-0000-000039020000}"/>
    <cellStyle name="_CA &amp; Linksys &amp; Warranty" xfId="846" xr:uid="{00000000-0005-0000-0000-00003A020000}"/>
    <cellStyle name="_CA &amp; Linksys &amp; Warranty 2" xfId="847" xr:uid="{00000000-0005-0000-0000-00003B020000}"/>
    <cellStyle name="_CA &amp; Linksys &amp; Warranty 3" xfId="848" xr:uid="{00000000-0005-0000-0000-00003C020000}"/>
    <cellStyle name="_CA &amp; Linksys &amp; Warranty 4" xfId="849" xr:uid="{00000000-0005-0000-0000-00003D020000}"/>
    <cellStyle name="_CA &amp; Linksys &amp; Warranty 5" xfId="850" xr:uid="{00000000-0005-0000-0000-00003E020000}"/>
    <cellStyle name="_CA &amp; Linksys &amp; Warranty 6" xfId="851" xr:uid="{00000000-0005-0000-0000-00003F020000}"/>
    <cellStyle name="_CA &amp; Linksys &amp; Warranty 7" xfId="852" xr:uid="{00000000-0005-0000-0000-000040020000}"/>
    <cellStyle name="_CA ESMB Apr'02 Fcst Pack" xfId="853" xr:uid="{00000000-0005-0000-0000-000041020000}"/>
    <cellStyle name="_CA ESMB Apr'02 Fcst Pack_Acquisition Schedules" xfId="854" xr:uid="{00000000-0005-0000-0000-000042020000}"/>
    <cellStyle name="_CA to RL report template" xfId="855" xr:uid="{00000000-0005-0000-0000-000043020000}"/>
    <cellStyle name="_CA to RL report template_Acquisition Schedules" xfId="856" xr:uid="{00000000-0005-0000-0000-000044020000}"/>
    <cellStyle name="_CA WW CONSOL Jun06 WD+2.v2" xfId="857" xr:uid="{00000000-0005-0000-0000-000045020000}"/>
    <cellStyle name="_CA WW CONSOL Jun06 WD+2.v2_Acquisition Schedules" xfId="858" xr:uid="{00000000-0005-0000-0000-000046020000}"/>
    <cellStyle name="_CA_DB_APAC_Nov02(update)" xfId="859" xr:uid="{00000000-0005-0000-0000-000047020000}"/>
    <cellStyle name="_CA_DB_APAC_Nov02(update)_Acquisition Schedules" xfId="860" xr:uid="{00000000-0005-0000-0000-000048020000}"/>
    <cellStyle name="_CA_DB_APAC_Nov02(update)_ANZ FY04 Goaling" xfId="861" xr:uid="{00000000-0005-0000-0000-000049020000}"/>
    <cellStyle name="_CA_DB_APAC_Nov02(update)_ANZ FY04 Goaling_Acquisition Schedules" xfId="862" xr:uid="{00000000-0005-0000-0000-00004A020000}"/>
    <cellStyle name="_CA_DB_APAC_Nov02(update)_APAC AS Aug'05 WD3 Flash" xfId="863" xr:uid="{00000000-0005-0000-0000-00004B020000}"/>
    <cellStyle name="_CA_DB_APAC_Nov02(update)_APAC AS Aug'05 WD3 Flash_Acquisition Schedules" xfId="864" xr:uid="{00000000-0005-0000-0000-00004C020000}"/>
    <cellStyle name="_CA_DB_APAC_Nov02(update)_APAC Support Bookings - May03" xfId="865" xr:uid="{00000000-0005-0000-0000-00004D020000}"/>
    <cellStyle name="_CA_DB_APAC_Nov02(update)_APAC Support Bookings - May03_Acquisition Schedules" xfId="866" xr:uid="{00000000-0005-0000-0000-00004E020000}"/>
    <cellStyle name="_CA_DB_APAC_Nov02(update)_APAC Weekly Commit - FY04Q2W01" xfId="867" xr:uid="{00000000-0005-0000-0000-00004F020000}"/>
    <cellStyle name="_CA_DB_APAC_Nov02(update)_APAC Weekly Commit - FY04Q2W01_Acquisition Schedules" xfId="868" xr:uid="{00000000-0005-0000-0000-000050020000}"/>
    <cellStyle name="_CA_DB_APAC_Nov02(update)_AS WD1 Flash Charts - Apr'05" xfId="869" xr:uid="{00000000-0005-0000-0000-000051020000}"/>
    <cellStyle name="_CA_DB_APAC_Nov02(update)_AS WD1 Flash Charts - Apr'05_Acquisition Schedules" xfId="870" xr:uid="{00000000-0005-0000-0000-000052020000}"/>
    <cellStyle name="_CA_DB_APAC_Nov02(update)_AS WD1 Flash Charts - May'05" xfId="871" xr:uid="{00000000-0005-0000-0000-000053020000}"/>
    <cellStyle name="_CA_DB_APAC_Nov02(update)_AS WD1 Flash Charts - May'05_Acquisition Schedules" xfId="872" xr:uid="{00000000-0005-0000-0000-000054020000}"/>
    <cellStyle name="_CA_DB_APAC_Nov02(update)_AS WD3 Flash Charts - Apr'05" xfId="873" xr:uid="{00000000-0005-0000-0000-000055020000}"/>
    <cellStyle name="_CA_DB_APAC_Nov02(update)_AS WD3 Flash Charts - Apr'05_Acquisition Schedules" xfId="874" xr:uid="{00000000-0005-0000-0000-000056020000}"/>
    <cellStyle name="_CA_DB_APAC_Nov02(update)_AS WD3 Flash Charts - Mar'05v1" xfId="875" xr:uid="{00000000-0005-0000-0000-000057020000}"/>
    <cellStyle name="_CA_DB_APAC_Nov02(update)_AS WD3 Flash Charts - Mar'05v1_Acquisition Schedules" xfId="876" xr:uid="{00000000-0005-0000-0000-000058020000}"/>
    <cellStyle name="_CA_DB_APAC_Nov02(update)_CA WD1 Flash Charts - Sep'05" xfId="877" xr:uid="{00000000-0005-0000-0000-000059020000}"/>
    <cellStyle name="_CA_DB_APAC_Nov02(update)_CA WD1 Flash Charts - Sep'05_Acquisition Schedules" xfId="878" xr:uid="{00000000-0005-0000-0000-00005A020000}"/>
    <cellStyle name="_CA_DB_APAC_Nov02(update)_CAWW Bookings Bridge Mar02" xfId="879" xr:uid="{00000000-0005-0000-0000-00005B020000}"/>
    <cellStyle name="_CA_DB_APAC_Nov02(update)_CAWW Bookings Bridge Mar02_Acquisition Schedules" xfId="880" xr:uid="{00000000-0005-0000-0000-00005C020000}"/>
    <cellStyle name="_CA_DB_APAC_Nov02(update)_Forecast Accuracy &amp; Linearity" xfId="881" xr:uid="{00000000-0005-0000-0000-00005D020000}"/>
    <cellStyle name="_CA_DB_APAC_Nov02(update)_Forecast Accuracy &amp; Linearity_Acquisition Schedules" xfId="882" xr:uid="{00000000-0005-0000-0000-00005E020000}"/>
    <cellStyle name="_CA_DB_APAC_Nov02(update)_FY04 Korea Goaling" xfId="883" xr:uid="{00000000-0005-0000-0000-00005F020000}"/>
    <cellStyle name="_CA_DB_APAC_Nov02(update)_FY04 Korea Goaling_Acquisition Schedules" xfId="884" xr:uid="{00000000-0005-0000-0000-000060020000}"/>
    <cellStyle name="_CA_DB_APAC_Nov02(update)_JAPAN Support Bookings -Aug02" xfId="885" xr:uid="{00000000-0005-0000-0000-000061020000}"/>
    <cellStyle name="_CA_DB_APAC_Nov02(update)_JAPAN Support Bookings -Aug02_Acquisition Schedules" xfId="886" xr:uid="{00000000-0005-0000-0000-000062020000}"/>
    <cellStyle name="_CA_DB_APAC_Nov02(update)_WD1APAC Summary-26-04-05 FY05 ------1" xfId="887" xr:uid="{00000000-0005-0000-0000-000063020000}"/>
    <cellStyle name="_CA_DB_APAC_Nov02(update)_WD1APAC Summary-26-04-05 FY05 ------1_Acquisition Schedules" xfId="888" xr:uid="{00000000-0005-0000-0000-000064020000}"/>
    <cellStyle name="_CA_ManualRevAmort_Apr04" xfId="889" xr:uid="{00000000-0005-0000-0000-000065020000}"/>
    <cellStyle name="_CA_ManualRevAmort_Apr04_Acquisition Schedules" xfId="890" xr:uid="{00000000-0005-0000-0000-000066020000}"/>
    <cellStyle name="_CA_ManualRevAmort_Apr041" xfId="891" xr:uid="{00000000-0005-0000-0000-000067020000}"/>
    <cellStyle name="_CA_ManualRevAmort_Apr041_Acquisition Schedules" xfId="892" xr:uid="{00000000-0005-0000-0000-000068020000}"/>
    <cellStyle name="_CA_ManualRevAmort_Apr05" xfId="893" xr:uid="{00000000-0005-0000-0000-000069020000}"/>
    <cellStyle name="_CA_ManualRevAmort_Apr05_Acquisition Schedules" xfId="894" xr:uid="{00000000-0005-0000-0000-00006A020000}"/>
    <cellStyle name="_CA_ManualRevAmort_Apr06_wfy07detail" xfId="895" xr:uid="{00000000-0005-0000-0000-00006B020000}"/>
    <cellStyle name="_CA_ManualRevAmort_Apr06_wfy07detail_Acquisition Schedules" xfId="896" xr:uid="{00000000-0005-0000-0000-00006C020000}"/>
    <cellStyle name="_CA_ManualRevAmort_Aug05" xfId="897" xr:uid="{00000000-0005-0000-0000-00006D020000}"/>
    <cellStyle name="_CA_ManualRevAmort_Aug05_Acquisition Schedules" xfId="898" xr:uid="{00000000-0005-0000-0000-00006E020000}"/>
    <cellStyle name="_CA_ManualRevAmort_Aug06 (3)" xfId="899" xr:uid="{00000000-0005-0000-0000-00006F020000}"/>
    <cellStyle name="_CA_ManualRevAmort_Aug06 (3)_Acquisition Schedules" xfId="900" xr:uid="{00000000-0005-0000-0000-000070020000}"/>
    <cellStyle name="_CA_ManualRevAmort_Dec04" xfId="901" xr:uid="{00000000-0005-0000-0000-000071020000}"/>
    <cellStyle name="_CA_ManualRevAmort_Dec04_Acquisition Schedules" xfId="902" xr:uid="{00000000-0005-0000-0000-000072020000}"/>
    <cellStyle name="_CA_ManualRevAmort_Dec05" xfId="903" xr:uid="{00000000-0005-0000-0000-000073020000}"/>
    <cellStyle name="_CA_ManualRevAmort_Dec05_Acquisition Schedules" xfId="904" xr:uid="{00000000-0005-0000-0000-000074020000}"/>
    <cellStyle name="_CA_ManualRevAmort_Dec06_wfy07detail" xfId="905" xr:uid="{00000000-0005-0000-0000-000075020000}"/>
    <cellStyle name="_CA_ManualRevAmort_Dec06_wfy07detail_Acquisition Schedules" xfId="906" xr:uid="{00000000-0005-0000-0000-000076020000}"/>
    <cellStyle name="_CA_ManualRevAmort_Feb04" xfId="907" xr:uid="{00000000-0005-0000-0000-000077020000}"/>
    <cellStyle name="_CA_ManualRevAmort_Feb04_Acquisition Schedules" xfId="908" xr:uid="{00000000-0005-0000-0000-000078020000}"/>
    <cellStyle name="_CA_ManualRevAmort_Feb05" xfId="909" xr:uid="{00000000-0005-0000-0000-000079020000}"/>
    <cellStyle name="_CA_ManualRevAmort_Feb05_Acquisition Schedules" xfId="910" xr:uid="{00000000-0005-0000-0000-00007A020000}"/>
    <cellStyle name="_CA_ManualRevAmort_Feb06_JB" xfId="911" xr:uid="{00000000-0005-0000-0000-00007B020000}"/>
    <cellStyle name="_CA_ManualRevAmort_Feb06_JB_Acquisition Schedules" xfId="912" xr:uid="{00000000-0005-0000-0000-00007C020000}"/>
    <cellStyle name="_CA_ManualRevAmort_Jan04" xfId="913" xr:uid="{00000000-0005-0000-0000-00007D020000}"/>
    <cellStyle name="_CA_ManualRevAmort_Jan04_Acquisition Schedules" xfId="914" xr:uid="{00000000-0005-0000-0000-00007E020000}"/>
    <cellStyle name="_CA_ManualRevAmort_Jan05" xfId="915" xr:uid="{00000000-0005-0000-0000-00007F020000}"/>
    <cellStyle name="_CA_ManualRevAmort_Jan05_Acquisition Schedules" xfId="916" xr:uid="{00000000-0005-0000-0000-000080020000}"/>
    <cellStyle name="_CA_ManualRevAmort_Jan06_wfy07detail" xfId="917" xr:uid="{00000000-0005-0000-0000-000081020000}"/>
    <cellStyle name="_CA_ManualRevAmort_Jan06_wfy07detail_Acquisition Schedules" xfId="918" xr:uid="{00000000-0005-0000-0000-000082020000}"/>
    <cellStyle name="_CA_ManualRevAmort_Jul04" xfId="919" xr:uid="{00000000-0005-0000-0000-000083020000}"/>
    <cellStyle name="_CA_ManualRevAmort_Jul04_Acquisition Schedules" xfId="920" xr:uid="{00000000-0005-0000-0000-000084020000}"/>
    <cellStyle name="_CA_ManualRevAmort_Jul05 (2)" xfId="921" xr:uid="{00000000-0005-0000-0000-000085020000}"/>
    <cellStyle name="_CA_ManualRevAmort_Jul05 (2)_Acquisition Schedules" xfId="922" xr:uid="{00000000-0005-0000-0000-000086020000}"/>
    <cellStyle name="_CA_ManualRevAmort_Jul05 (3)" xfId="923" xr:uid="{00000000-0005-0000-0000-000087020000}"/>
    <cellStyle name="_CA_ManualRevAmort_Jul05 (3)_Acquisition Schedules" xfId="924" xr:uid="{00000000-0005-0000-0000-000088020000}"/>
    <cellStyle name="_CA_ManualRevAmort_Jul05 (4)" xfId="925" xr:uid="{00000000-0005-0000-0000-000089020000}"/>
    <cellStyle name="_CA_ManualRevAmort_Jul05 (4)_Acquisition Schedules" xfId="926" xr:uid="{00000000-0005-0000-0000-00008A020000}"/>
    <cellStyle name="_CA_ManualRevAmort_Jul06_wfy07detail" xfId="927" xr:uid="{00000000-0005-0000-0000-00008B020000}"/>
    <cellStyle name="_CA_ManualRevAmort_Jul06_wfy07detail_Acquisition Schedules" xfId="928" xr:uid="{00000000-0005-0000-0000-00008C020000}"/>
    <cellStyle name="_CA_ManualRevAmort_Jun04" xfId="929" xr:uid="{00000000-0005-0000-0000-00008D020000}"/>
    <cellStyle name="_CA_ManualRevAmort_Jun04_Acquisition Schedules" xfId="930" xr:uid="{00000000-0005-0000-0000-00008E020000}"/>
    <cellStyle name="_CA_ManualRevAmort_Jun05" xfId="931" xr:uid="{00000000-0005-0000-0000-00008F020000}"/>
    <cellStyle name="_CA_ManualRevAmort_Jun05_Acquisition Schedules" xfId="932" xr:uid="{00000000-0005-0000-0000-000090020000}"/>
    <cellStyle name="_CA_ManualRevAmort_Jun06_wfy07detail" xfId="933" xr:uid="{00000000-0005-0000-0000-000091020000}"/>
    <cellStyle name="_CA_ManualRevAmort_Jun06_wfy07detail_Acquisition Schedules" xfId="934" xr:uid="{00000000-0005-0000-0000-000092020000}"/>
    <cellStyle name="_CA_ManualRevAmort_Mar04" xfId="935" xr:uid="{00000000-0005-0000-0000-000093020000}"/>
    <cellStyle name="_CA_ManualRevAmort_Mar04_Acquisition Schedules" xfId="936" xr:uid="{00000000-0005-0000-0000-000094020000}"/>
    <cellStyle name="_CA_ManualRevAmort_Mar051" xfId="937" xr:uid="{00000000-0005-0000-0000-000095020000}"/>
    <cellStyle name="_CA_ManualRevAmort_Mar051_Acquisition Schedules" xfId="938" xr:uid="{00000000-0005-0000-0000-000096020000}"/>
    <cellStyle name="_CA_ManualRevAmort_Mar06_wfy07detail" xfId="939" xr:uid="{00000000-0005-0000-0000-000097020000}"/>
    <cellStyle name="_CA_ManualRevAmort_Mar06_wfy07detail_Acquisition Schedules" xfId="940" xr:uid="{00000000-0005-0000-0000-000098020000}"/>
    <cellStyle name="_CA_ManualRevAmort_May04" xfId="941" xr:uid="{00000000-0005-0000-0000-000099020000}"/>
    <cellStyle name="_CA_ManualRevAmort_May04_Acquisition Schedules" xfId="942" xr:uid="{00000000-0005-0000-0000-00009A020000}"/>
    <cellStyle name="_CA_ManualRevAmort_May05" xfId="943" xr:uid="{00000000-0005-0000-0000-00009B020000}"/>
    <cellStyle name="_CA_ManualRevAmort_May05_Acquisition Schedules" xfId="944" xr:uid="{00000000-0005-0000-0000-00009C020000}"/>
    <cellStyle name="_CA_ManualRevAmort_Nov05" xfId="945" xr:uid="{00000000-0005-0000-0000-00009D020000}"/>
    <cellStyle name="_CA_ManualRevAmort_Nov05_Acquisition Schedules" xfId="946" xr:uid="{00000000-0005-0000-0000-00009E020000}"/>
    <cellStyle name="_CA_ManualRevAmort_Oct05" xfId="947" xr:uid="{00000000-0005-0000-0000-00009F020000}"/>
    <cellStyle name="_CA_ManualRevAmort_Oct05_Acquisition Schedules" xfId="948" xr:uid="{00000000-0005-0000-0000-0000A0020000}"/>
    <cellStyle name="_CA_ManualRevAmort_Oct06_wfy07detail" xfId="949" xr:uid="{00000000-0005-0000-0000-0000A1020000}"/>
    <cellStyle name="_CA_ManualRevAmort_Oct06_wfy07detail_Acquisition Schedules" xfId="950" xr:uid="{00000000-0005-0000-0000-0000A2020000}"/>
    <cellStyle name="_CA_ManualRevAmort_Sep05" xfId="951" xr:uid="{00000000-0005-0000-0000-0000A3020000}"/>
    <cellStyle name="_CA_ManualRevAmort_Sep05_Acquisition Schedules" xfId="952" xr:uid="{00000000-0005-0000-0000-0000A4020000}"/>
    <cellStyle name="_Cable Modem Sales Report 8.27.07 revised" xfId="953" xr:uid="{00000000-0005-0000-0000-0000A5020000}"/>
    <cellStyle name="_Cable Modem Sales Report 8.27.07 revised 2" xfId="954" xr:uid="{00000000-0005-0000-0000-0000A6020000}"/>
    <cellStyle name="_CA-EMEA-FY03 Growth" xfId="955" xr:uid="{00000000-0005-0000-0000-0000A7020000}"/>
    <cellStyle name="_CA-EMEA-FY03 Growth_Acquisition Schedules" xfId="956" xr:uid="{00000000-0005-0000-0000-0000A8020000}"/>
    <cellStyle name="_CAWW Bookings Bridge Mar02" xfId="957" xr:uid="{00000000-0005-0000-0000-0000A9020000}"/>
    <cellStyle name="_CAWW Bookings Bridge Mar02_Acquisition Schedules" xfId="958" xr:uid="{00000000-0005-0000-0000-0000AA020000}"/>
    <cellStyle name="_CAWW Bookings Bridge Mar02_JAPAN Support Bookings -Aug02" xfId="959" xr:uid="{00000000-0005-0000-0000-0000AB020000}"/>
    <cellStyle name="_CAWW Bookings Bridge Mar02_JAPAN Support Bookings -Aug02_Acquisition Schedules" xfId="960" xr:uid="{00000000-0005-0000-0000-0000AC020000}"/>
    <cellStyle name="_CAWW Support Bookings - June02" xfId="961" xr:uid="{00000000-0005-0000-0000-0000AD020000}"/>
    <cellStyle name="_CAWW Support Bookings - June02 2" xfId="962" xr:uid="{00000000-0005-0000-0000-0000AE020000}"/>
    <cellStyle name="_CAWW Support Bookings - June02 3" xfId="963" xr:uid="{00000000-0005-0000-0000-0000AF020000}"/>
    <cellStyle name="_CAWW Support Bookings - June02 4" xfId="964" xr:uid="{00000000-0005-0000-0000-0000B0020000}"/>
    <cellStyle name="_CAWW Support Bookings - June02 5" xfId="965" xr:uid="{00000000-0005-0000-0000-0000B1020000}"/>
    <cellStyle name="_CAWW Support Bookings - June02 6" xfId="966" xr:uid="{00000000-0005-0000-0000-0000B2020000}"/>
    <cellStyle name="_CAWW Support Bookings - June02 7" xfId="967" xr:uid="{00000000-0005-0000-0000-0000B3020000}"/>
    <cellStyle name="_CAWW Support Bookings - June02 8" xfId="968" xr:uid="{00000000-0005-0000-0000-0000B4020000}"/>
    <cellStyle name="_CAWW Support Bookings - June02_Acquisition Schedules" xfId="969" xr:uid="{00000000-0005-0000-0000-0000B5020000}"/>
    <cellStyle name="_CDO CM_DM FCST Template" xfId="970" xr:uid="{00000000-0005-0000-0000-0000B6020000}"/>
    <cellStyle name="_CFO Commit Models 031405" xfId="971" xr:uid="{00000000-0005-0000-0000-0000B7020000}"/>
    <cellStyle name="_CFO Commit Models 040105" xfId="972" xr:uid="{00000000-0005-0000-0000-0000B8020000}"/>
    <cellStyle name="_CFO Commit Models SBv12" xfId="973" xr:uid="{00000000-0005-0000-0000-0000B9020000}"/>
    <cellStyle name="_Cisco Q2 FY'07 P&amp;L" xfId="974" xr:uid="{00000000-0005-0000-0000-0000BA020000}"/>
    <cellStyle name="_Cisco Q2 FY'07 P&amp;L 2" xfId="975" xr:uid="{00000000-0005-0000-0000-0000BB020000}"/>
    <cellStyle name="_Cisco Q2 FY'07 P&amp;L 3" xfId="976" xr:uid="{00000000-0005-0000-0000-0000BC020000}"/>
    <cellStyle name="_Cisco Q2 FY'07 P&amp;L 4" xfId="977" xr:uid="{00000000-0005-0000-0000-0000BD020000}"/>
    <cellStyle name="_Cisco Q2 FY'07 P&amp;L 5" xfId="978" xr:uid="{00000000-0005-0000-0000-0000BE020000}"/>
    <cellStyle name="_Cisco Q2 FY'07 P&amp;L 6" xfId="979" xr:uid="{00000000-0005-0000-0000-0000BF020000}"/>
    <cellStyle name="_Cisco Q2 FY'07 P&amp;L 7" xfId="980" xr:uid="{00000000-0005-0000-0000-0000C0020000}"/>
    <cellStyle name="_Cisco Q2 FY'07 P&amp;L 8" xfId="981" xr:uid="{00000000-0005-0000-0000-0000C1020000}"/>
    <cellStyle name="_Cisco WebEx - Proforma PL_103007v1" xfId="982" xr:uid="{00000000-0005-0000-0000-0000C2020000}"/>
    <cellStyle name="_Cisco WebEx - Proforma PL_112107" xfId="983" xr:uid="{00000000-0005-0000-0000-0000C3020000}"/>
    <cellStyle name="_Cisco WebEx - Proforma PL_112707" xfId="984" xr:uid="{00000000-0005-0000-0000-0000C4020000}"/>
    <cellStyle name="_Cisco WebEx - Proforma PL_12-21-07" xfId="985" xr:uid="{00000000-0005-0000-0000-0000C5020000}"/>
    <cellStyle name="_Cisco WebEx - Proforma PL_2005 - 2007" xfId="986" xr:uid="{00000000-0005-0000-0000-0000C6020000}"/>
    <cellStyle name="_Cisco WIP Oct Kitted" xfId="987" xr:uid="{00000000-0005-0000-0000-0000C7020000}"/>
    <cellStyle name="_Cisco-Linksys Performance Summary July 05" xfId="988" xr:uid="{00000000-0005-0000-0000-0000C8020000}"/>
    <cellStyle name="_Cisco-Linksys Performance Summary July 05 2" xfId="989" xr:uid="{00000000-0005-0000-0000-0000C9020000}"/>
    <cellStyle name="_Cisco-Linksys Performance Summary July 05 3" xfId="990" xr:uid="{00000000-0005-0000-0000-0000CA020000}"/>
    <cellStyle name="_Cisco-Linksys Performance Summary July 05 4" xfId="991" xr:uid="{00000000-0005-0000-0000-0000CB020000}"/>
    <cellStyle name="_Cisco-Linksys Performance Summary July 05 5" xfId="992" xr:uid="{00000000-0005-0000-0000-0000CC020000}"/>
    <cellStyle name="_Cisco-Linksys Performance Summary July 05 6" xfId="993" xr:uid="{00000000-0005-0000-0000-0000CD020000}"/>
    <cellStyle name="_Cisco-Linksys Performance Summary July 05 7" xfId="994" xr:uid="{00000000-0005-0000-0000-0000CE020000}"/>
    <cellStyle name="_Cisco-Linksys Performance Summary July 05 8" xfId="995" xr:uid="{00000000-0005-0000-0000-0000CF020000}"/>
    <cellStyle name="_Cisco-Linksys Performance Summary July 05_Acquisition Schedules" xfId="996" xr:uid="{00000000-0005-0000-0000-0000D0020000}"/>
    <cellStyle name="_Close package Inventory Trend" xfId="997" xr:uid="{00000000-0005-0000-0000-0000D1020000}"/>
    <cellStyle name="_Close package Inventory Trend 2" xfId="998" xr:uid="{00000000-0005-0000-0000-0000D2020000}"/>
    <cellStyle name="_Close package Inventory Trend 3" xfId="999" xr:uid="{00000000-0005-0000-0000-0000D3020000}"/>
    <cellStyle name="_Close package Inventory Trend 4" xfId="1000" xr:uid="{00000000-0005-0000-0000-0000D4020000}"/>
    <cellStyle name="_Close package Inventory Trend 5" xfId="1001" xr:uid="{00000000-0005-0000-0000-0000D5020000}"/>
    <cellStyle name="_Close package Inventory Trend 6" xfId="1002" xr:uid="{00000000-0005-0000-0000-0000D6020000}"/>
    <cellStyle name="_Close package Inventory Trend 7" xfId="1003" xr:uid="{00000000-0005-0000-0000-0000D7020000}"/>
    <cellStyle name="_Close package Inventory Trend 8" xfId="1004" xr:uid="{00000000-0005-0000-0000-0000D8020000}"/>
    <cellStyle name="_Close package Inventory Trend_Acquisition Schedules" xfId="1005" xr:uid="{00000000-0005-0000-0000-0000D9020000}"/>
    <cellStyle name="_CM E&amp;O by BU Dec 05 Summary" xfId="1006" xr:uid="{00000000-0005-0000-0000-0000DA020000}"/>
    <cellStyle name="_CM E&amp;O by BU Nov 05 Summary" xfId="1007" xr:uid="{00000000-0005-0000-0000-0000DB020000}"/>
    <cellStyle name="_CMTSBU Dec FY08 Reconciliation" xfId="1008" xr:uid="{00000000-0005-0000-0000-0000DC020000}"/>
    <cellStyle name="_CMTSBU Dec FY08 Reconciliation 2" xfId="1009" xr:uid="{00000000-0005-0000-0000-0000DD020000}"/>
    <cellStyle name="_CMTSBU Feb FY07 Reconciliation" xfId="1010" xr:uid="{00000000-0005-0000-0000-0000DE020000}"/>
    <cellStyle name="_CMTSBU Feb FY07 Reconciliation 2" xfId="1011" xr:uid="{00000000-0005-0000-0000-0000DF020000}"/>
    <cellStyle name="_CMTSBU Jul FY07 Reconciliation" xfId="1012" xr:uid="{00000000-0005-0000-0000-0000E0020000}"/>
    <cellStyle name="_CMTSBU Jul FY07 Reconciliation 2" xfId="1013" xr:uid="{00000000-0005-0000-0000-0000E1020000}"/>
    <cellStyle name="_CMTSBU Mar FY07 Reconciliation" xfId="1014" xr:uid="{00000000-0005-0000-0000-0000E2020000}"/>
    <cellStyle name="_CMTSBU Mar FY07 Reconciliation 2" xfId="1015" xr:uid="{00000000-0005-0000-0000-0000E3020000}"/>
    <cellStyle name="_CMTSBU May FY07 Reconciliation" xfId="1016" xr:uid="{00000000-0005-0000-0000-0000E4020000}"/>
    <cellStyle name="_CMTSBU May FY07 Reconciliation 2" xfId="1017" xr:uid="{00000000-0005-0000-0000-0000E5020000}"/>
    <cellStyle name="_CMTSBU Nov FY08 Reconciliation" xfId="1018" xr:uid="{00000000-0005-0000-0000-0000E6020000}"/>
    <cellStyle name="_CMTSBU Nov FY08 Reconciliation 2" xfId="1019" xr:uid="{00000000-0005-0000-0000-0000E7020000}"/>
    <cellStyle name="_CMTSBU Sep FY08 Reconciliation" xfId="1020" xr:uid="{00000000-0005-0000-0000-0000E8020000}"/>
    <cellStyle name="_CMTSBU Sep FY08 Reconciliation 2" xfId="1021" xr:uid="{00000000-0005-0000-0000-0000E9020000}"/>
    <cellStyle name="_CMTSBU_Fcst_Aug_FY08_Details_01.08.07" xfId="1022" xr:uid="{00000000-0005-0000-0000-0000EA020000}"/>
    <cellStyle name="_CMTSBU_Fcst_Aug_FY08_Details_01.08.07 2" xfId="1023" xr:uid="{00000000-0005-0000-0000-0000EB020000}"/>
    <cellStyle name="_Comma" xfId="1024" xr:uid="{00000000-0005-0000-0000-0000EC020000}"/>
    <cellStyle name="_Comma_AVP" xfId="1025" xr:uid="{00000000-0005-0000-0000-0000ED020000}"/>
    <cellStyle name="_Comma_Book1" xfId="1026" xr:uid="{00000000-0005-0000-0000-0000EE020000}"/>
    <cellStyle name="_Comma_contribution_analysis" xfId="1027" xr:uid="{00000000-0005-0000-0000-0000EF020000}"/>
    <cellStyle name="_Comma_Financials_v2" xfId="1028" xr:uid="{00000000-0005-0000-0000-0000F0020000}"/>
    <cellStyle name="_comments" xfId="1029" xr:uid="{00000000-0005-0000-0000-0000F1020000}"/>
    <cellStyle name="_comments_Acquisition Schedules" xfId="1030" xr:uid="{00000000-0005-0000-0000-0000F2020000}"/>
    <cellStyle name="_Commercial-SMB MM_Restated" xfId="1031" xr:uid="{00000000-0005-0000-0000-0000F3020000}"/>
    <cellStyle name="_Consolidated" xfId="1032" xr:uid="{00000000-0005-0000-0000-0000F4020000}"/>
    <cellStyle name="_ConsolidatedQ104TopRenewals-CA US Theater" xfId="1033" xr:uid="{00000000-0005-0000-0000-0000F5020000}"/>
    <cellStyle name="_Consolidator" xfId="1034" xr:uid="{00000000-0005-0000-0000-0000F6020000}"/>
    <cellStyle name="_contingentliabilities DEC06" xfId="1035" xr:uid="{00000000-0005-0000-0000-0000F7020000}"/>
    <cellStyle name="_Contract Metrics 10-19-2007 (Q1'08)" xfId="1036" xr:uid="{00000000-0005-0000-0000-0000F8020000}"/>
    <cellStyle name="_Control template Optimized - Eric 11 30 07" xfId="1037" xr:uid="{00000000-0005-0000-0000-0000F9020000}"/>
    <cellStyle name="_Copy of CA FY06 and Beyond Plan and Estimates" xfId="1038" xr:uid="{00000000-0005-0000-0000-0000FA020000}"/>
    <cellStyle name="_Copy of CA FY06 and Beyond Plan and Estimates_Acquisition Schedules" xfId="1039" xr:uid="{00000000-0005-0000-0000-0000FB020000}"/>
    <cellStyle name="_Copy of Sanmina-SCI PenangShenzen EO report week 04 02 07_updated" xfId="1040" xr:uid="{00000000-0005-0000-0000-0000FC020000}"/>
    <cellStyle name="_Corp Rev &amp; Cogs Adj" xfId="1041" xr:uid="{00000000-0005-0000-0000-0000FD020000}"/>
    <cellStyle name="_CS EMEA 2005 340m Rev Plan 13Jan05 " xfId="1042" xr:uid="{00000000-0005-0000-0000-0000FE020000}"/>
    <cellStyle name="_CSI00053_02 (2)" xfId="1043" xr:uid="{00000000-0005-0000-0000-0000FF020000}"/>
    <cellStyle name="_Currency" xfId="1044" xr:uid="{00000000-0005-0000-0000-000000030000}"/>
    <cellStyle name="_Currency_AVP" xfId="1045" xr:uid="{00000000-0005-0000-0000-000001030000}"/>
    <cellStyle name="_Currency_Book1" xfId="1046" xr:uid="{00000000-0005-0000-0000-000002030000}"/>
    <cellStyle name="_Currency_contribution_analysis" xfId="1047" xr:uid="{00000000-0005-0000-0000-000003030000}"/>
    <cellStyle name="_Currency_Financials_v2" xfId="1048" xr:uid="{00000000-0005-0000-0000-000004030000}"/>
    <cellStyle name="_CurrencySpace" xfId="1049" xr:uid="{00000000-0005-0000-0000-000005030000}"/>
    <cellStyle name="_CurrencySpace_AVP" xfId="1050" xr:uid="{00000000-0005-0000-0000-000006030000}"/>
    <cellStyle name="_CurrencySpace_Book1" xfId="1051" xr:uid="{00000000-0005-0000-0000-000007030000}"/>
    <cellStyle name="_CurrencySpace_contribution_analysis" xfId="1052" xr:uid="{00000000-0005-0000-0000-000008030000}"/>
    <cellStyle name="_CurrencySpace_Financials_v2" xfId="1053" xr:uid="{00000000-0005-0000-0000-000009030000}"/>
    <cellStyle name="_D-3 Schedule 4 28 08" xfId="1054" xr:uid="{00000000-0005-0000-0000-00000A030000}"/>
    <cellStyle name="_Data ESMB" xfId="1055" xr:uid="{00000000-0005-0000-0000-00000B030000}"/>
    <cellStyle name="_Data ESMB_Acquisition Schedules" xfId="1056" xr:uid="{00000000-0005-0000-0000-00000C030000}"/>
    <cellStyle name="_Dec FY07" xfId="1057" xr:uid="{00000000-0005-0000-0000-00000D030000}"/>
    <cellStyle name="_Dec FY07 2" xfId="1058" xr:uid="{00000000-0005-0000-0000-00000E030000}"/>
    <cellStyle name="_Dec FY08 Reconciliation" xfId="1059" xr:uid="{00000000-0005-0000-0000-00000F030000}"/>
    <cellStyle name="_Dec FY08 Reconciliation 2" xfId="1060" xr:uid="{00000000-0005-0000-0000-000010030000}"/>
    <cellStyle name="_Dec-05 Provision by PF Raw" xfId="1061" xr:uid="{00000000-0005-0000-0000-000011030000}"/>
    <cellStyle name="_Dec'08 OH E&amp;O Summary M2 FINAL" xfId="1062" xr:uid="{00000000-0005-0000-0000-000012030000}"/>
    <cellStyle name="_December Other Reserves" xfId="1063" xr:uid="{00000000-0005-0000-0000-000013030000}"/>
    <cellStyle name="_Deferred Rev-Subs" xfId="1064" xr:uid="{00000000-0005-0000-0000-000014030000}"/>
    <cellStyle name="_Deferred Rev-Subs_Acquisition Schedules" xfId="1065" xr:uid="{00000000-0005-0000-0000-000015030000}"/>
    <cellStyle name="_Dept Input Sheet" xfId="1066" xr:uid="{00000000-0005-0000-0000-000016030000}"/>
    <cellStyle name="_DF PCP TAC" xfId="1067" xr:uid="{00000000-0005-0000-0000-000017030000}"/>
    <cellStyle name="_Discount Section 13.xls Chart 1" xfId="1068" xr:uid="{00000000-0005-0000-0000-000018030000}"/>
    <cellStyle name="_Discount Section 13.xls Chart 1_Acquisition Schedules" xfId="1069" xr:uid="{00000000-0005-0000-0000-000019030000}"/>
    <cellStyle name="_Donald-Model_c_v24 with M&amp;A DCF" xfId="1070" xr:uid="{00000000-0005-0000-0000-00001A030000}"/>
    <cellStyle name="_E47- Cisco Excess Breakdown 04-04-07" xfId="1071" xr:uid="{00000000-0005-0000-0000-00001B030000}"/>
    <cellStyle name="_EA EO Report Jul 2007_SZ" xfId="1072" xr:uid="{00000000-0005-0000-0000-00001C030000}"/>
    <cellStyle name="_EEMESA 2006 Business Plan AMESA V10 (AMESA TS Plan)" xfId="1073" xr:uid="{00000000-0005-0000-0000-00001D030000}"/>
    <cellStyle name="_EEMESA 2006 Business Plan AMESA V10 (AMESA TS Plan)_Book1 (3)" xfId="1074" xr:uid="{00000000-0005-0000-0000-00001E030000}"/>
    <cellStyle name="_EEMESA 2006 Business Plan EE V10 (EE TS plan)" xfId="1075" xr:uid="{00000000-0005-0000-0000-00001F030000}"/>
    <cellStyle name="_EEMESA 2006 Business Plan EE V10 (EE TS plan)_Book1 (3)" xfId="1076" xr:uid="{00000000-0005-0000-0000-000020030000}"/>
    <cellStyle name="_eExec - APAC_W7" xfId="1077" xr:uid="{00000000-0005-0000-0000-000021030000}"/>
    <cellStyle name="_eExec - APAC_W7_Acquisition Schedules" xfId="1078" xr:uid="{00000000-0005-0000-0000-000022030000}"/>
    <cellStyle name="_eExec - APAC_W7_APAC AS Aug'05 WD3 Flash" xfId="1079" xr:uid="{00000000-0005-0000-0000-000023030000}"/>
    <cellStyle name="_eExec - APAC_W7_APAC AS Aug'05 WD3 Flash_Acquisition Schedules" xfId="1080" xr:uid="{00000000-0005-0000-0000-000024030000}"/>
    <cellStyle name="_eExec - APAC_W7_APAC Weekly Commit - FY04Q2W01" xfId="1081" xr:uid="{00000000-0005-0000-0000-000025030000}"/>
    <cellStyle name="_eExec - APAC_W7_APAC Weekly Commit - FY04Q2W01_Acquisition Schedules" xfId="1082" xr:uid="{00000000-0005-0000-0000-000026030000}"/>
    <cellStyle name="_eExec - APAC_W7_AS WD1 Flash Charts - Apr'05" xfId="1083" xr:uid="{00000000-0005-0000-0000-000027030000}"/>
    <cellStyle name="_eExec - APAC_W7_AS WD1 Flash Charts - Apr'05_Acquisition Schedules" xfId="1084" xr:uid="{00000000-0005-0000-0000-000028030000}"/>
    <cellStyle name="_eExec - APAC_W7_AS WD1 Flash Charts - May'05" xfId="1085" xr:uid="{00000000-0005-0000-0000-000029030000}"/>
    <cellStyle name="_eExec - APAC_W7_AS WD1 Flash Charts - May'05_Acquisition Schedules" xfId="1086" xr:uid="{00000000-0005-0000-0000-00002A030000}"/>
    <cellStyle name="_eExec - APAC_W7_AS WD3 Flash Charts - Apr'05" xfId="1087" xr:uid="{00000000-0005-0000-0000-00002B030000}"/>
    <cellStyle name="_eExec - APAC_W7_AS WD3 Flash Charts - Apr'05_Acquisition Schedules" xfId="1088" xr:uid="{00000000-0005-0000-0000-00002C030000}"/>
    <cellStyle name="_eExec - APAC_W7_AS WD3 Flash Charts - Mar'05v1" xfId="1089" xr:uid="{00000000-0005-0000-0000-00002D030000}"/>
    <cellStyle name="_eExec - APAC_W7_AS WD3 Flash Charts - Mar'05v1_Acquisition Schedules" xfId="1090" xr:uid="{00000000-0005-0000-0000-00002E030000}"/>
    <cellStyle name="_eExec - APAC_W7_CA WD1 Flash Charts - Sep'05" xfId="1091" xr:uid="{00000000-0005-0000-0000-00002F030000}"/>
    <cellStyle name="_eExec - APAC_W7_CA WD1 Flash Charts - Sep'05_Acquisition Schedules" xfId="1092" xr:uid="{00000000-0005-0000-0000-000030030000}"/>
    <cellStyle name="_eExec - APAC_W7_Forecast Accuracy &amp; Linearity" xfId="1093" xr:uid="{00000000-0005-0000-0000-000031030000}"/>
    <cellStyle name="_eExec - APAC_W7_Forecast Accuracy &amp; Linearity_Acquisition Schedules" xfId="1094" xr:uid="{00000000-0005-0000-0000-000032030000}"/>
    <cellStyle name="_eExec - APAC_W7_FY04 Korea Goaling" xfId="1095" xr:uid="{00000000-0005-0000-0000-000033030000}"/>
    <cellStyle name="_eExec - APAC_W7_FY04 Korea Goaling_Acquisition Schedules" xfId="1096" xr:uid="{00000000-0005-0000-0000-000034030000}"/>
    <cellStyle name="_EM PL FY06 to FY09 Draft 2 SSF" xfId="1097" xr:uid="{00000000-0005-0000-0000-000035030000}"/>
    <cellStyle name="_EM PL FY06 to FY09 Draft 2 SSF_Acquisition Schedules" xfId="1098" xr:uid="{00000000-0005-0000-0000-000036030000}"/>
    <cellStyle name="_EM Weekly Commit Q2W04v2" xfId="1099" xr:uid="{00000000-0005-0000-0000-000037030000}"/>
    <cellStyle name="_EM Weekly Commit Q2W05v2" xfId="1100" xr:uid="{00000000-0005-0000-0000-000038030000}"/>
    <cellStyle name="_EMEA - FY05 actuals_FINAL" xfId="1101" xr:uid="{00000000-0005-0000-0000-000039030000}"/>
    <cellStyle name="_EMEA - FY05 actuals_FINAL_Acquisition Schedules" xfId="1102" xr:uid="{00000000-0005-0000-0000-00003A030000}"/>
    <cellStyle name="_EMEA CA Commit FY05 - Q4M1W3" xfId="1103" xr:uid="{00000000-0005-0000-0000-00003B030000}"/>
    <cellStyle name="_EMEA CA Commit FY05 - Q4M1W3_Acquisition Schedules" xfId="1104" xr:uid="{00000000-0005-0000-0000-00003C030000}"/>
    <cellStyle name="_Emerging Scenarios" xfId="1105" xr:uid="{00000000-0005-0000-0000-00003D030000}"/>
    <cellStyle name="_Emerging Top deals Week 11" xfId="1106" xr:uid="{00000000-0005-0000-0000-00003E030000}"/>
    <cellStyle name="_Emerging Top deals Week 11_Acquisition Schedules" xfId="1107" xr:uid="{00000000-0005-0000-0000-00003F030000}"/>
    <cellStyle name="_Emerging Top deals Week 12" xfId="1108" xr:uid="{00000000-0005-0000-0000-000040030000}"/>
    <cellStyle name="_Emerging Top deals Week 12_Acquisition Schedules" xfId="1109" xr:uid="{00000000-0005-0000-0000-000041030000}"/>
    <cellStyle name="_ERBU FY09 Oct  fcst for SPTG submission 092308 Final" xfId="1110" xr:uid="{00000000-0005-0000-0000-000042030000}"/>
    <cellStyle name="_ERBU FY09 Oct  fcst for SPTG submission 092308 Final 2" xfId="1111" xr:uid="{00000000-0005-0000-0000-000043030000}"/>
    <cellStyle name="_e-Section 2 - Paper Bookings" xfId="1112" xr:uid="{00000000-0005-0000-0000-000044030000}"/>
    <cellStyle name="_ESSBASE Expense &amp; HC" xfId="1113" xr:uid="{00000000-0005-0000-0000-000045030000}"/>
    <cellStyle name="_ESSBASE Expense &amp; HC_Acquisition Schedules" xfId="1114" xr:uid="{00000000-0005-0000-0000-000046030000}"/>
    <cellStyle name="_Essbase IP All spending" xfId="1115" xr:uid="{00000000-0005-0000-0000-000047030000}"/>
    <cellStyle name="_EU Weekly Commit_Q2W04" xfId="1116" xr:uid="{00000000-0005-0000-0000-000048030000}"/>
    <cellStyle name="_EU Weekly Commit_Q2W06" xfId="1117" xr:uid="{00000000-0005-0000-0000-000049030000}"/>
    <cellStyle name="_Euro" xfId="1118" xr:uid="{00000000-0005-0000-0000-00004A030000}"/>
    <cellStyle name="_European Top deals Week 11" xfId="1119" xr:uid="{00000000-0005-0000-0000-00004B030000}"/>
    <cellStyle name="_European Top deals Week 11_Acquisition Schedules" xfId="1120" xr:uid="{00000000-0005-0000-0000-00004C030000}"/>
    <cellStyle name="_Exhibit G" xfId="1121" xr:uid="{00000000-0005-0000-0000-00004D030000}"/>
    <cellStyle name="_Feb05AS rev trans Log" xfId="1122" xr:uid="{00000000-0005-0000-0000-00004E030000}"/>
    <cellStyle name="_Feb-06 PF Hierarchy" xfId="1123" xr:uid="{00000000-0005-0000-0000-00004F030000}"/>
    <cellStyle name="_Feb-06 PF Hierarchy 2" xfId="1124" xr:uid="{00000000-0005-0000-0000-000050030000}"/>
    <cellStyle name="_Feb-06 PF Hierarchy 3" xfId="1125" xr:uid="{00000000-0005-0000-0000-000051030000}"/>
    <cellStyle name="_Feb-06 PF Hierarchy 4" xfId="1126" xr:uid="{00000000-0005-0000-0000-000052030000}"/>
    <cellStyle name="_Feb-06 PF Hierarchy 5" xfId="1127" xr:uid="{00000000-0005-0000-0000-000053030000}"/>
    <cellStyle name="_Feb-06 PF Hierarchy 6" xfId="1128" xr:uid="{00000000-0005-0000-0000-000054030000}"/>
    <cellStyle name="_Feb-06 PF Hierarchy 7" xfId="1129" xr:uid="{00000000-0005-0000-0000-000055030000}"/>
    <cellStyle name="_Final Field August Fcst Pack " xfId="1130" xr:uid="{00000000-0005-0000-0000-000056030000}"/>
    <cellStyle name="_Final Field August Fcst Pack _Acquisition Schedules" xfId="1131" xr:uid="{00000000-0005-0000-0000-000057030000}"/>
    <cellStyle name="_FINAL Q4commit" xfId="1132" xr:uid="{00000000-0005-0000-0000-000058030000}"/>
    <cellStyle name="_FINAL Q4commit_Acquisition Schedules" xfId="1133" xr:uid="{00000000-0005-0000-0000-000059030000}"/>
    <cellStyle name="_Final SCD Bridge" xfId="1134" xr:uid="{00000000-0005-0000-0000-00005A030000}"/>
    <cellStyle name="_Final WE Stats CY 2002 April 2003.xls Chart 10" xfId="1135" xr:uid="{00000000-0005-0000-0000-00005B030000}"/>
    <cellStyle name="_Final WE Stats CY 2002 April 2003.xls Chart 10_Acquisition Schedules" xfId="1136" xr:uid="{00000000-0005-0000-0000-00005C030000}"/>
    <cellStyle name="_Final WE Stats CY 2002 April 2003.xls Chart 10_Financial Model v6-03-26-2004" xfId="1137" xr:uid="{00000000-0005-0000-0000-00005D030000}"/>
    <cellStyle name="_Final WE Stats CY 2002 April 2003.xls Chart 10_Financial Model v6-03-26-2004_Acquisition Schedules" xfId="1138" xr:uid="{00000000-0005-0000-0000-00005E030000}"/>
    <cellStyle name="_Final WE Stats CY 2002 April 2003.xls Chart 11" xfId="1139" xr:uid="{00000000-0005-0000-0000-00005F030000}"/>
    <cellStyle name="_Final WE Stats CY 2002 April 2003.xls Chart 11_Acquisition Schedules" xfId="1140" xr:uid="{00000000-0005-0000-0000-000060030000}"/>
    <cellStyle name="_Final WE Stats CY 2002 April 2003.xls Chart 11_Financial Model v6-03-26-2004" xfId="1141" xr:uid="{00000000-0005-0000-0000-000061030000}"/>
    <cellStyle name="_Final WE Stats CY 2002 April 2003.xls Chart 11_Financial Model v6-03-26-2004_Acquisition Schedules" xfId="1142" xr:uid="{00000000-0005-0000-0000-000062030000}"/>
    <cellStyle name="_Final WE Stats CY 2002 April 2003.xls Chart 12" xfId="1143" xr:uid="{00000000-0005-0000-0000-000063030000}"/>
    <cellStyle name="_Final WE Stats CY 2002 April 2003.xls Chart 12_Acquisition Schedules" xfId="1144" xr:uid="{00000000-0005-0000-0000-000064030000}"/>
    <cellStyle name="_Final WE Stats CY 2002 April 2003.xls Chart 12_Financial Model v6-03-26-2004" xfId="1145" xr:uid="{00000000-0005-0000-0000-000065030000}"/>
    <cellStyle name="_Final WE Stats CY 2002 April 2003.xls Chart 12_Financial Model v6-03-26-2004_Acquisition Schedules" xfId="1146" xr:uid="{00000000-0005-0000-0000-000066030000}"/>
    <cellStyle name="_Final WE Stats CY 2002 April 2003.xls Chart 13" xfId="1147" xr:uid="{00000000-0005-0000-0000-000067030000}"/>
    <cellStyle name="_Final WE Stats CY 2002 April 2003.xls Chart 13_Acquisition Schedules" xfId="1148" xr:uid="{00000000-0005-0000-0000-000068030000}"/>
    <cellStyle name="_Final WE Stats CY 2002 April 2003.xls Chart 13_Financial Model v6-03-26-2004" xfId="1149" xr:uid="{00000000-0005-0000-0000-000069030000}"/>
    <cellStyle name="_Final WE Stats CY 2002 April 2003.xls Chart 13_Financial Model v6-03-26-2004_Acquisition Schedules" xfId="1150" xr:uid="{00000000-0005-0000-0000-00006A030000}"/>
    <cellStyle name="_Final WE Stats CY 2002 April 2003.xls Chart 14" xfId="1151" xr:uid="{00000000-0005-0000-0000-00006B030000}"/>
    <cellStyle name="_Final WE Stats CY 2002 April 2003.xls Chart 14_Acquisition Schedules" xfId="1152" xr:uid="{00000000-0005-0000-0000-00006C030000}"/>
    <cellStyle name="_Final WE Stats CY 2002 April 2003.xls Chart 14_Financial Model v6-03-26-2004" xfId="1153" xr:uid="{00000000-0005-0000-0000-00006D030000}"/>
    <cellStyle name="_Final WE Stats CY 2002 April 2003.xls Chart 14_Financial Model v6-03-26-2004_Acquisition Schedules" xfId="1154" xr:uid="{00000000-0005-0000-0000-00006E030000}"/>
    <cellStyle name="_Final WE Stats CY 2002 April 2003.xls Chart 15" xfId="1155" xr:uid="{00000000-0005-0000-0000-00006F030000}"/>
    <cellStyle name="_Final WE Stats CY 2002 April 2003.xls Chart 15_Acquisition Schedules" xfId="1156" xr:uid="{00000000-0005-0000-0000-000070030000}"/>
    <cellStyle name="_Final WE Stats CY 2002 April 2003.xls Chart 15_Financial Model v6-03-26-2004" xfId="1157" xr:uid="{00000000-0005-0000-0000-000071030000}"/>
    <cellStyle name="_Final WE Stats CY 2002 April 2003.xls Chart 15_Financial Model v6-03-26-2004_Acquisition Schedules" xfId="1158" xr:uid="{00000000-0005-0000-0000-000072030000}"/>
    <cellStyle name="_Final WE Stats CY 2002 April 2003.xls Chart 16" xfId="1159" xr:uid="{00000000-0005-0000-0000-000073030000}"/>
    <cellStyle name="_Final WE Stats CY 2002 April 2003.xls Chart 16_Acquisition Schedules" xfId="1160" xr:uid="{00000000-0005-0000-0000-000074030000}"/>
    <cellStyle name="_Final WE Stats CY 2002 April 2003.xls Chart 16_Financial Model v6-03-26-2004" xfId="1161" xr:uid="{00000000-0005-0000-0000-000075030000}"/>
    <cellStyle name="_Final WE Stats CY 2002 April 2003.xls Chart 16_Financial Model v6-03-26-2004_Acquisition Schedules" xfId="1162" xr:uid="{00000000-0005-0000-0000-000076030000}"/>
    <cellStyle name="_Final WE Stats CY 2002 April 2003.xls Chart 17" xfId="1163" xr:uid="{00000000-0005-0000-0000-000077030000}"/>
    <cellStyle name="_Final WE Stats CY 2002 April 2003.xls Chart 17_Acquisition Schedules" xfId="1164" xr:uid="{00000000-0005-0000-0000-000078030000}"/>
    <cellStyle name="_Final WE Stats CY 2002 April 2003.xls Chart 17_Financial Model v6-03-26-2004" xfId="1165" xr:uid="{00000000-0005-0000-0000-000079030000}"/>
    <cellStyle name="_Final WE Stats CY 2002 April 2003.xls Chart 17_Financial Model v6-03-26-2004_Acquisition Schedules" xfId="1166" xr:uid="{00000000-0005-0000-0000-00007A030000}"/>
    <cellStyle name="_Final WE Stats CY 2002 April 2003.xls Chart 18" xfId="1167" xr:uid="{00000000-0005-0000-0000-00007B030000}"/>
    <cellStyle name="_Final WE Stats CY 2002 April 2003.xls Chart 18_Acquisition Schedules" xfId="1168" xr:uid="{00000000-0005-0000-0000-00007C030000}"/>
    <cellStyle name="_Final WE Stats CY 2002 April 2003.xls Chart 18_Financial Model v6-03-26-2004" xfId="1169" xr:uid="{00000000-0005-0000-0000-00007D030000}"/>
    <cellStyle name="_Final WE Stats CY 2002 April 2003.xls Chart 18_Financial Model v6-03-26-2004_Acquisition Schedules" xfId="1170" xr:uid="{00000000-0005-0000-0000-00007E030000}"/>
    <cellStyle name="_Final WE Stats CY 2002 April 2003.xls Chart 36" xfId="1171" xr:uid="{00000000-0005-0000-0000-00007F030000}"/>
    <cellStyle name="_Final WE Stats CY 2002 April 2003.xls Chart 36_Acquisition Schedules" xfId="1172" xr:uid="{00000000-0005-0000-0000-000080030000}"/>
    <cellStyle name="_Final WE Stats CY 2002 April 2003.xls Chart 36_Financial Model v6-03-26-2004" xfId="1173" xr:uid="{00000000-0005-0000-0000-000081030000}"/>
    <cellStyle name="_Final WE Stats CY 2002 April 2003.xls Chart 36_Financial Model v6-03-26-2004_Acquisition Schedules" xfId="1174" xr:uid="{00000000-0005-0000-0000-000082030000}"/>
    <cellStyle name="_Final WE Stats CY 2002 April 2003.xls Chart 37" xfId="1175" xr:uid="{00000000-0005-0000-0000-000083030000}"/>
    <cellStyle name="_Final WE Stats CY 2002 April 2003.xls Chart 37_Acquisition Schedules" xfId="1176" xr:uid="{00000000-0005-0000-0000-000084030000}"/>
    <cellStyle name="_Final WE Stats CY 2002 April 2003.xls Chart 37_Financial Model v6-03-26-2004" xfId="1177" xr:uid="{00000000-0005-0000-0000-000085030000}"/>
    <cellStyle name="_Final WE Stats CY 2002 April 2003.xls Chart 37_Financial Model v6-03-26-2004_Acquisition Schedules" xfId="1178" xr:uid="{00000000-0005-0000-0000-000086030000}"/>
    <cellStyle name="_Final WE Stats CY 2002 April 2003.xls Chart 7" xfId="1179" xr:uid="{00000000-0005-0000-0000-000087030000}"/>
    <cellStyle name="_Final WE Stats CY 2002 April 2003.xls Chart 7_Acquisition Schedules" xfId="1180" xr:uid="{00000000-0005-0000-0000-000088030000}"/>
    <cellStyle name="_Final WE Stats CY 2002 April 2003.xls Chart 7_Financial Model v6-03-26-2004" xfId="1181" xr:uid="{00000000-0005-0000-0000-000089030000}"/>
    <cellStyle name="_Final WE Stats CY 2002 April 2003.xls Chart 7_Financial Model v6-03-26-2004_Acquisition Schedules" xfId="1182" xr:uid="{00000000-0005-0000-0000-00008A030000}"/>
    <cellStyle name="_Final WE Stats CY 2002 April 2003.xls Chart 8" xfId="1183" xr:uid="{00000000-0005-0000-0000-00008B030000}"/>
    <cellStyle name="_Final WE Stats CY 2002 April 2003.xls Chart 8_Acquisition Schedules" xfId="1184" xr:uid="{00000000-0005-0000-0000-00008C030000}"/>
    <cellStyle name="_Final WE Stats CY 2002 April 2003.xls Chart 8_Financial Model v6-03-26-2004" xfId="1185" xr:uid="{00000000-0005-0000-0000-00008D030000}"/>
    <cellStyle name="_Final WE Stats CY 2002 April 2003.xls Chart 8_Financial Model v6-03-26-2004_Acquisition Schedules" xfId="1186" xr:uid="{00000000-0005-0000-0000-00008E030000}"/>
    <cellStyle name="_Final WE Stats CY 2002 April 2003.xls Chart 9" xfId="1187" xr:uid="{00000000-0005-0000-0000-00008F030000}"/>
    <cellStyle name="_Final WE Stats CY 2002 April 2003.xls Chart 9_Acquisition Schedules" xfId="1188" xr:uid="{00000000-0005-0000-0000-000090030000}"/>
    <cellStyle name="_Final WE Stats CY 2002 April 2003.xls Chart 9_Financial Model v6-03-26-2004" xfId="1189" xr:uid="{00000000-0005-0000-0000-000091030000}"/>
    <cellStyle name="_Final WE Stats CY 2002 April 2003.xls Chart 9_Financial Model v6-03-26-2004_Acquisition Schedules" xfId="1190" xr:uid="{00000000-0005-0000-0000-000092030000}"/>
    <cellStyle name="_Forecast 04 FY01 before review" xfId="1191" xr:uid="{00000000-0005-0000-0000-000093030000}"/>
    <cellStyle name="_Forecast 04 FY01 before review_Acquisition Schedules" xfId="1192" xr:uid="{00000000-0005-0000-0000-000094030000}"/>
    <cellStyle name="_Forecast 04 FY01 before review_APAC AS Aug'05 WD3 Flash" xfId="1193" xr:uid="{00000000-0005-0000-0000-000095030000}"/>
    <cellStyle name="_Forecast 04 FY01 before review_APAC AS Aug'05 WD3 Flash_Acquisition Schedules" xfId="1194" xr:uid="{00000000-0005-0000-0000-000096030000}"/>
    <cellStyle name="_Forecast 04 FY01 before review_APAC AS Oct'06 WD3 Flash" xfId="1195" xr:uid="{00000000-0005-0000-0000-000097030000}"/>
    <cellStyle name="_Forecast 04 FY01 before review_APAC AS Oct'06 WD3 Flash_Acquisition Schedules" xfId="1196" xr:uid="{00000000-0005-0000-0000-000098030000}"/>
    <cellStyle name="_Forecast 04 FY01 before review_APAC Support Bookings - Jun03" xfId="1197" xr:uid="{00000000-0005-0000-0000-000099030000}"/>
    <cellStyle name="_Forecast 04 FY01 before review_APAC Support Bookings - Jun03_Acquisition Schedules" xfId="1198" xr:uid="{00000000-0005-0000-0000-00009A030000}"/>
    <cellStyle name="_Forecast 04 FY01 before review_APAC Support Bookings - Jun03_APAC AS Aug'05 WD3 Flash" xfId="1199" xr:uid="{00000000-0005-0000-0000-00009B030000}"/>
    <cellStyle name="_Forecast 04 FY01 before review_APAC Support Bookings - Jun03_APAC AS Aug'05 WD3 Flash_Acquisition Schedules" xfId="1200" xr:uid="{00000000-0005-0000-0000-00009C030000}"/>
    <cellStyle name="_Forecast 04 FY01 before review_APAC Support Bookings - Jun03_AS Variance Analysis_Aug07" xfId="1201" xr:uid="{00000000-0005-0000-0000-00009D030000}"/>
    <cellStyle name="_Forecast 04 FY01 before review_APAC Support Bookings - Jun03_AS Variance Analysis_Aug07_Acquisition Schedules" xfId="1202" xr:uid="{00000000-0005-0000-0000-00009E030000}"/>
    <cellStyle name="_Forecast 04 FY01 before review_APAC Support Bookings - Jun03_AS WD1 Flash Charts - Apr'05" xfId="1203" xr:uid="{00000000-0005-0000-0000-00009F030000}"/>
    <cellStyle name="_Forecast 04 FY01 before review_APAC Support Bookings - Jun03_AS WD1 Flash Charts - Apr'05_Acquisition Schedules" xfId="1204" xr:uid="{00000000-0005-0000-0000-0000A0030000}"/>
    <cellStyle name="_Forecast 04 FY01 before review_APAC Support Bookings - Jun03_AS WD1 Flash Charts - May'05" xfId="1205" xr:uid="{00000000-0005-0000-0000-0000A1030000}"/>
    <cellStyle name="_Forecast 04 FY01 before review_APAC Support Bookings - Jun03_AS WD1 Flash Charts - May'05_Acquisition Schedules" xfId="1206" xr:uid="{00000000-0005-0000-0000-0000A2030000}"/>
    <cellStyle name="_Forecast 04 FY01 before review_APAC Support Bookings - Jun03_AS WD3 Flash Charts - Apr'05" xfId="1207" xr:uid="{00000000-0005-0000-0000-0000A3030000}"/>
    <cellStyle name="_Forecast 04 FY01 before review_APAC Support Bookings - Jun03_AS WD3 Flash Charts - Apr'05_Acquisition Schedules" xfId="1208" xr:uid="{00000000-0005-0000-0000-0000A4030000}"/>
    <cellStyle name="_Forecast 04 FY01 before review_APAC Support Bookings - Jun03_AS WD3 Flash Charts - Mar'05v1" xfId="1209" xr:uid="{00000000-0005-0000-0000-0000A5030000}"/>
    <cellStyle name="_Forecast 04 FY01 before review_APAC Support Bookings - Jun03_AS WD3 Flash Charts - Mar'05v1_Acquisition Schedules" xfId="1210" xr:uid="{00000000-0005-0000-0000-0000A6030000}"/>
    <cellStyle name="_Forecast 04 FY01 before review_APAC Support Bookings - Jun03_CA WD1 Flash Charts - Sep'05" xfId="1211" xr:uid="{00000000-0005-0000-0000-0000A7030000}"/>
    <cellStyle name="_Forecast 04 FY01 before review_APAC Support Bookings - Jun03_CA WD1 Flash Charts - Sep'05_Acquisition Schedules" xfId="1212" xr:uid="{00000000-0005-0000-0000-0000A8030000}"/>
    <cellStyle name="_Forecast 04 FY01 before review_APAC Support Bookings - Jun03_Target Template" xfId="1213" xr:uid="{00000000-0005-0000-0000-0000A9030000}"/>
    <cellStyle name="_Forecast 04 FY01 before review_APAC Support Bookings - Jun03_Target Template_Acquisition Schedules" xfId="1214" xr:uid="{00000000-0005-0000-0000-0000AA030000}"/>
    <cellStyle name="_Forecast 04 FY01 before review_APAC Weekly Commit - FY04Q2W01" xfId="1215" xr:uid="{00000000-0005-0000-0000-0000AB030000}"/>
    <cellStyle name="_Forecast 04 FY01 before review_APAC Weekly Commit - FY04Q2W01_Acquisition Schedules" xfId="1216" xr:uid="{00000000-0005-0000-0000-0000AC030000}"/>
    <cellStyle name="_Forecast 04 FY01 before review_AS Variance Analysis_Aug07" xfId="1217" xr:uid="{00000000-0005-0000-0000-0000AD030000}"/>
    <cellStyle name="_Forecast 04 FY01 before review_AS Variance Analysis_Aug07_Acquisition Schedules" xfId="1218" xr:uid="{00000000-0005-0000-0000-0000AE030000}"/>
    <cellStyle name="_Forecast 04 FY01 before review_AS WD1 Flash Charts - Apr'05" xfId="1219" xr:uid="{00000000-0005-0000-0000-0000AF030000}"/>
    <cellStyle name="_Forecast 04 FY01 before review_AS WD1 Flash Charts - Apr'05_Acquisition Schedules" xfId="1220" xr:uid="{00000000-0005-0000-0000-0000B0030000}"/>
    <cellStyle name="_Forecast 04 FY01 before review_AS WD1 Flash Charts - May'05" xfId="1221" xr:uid="{00000000-0005-0000-0000-0000B1030000}"/>
    <cellStyle name="_Forecast 04 FY01 before review_AS WD1 Flash Charts - May'05_Acquisition Schedules" xfId="1222" xr:uid="{00000000-0005-0000-0000-0000B2030000}"/>
    <cellStyle name="_Forecast 04 FY01 before review_AS WD3 Flash Charts - Apr'05" xfId="1223" xr:uid="{00000000-0005-0000-0000-0000B3030000}"/>
    <cellStyle name="_Forecast 04 FY01 before review_AS WD3 Flash Charts - Apr'05_Acquisition Schedules" xfId="1224" xr:uid="{00000000-0005-0000-0000-0000B4030000}"/>
    <cellStyle name="_Forecast 04 FY01 before review_AS WD3 Flash Charts - Mar'05v1" xfId="1225" xr:uid="{00000000-0005-0000-0000-0000B5030000}"/>
    <cellStyle name="_Forecast 04 FY01 before review_AS WD3 Flash Charts - Mar'05v1_Acquisition Schedules" xfId="1226" xr:uid="{00000000-0005-0000-0000-0000B6030000}"/>
    <cellStyle name="_Forecast 04 FY01 before review_CA WD1 Flash Charts - Sep'05" xfId="1227" xr:uid="{00000000-0005-0000-0000-0000B7030000}"/>
    <cellStyle name="_Forecast 04 FY01 before review_CA WD1 Flash Charts - Sep'05_Acquisition Schedules" xfId="1228" xr:uid="{00000000-0005-0000-0000-0000B8030000}"/>
    <cellStyle name="_Forecast 04 FY01 before review_Forecast Accuracy &amp; Linearity" xfId="1229" xr:uid="{00000000-0005-0000-0000-0000B9030000}"/>
    <cellStyle name="_Forecast 04 FY01 before review_Forecast Accuracy &amp; Linearity_Acquisition Schedules" xfId="1230" xr:uid="{00000000-0005-0000-0000-0000BA030000}"/>
    <cellStyle name="_Forecast 04 FY01 before review_FY04 Korea Goaling" xfId="1231" xr:uid="{00000000-0005-0000-0000-0000BB030000}"/>
    <cellStyle name="_Forecast 04 FY01 before review_FY04 Korea Goaling_Acquisition Schedules" xfId="1232" xr:uid="{00000000-0005-0000-0000-0000BC030000}"/>
    <cellStyle name="_Forecast 04 FY01 before review_Q3'02 Ops Call_Feb'021  Korea" xfId="1233" xr:uid="{00000000-0005-0000-0000-0000BD030000}"/>
    <cellStyle name="_Forecast 04 FY01 before review_Q3'02 Ops Call_Feb'021  Korea_Acquisition Schedules" xfId="1234" xr:uid="{00000000-0005-0000-0000-0000BE030000}"/>
    <cellStyle name="_Forecast 04 FY01 before review_Q3'02 Ops Call_Feb'021  Korea_ANZ FY04 Goaling" xfId="1235" xr:uid="{00000000-0005-0000-0000-0000BF030000}"/>
    <cellStyle name="_Forecast 04 FY01 before review_Q3'02 Ops Call_Feb'021  Korea_ANZ FY04 Goaling_Acquisition Schedules" xfId="1236" xr:uid="{00000000-0005-0000-0000-0000C0030000}"/>
    <cellStyle name="_Forecast 04 FY01 before review_Q3'02 Ops Call_Feb'021  Korea_APAC AS Aug'05 WD3 Flash" xfId="1237" xr:uid="{00000000-0005-0000-0000-0000C1030000}"/>
    <cellStyle name="_Forecast 04 FY01 before review_Q3'02 Ops Call_Feb'021  Korea_APAC AS Aug'05 WD3 Flash_Acquisition Schedules" xfId="1238" xr:uid="{00000000-0005-0000-0000-0000C2030000}"/>
    <cellStyle name="_Forecast 04 FY01 before review_Q3'02 Ops Call_Feb'021  Korea_APAC Weekly Commit - FY04Q2W01" xfId="1239" xr:uid="{00000000-0005-0000-0000-0000C3030000}"/>
    <cellStyle name="_Forecast 04 FY01 before review_Q3'02 Ops Call_Feb'021  Korea_APAC Weekly Commit - FY04Q2W01_Acquisition Schedules" xfId="1240" xr:uid="{00000000-0005-0000-0000-0000C4030000}"/>
    <cellStyle name="_Forecast 04 FY01 before review_Q3'02 Ops Call_Feb'021  Korea_AS WD1 Flash Charts - Apr'05" xfId="1241" xr:uid="{00000000-0005-0000-0000-0000C5030000}"/>
    <cellStyle name="_Forecast 04 FY01 before review_Q3'02 Ops Call_Feb'021  Korea_AS WD1 Flash Charts - Apr'05_Acquisition Schedules" xfId="1242" xr:uid="{00000000-0005-0000-0000-0000C6030000}"/>
    <cellStyle name="_Forecast 04 FY01 before review_Q3'02 Ops Call_Feb'021  Korea_AS WD1 Flash Charts - May'05" xfId="1243" xr:uid="{00000000-0005-0000-0000-0000C7030000}"/>
    <cellStyle name="_Forecast 04 FY01 before review_Q3'02 Ops Call_Feb'021  Korea_AS WD1 Flash Charts - May'05_Acquisition Schedules" xfId="1244" xr:uid="{00000000-0005-0000-0000-0000C8030000}"/>
    <cellStyle name="_Forecast 04 FY01 before review_Q3'02 Ops Call_Feb'021  Korea_AS WD3 Flash Charts - Apr'05" xfId="1245" xr:uid="{00000000-0005-0000-0000-0000C9030000}"/>
    <cellStyle name="_Forecast 04 FY01 before review_Q3'02 Ops Call_Feb'021  Korea_AS WD3 Flash Charts - Apr'05_Acquisition Schedules" xfId="1246" xr:uid="{00000000-0005-0000-0000-0000CA030000}"/>
    <cellStyle name="_Forecast 04 FY01 before review_Q3'02 Ops Call_Feb'021  Korea_AS WD3 Flash Charts - Mar'05v1" xfId="1247" xr:uid="{00000000-0005-0000-0000-0000CB030000}"/>
    <cellStyle name="_Forecast 04 FY01 before review_Q3'02 Ops Call_Feb'021  Korea_AS WD3 Flash Charts - Mar'05v1_Acquisition Schedules" xfId="1248" xr:uid="{00000000-0005-0000-0000-0000CC030000}"/>
    <cellStyle name="_Forecast 04 FY01 before review_Q3'02 Ops Call_Feb'021  Korea_CA WD1 Flash Charts - Sep'05" xfId="1249" xr:uid="{00000000-0005-0000-0000-0000CD030000}"/>
    <cellStyle name="_Forecast 04 FY01 before review_Q3'02 Ops Call_Feb'021  Korea_CA WD1 Flash Charts - Sep'05_Acquisition Schedules" xfId="1250" xr:uid="{00000000-0005-0000-0000-0000CE030000}"/>
    <cellStyle name="_Forecast 04 FY01 before review_Q3'02 Ops Call_Feb'021  Korea_Forecast Accuracy &amp; Linearity" xfId="1251" xr:uid="{00000000-0005-0000-0000-0000CF030000}"/>
    <cellStyle name="_Forecast 04 FY01 before review_Q3'02 Ops Call_Feb'021  Korea_Forecast Accuracy &amp; Linearity_Acquisition Schedules" xfId="1252" xr:uid="{00000000-0005-0000-0000-0000D0030000}"/>
    <cellStyle name="_Forecast 04 FY01 before review_Q3'02 Ops Call_Feb'021  Korea_FY04 Korea Goaling" xfId="1253" xr:uid="{00000000-0005-0000-0000-0000D1030000}"/>
    <cellStyle name="_Forecast 04 FY01 before review_Q3'02 Ops Call_Feb'021  Korea_FY04 Korea Goaling_Acquisition Schedules" xfId="1254" xr:uid="{00000000-0005-0000-0000-0000D2030000}"/>
    <cellStyle name="_Forecast 04 FY01 before review_Q3'02 Ops Call_Feb'021  Korea_WD1APAC Summary-26-04-05 FY05 ------1" xfId="1255" xr:uid="{00000000-0005-0000-0000-0000D3030000}"/>
    <cellStyle name="_Forecast 04 FY01 before review_Q3'02 Ops Call_Feb'021  Korea_WD1APAC Summary-26-04-05 FY05 ------1_Acquisition Schedules" xfId="1256" xr:uid="{00000000-0005-0000-0000-0000D4030000}"/>
    <cellStyle name="_Forecast 04 FY01 before review_Target Template" xfId="1257" xr:uid="{00000000-0005-0000-0000-0000D5030000}"/>
    <cellStyle name="_Forecast 04 FY01 before review_Target Template_Acquisition Schedules" xfId="1258" xr:uid="{00000000-0005-0000-0000-0000D6030000}"/>
    <cellStyle name="_Forecast 04 FY01 before review_WD1APAC Summary-26-04-05 FY05 ------1" xfId="1259" xr:uid="{00000000-0005-0000-0000-0000D7030000}"/>
    <cellStyle name="_Forecast 04 FY01 before review_WD1APAC Summary-26-04-05 FY05 ------1_Acquisition Schedules" xfId="1260" xr:uid="{00000000-0005-0000-0000-0000D8030000}"/>
    <cellStyle name="_Forecast Accuracy &amp; Linearity" xfId="1261" xr:uid="{00000000-0005-0000-0000-0000D9030000}"/>
    <cellStyle name="_Forecast Summary" xfId="1262" xr:uid="{00000000-0005-0000-0000-0000DA030000}"/>
    <cellStyle name="_Forecast Summary 2" xfId="1263" xr:uid="{00000000-0005-0000-0000-0000DB030000}"/>
    <cellStyle name="_FP&amp;A Consolidated Forecast Q4FY'07" xfId="1264" xr:uid="{00000000-0005-0000-0000-0000DC030000}"/>
    <cellStyle name="_FP&amp;A Consolidated Forecast Q4FY'07 2" xfId="1265" xr:uid="{00000000-0005-0000-0000-0000DD030000}"/>
    <cellStyle name="_FP&amp;A Consolidated Forecast Q4FY'07 3" xfId="1266" xr:uid="{00000000-0005-0000-0000-0000DE030000}"/>
    <cellStyle name="_FP&amp;A Consolidated Forecast Q4FY'07 4" xfId="1267" xr:uid="{00000000-0005-0000-0000-0000DF030000}"/>
    <cellStyle name="_FP&amp;A Consolidated Forecast Q4FY'07 5" xfId="1268" xr:uid="{00000000-0005-0000-0000-0000E0030000}"/>
    <cellStyle name="_FP&amp;A Consolidated Forecast Q4FY'07 6" xfId="1269" xr:uid="{00000000-0005-0000-0000-0000E1030000}"/>
    <cellStyle name="_FP&amp;A Consolidated Forecast Q4FY'07 7" xfId="1270" xr:uid="{00000000-0005-0000-0000-0000E2030000}"/>
    <cellStyle name="_FP&amp;A Consolidated Forecast Q4FY'07 8" xfId="1271" xr:uid="{00000000-0005-0000-0000-0000E3030000}"/>
    <cellStyle name="_FY 07-08 Sales Plans - Final for Pat Belotti" xfId="1272" xr:uid="{00000000-0005-0000-0000-0000E4030000}"/>
    <cellStyle name="_FY02 APAC Goal(FINALv1)" xfId="1273" xr:uid="{00000000-0005-0000-0000-0000E5030000}"/>
    <cellStyle name="_FY02Plan Mkt Lob - Asia all - consol FINAL - CA1" xfId="1274" xr:uid="{00000000-0005-0000-0000-0000E6030000}"/>
    <cellStyle name="_FY02Plan Mkt Lob - Asia all - consol FINAL - CA1_Acquisition Schedules" xfId="1275" xr:uid="{00000000-0005-0000-0000-0000E7030000}"/>
    <cellStyle name="_FY02Plan Mkt Lob - Asia all - consol FINAL - CA1_APAC AS Aug'05 WD3 Flash" xfId="1276" xr:uid="{00000000-0005-0000-0000-0000E8030000}"/>
    <cellStyle name="_FY02Plan Mkt Lob - Asia all - consol FINAL - CA1_APAC AS Aug'05 WD3 Flash_Acquisition Schedules" xfId="1277" xr:uid="{00000000-0005-0000-0000-0000E9030000}"/>
    <cellStyle name="_FY02Plan Mkt Lob - Asia all - consol FINAL - CA1_APAC AS Oct'06 WD3 Flash" xfId="1278" xr:uid="{00000000-0005-0000-0000-0000EA030000}"/>
    <cellStyle name="_FY02Plan Mkt Lob - Asia all - consol FINAL - CA1_APAC AS Oct'06 WD3 Flash_Acquisition Schedules" xfId="1279" xr:uid="{00000000-0005-0000-0000-0000EB030000}"/>
    <cellStyle name="_FY02Plan Mkt Lob - Asia all - consol FINAL - CA1_APAC Support Bookings - Jun03" xfId="1280" xr:uid="{00000000-0005-0000-0000-0000EC030000}"/>
    <cellStyle name="_FY02Plan Mkt Lob - Asia all - consol FINAL - CA1_APAC Support Bookings - Jun03_Acquisition Schedules" xfId="1281" xr:uid="{00000000-0005-0000-0000-0000ED030000}"/>
    <cellStyle name="_FY02Plan Mkt Lob - Asia all - consol FINAL - CA1_APAC Support Bookings - Jun03_APAC AS Aug'05 WD3 Flash" xfId="1282" xr:uid="{00000000-0005-0000-0000-0000EE030000}"/>
    <cellStyle name="_FY02Plan Mkt Lob - Asia all - consol FINAL - CA1_APAC Support Bookings - Jun03_APAC AS Aug'05 WD3 Flash_Acquisition Schedules" xfId="1283" xr:uid="{00000000-0005-0000-0000-0000EF030000}"/>
    <cellStyle name="_FY02Plan Mkt Lob - Asia all - consol FINAL - CA1_APAC Support Bookings - Jun03_AS Variance Analysis_Aug07" xfId="1284" xr:uid="{00000000-0005-0000-0000-0000F0030000}"/>
    <cellStyle name="_FY02Plan Mkt Lob - Asia all - consol FINAL - CA1_APAC Support Bookings - Jun03_AS Variance Analysis_Aug07_Acquisition Schedules" xfId="1285" xr:uid="{00000000-0005-0000-0000-0000F1030000}"/>
    <cellStyle name="_FY02Plan Mkt Lob - Asia all - consol FINAL - CA1_APAC Support Bookings - Jun03_AS WD1 Flash Charts - Apr'05" xfId="1286" xr:uid="{00000000-0005-0000-0000-0000F2030000}"/>
    <cellStyle name="_FY02Plan Mkt Lob - Asia all - consol FINAL - CA1_APAC Support Bookings - Jun03_AS WD1 Flash Charts - Apr'05_Acquisition Schedules" xfId="1287" xr:uid="{00000000-0005-0000-0000-0000F3030000}"/>
    <cellStyle name="_FY02Plan Mkt Lob - Asia all - consol FINAL - CA1_APAC Support Bookings - Jun03_AS WD1 Flash Charts - May'05" xfId="1288" xr:uid="{00000000-0005-0000-0000-0000F4030000}"/>
    <cellStyle name="_FY02Plan Mkt Lob - Asia all - consol FINAL - CA1_APAC Support Bookings - Jun03_AS WD1 Flash Charts - May'05_Acquisition Schedules" xfId="1289" xr:uid="{00000000-0005-0000-0000-0000F5030000}"/>
    <cellStyle name="_FY02Plan Mkt Lob - Asia all - consol FINAL - CA1_APAC Support Bookings - Jun03_AS WD3 Flash Charts - Apr'05" xfId="1290" xr:uid="{00000000-0005-0000-0000-0000F6030000}"/>
    <cellStyle name="_FY02Plan Mkt Lob - Asia all - consol FINAL - CA1_APAC Support Bookings - Jun03_AS WD3 Flash Charts - Apr'05_Acquisition Schedules" xfId="1291" xr:uid="{00000000-0005-0000-0000-0000F7030000}"/>
    <cellStyle name="_FY02Plan Mkt Lob - Asia all - consol FINAL - CA1_APAC Support Bookings - Jun03_AS WD3 Flash Charts - Mar'05v1" xfId="1292" xr:uid="{00000000-0005-0000-0000-0000F8030000}"/>
    <cellStyle name="_FY02Plan Mkt Lob - Asia all - consol FINAL - CA1_APAC Support Bookings - Jun03_AS WD3 Flash Charts - Mar'05v1_Acquisition Schedules" xfId="1293" xr:uid="{00000000-0005-0000-0000-0000F9030000}"/>
    <cellStyle name="_FY02Plan Mkt Lob - Asia all - consol FINAL - CA1_APAC Support Bookings - Jun03_CA WD1 Flash Charts - Sep'05" xfId="1294" xr:uid="{00000000-0005-0000-0000-0000FA030000}"/>
    <cellStyle name="_FY02Plan Mkt Lob - Asia all - consol FINAL - CA1_APAC Support Bookings - Jun03_CA WD1 Flash Charts - Sep'05_Acquisition Schedules" xfId="1295" xr:uid="{00000000-0005-0000-0000-0000FB030000}"/>
    <cellStyle name="_FY02Plan Mkt Lob - Asia all - consol FINAL - CA1_APAC Support Bookings - Jun03_Target Template" xfId="1296" xr:uid="{00000000-0005-0000-0000-0000FC030000}"/>
    <cellStyle name="_FY02Plan Mkt Lob - Asia all - consol FINAL - CA1_APAC Support Bookings - Jun03_Target Template_Acquisition Schedules" xfId="1297" xr:uid="{00000000-0005-0000-0000-0000FD030000}"/>
    <cellStyle name="_FY02Plan Mkt Lob - Asia all - consol FINAL - CA1_APAC Weekly Commit - FY04Q2W01" xfId="1298" xr:uid="{00000000-0005-0000-0000-0000FE030000}"/>
    <cellStyle name="_FY02Plan Mkt Lob - Asia all - consol FINAL - CA1_APAC Weekly Commit - FY04Q2W01_Acquisition Schedules" xfId="1299" xr:uid="{00000000-0005-0000-0000-0000FF030000}"/>
    <cellStyle name="_FY02Plan Mkt Lob - Asia all - consol FINAL - CA1_AS Variance Analysis_Aug07" xfId="1300" xr:uid="{00000000-0005-0000-0000-000000040000}"/>
    <cellStyle name="_FY02Plan Mkt Lob - Asia all - consol FINAL - CA1_AS Variance Analysis_Aug07_Acquisition Schedules" xfId="1301" xr:uid="{00000000-0005-0000-0000-000001040000}"/>
    <cellStyle name="_FY02Plan Mkt Lob - Asia all - consol FINAL - CA1_AS WD1 Flash Charts - Apr'05" xfId="1302" xr:uid="{00000000-0005-0000-0000-000002040000}"/>
    <cellStyle name="_FY02Plan Mkt Lob - Asia all - consol FINAL - CA1_AS WD1 Flash Charts - Apr'05_Acquisition Schedules" xfId="1303" xr:uid="{00000000-0005-0000-0000-000003040000}"/>
    <cellStyle name="_FY02Plan Mkt Lob - Asia all - consol FINAL - CA1_AS WD1 Flash Charts - May'05" xfId="1304" xr:uid="{00000000-0005-0000-0000-000004040000}"/>
    <cellStyle name="_FY02Plan Mkt Lob - Asia all - consol FINAL - CA1_AS WD1 Flash Charts - May'05_Acquisition Schedules" xfId="1305" xr:uid="{00000000-0005-0000-0000-000005040000}"/>
    <cellStyle name="_FY02Plan Mkt Lob - Asia all - consol FINAL - CA1_AS WD3 Flash Charts - Apr'05" xfId="1306" xr:uid="{00000000-0005-0000-0000-000006040000}"/>
    <cellStyle name="_FY02Plan Mkt Lob - Asia all - consol FINAL - CA1_AS WD3 Flash Charts - Apr'05_Acquisition Schedules" xfId="1307" xr:uid="{00000000-0005-0000-0000-000007040000}"/>
    <cellStyle name="_FY02Plan Mkt Lob - Asia all - consol FINAL - CA1_AS WD3 Flash Charts - Mar'05v1" xfId="1308" xr:uid="{00000000-0005-0000-0000-000008040000}"/>
    <cellStyle name="_FY02Plan Mkt Lob - Asia all - consol FINAL - CA1_AS WD3 Flash Charts - Mar'05v1_Acquisition Schedules" xfId="1309" xr:uid="{00000000-0005-0000-0000-000009040000}"/>
    <cellStyle name="_FY02Plan Mkt Lob - Asia all - consol FINAL - CA1_CA WD1 Flash Charts - Sep'05" xfId="1310" xr:uid="{00000000-0005-0000-0000-00000A040000}"/>
    <cellStyle name="_FY02Plan Mkt Lob - Asia all - consol FINAL - CA1_CA WD1 Flash Charts - Sep'05_Acquisition Schedules" xfId="1311" xr:uid="{00000000-0005-0000-0000-00000B040000}"/>
    <cellStyle name="_FY02Plan Mkt Lob - Asia all - consol FINAL - CA1_Forecast Accuracy &amp; Linearity" xfId="1312" xr:uid="{00000000-0005-0000-0000-00000C040000}"/>
    <cellStyle name="_FY02Plan Mkt Lob - Asia all - consol FINAL - CA1_Forecast Accuracy &amp; Linearity_Acquisition Schedules" xfId="1313" xr:uid="{00000000-0005-0000-0000-00000D040000}"/>
    <cellStyle name="_FY02Plan Mkt Lob - Asia all - consol FINAL - CA1_FY04 Korea Goaling" xfId="1314" xr:uid="{00000000-0005-0000-0000-00000E040000}"/>
    <cellStyle name="_FY02Plan Mkt Lob - Asia all - consol FINAL - CA1_FY04 Korea Goaling_Acquisition Schedules" xfId="1315" xr:uid="{00000000-0005-0000-0000-00000F040000}"/>
    <cellStyle name="_FY02Plan Mkt Lob - Asia all - consol FINAL - CA1_Q3'02 Ops Call_Feb'021  Korea" xfId="1316" xr:uid="{00000000-0005-0000-0000-000010040000}"/>
    <cellStyle name="_FY02Plan Mkt Lob - Asia all - consol FINAL - CA1_Q3'02 Ops Call_Feb'021  Korea_Acquisition Schedules" xfId="1317" xr:uid="{00000000-0005-0000-0000-000011040000}"/>
    <cellStyle name="_FY02Plan Mkt Lob - Asia all - consol FINAL - CA1_Q3'02 Ops Call_Feb'021  Korea_ANZ FY04 Goaling" xfId="1318" xr:uid="{00000000-0005-0000-0000-000012040000}"/>
    <cellStyle name="_FY02Plan Mkt Lob - Asia all - consol FINAL - CA1_Q3'02 Ops Call_Feb'021  Korea_ANZ FY04 Goaling_Acquisition Schedules" xfId="1319" xr:uid="{00000000-0005-0000-0000-000013040000}"/>
    <cellStyle name="_FY02Plan Mkt Lob - Asia all - consol FINAL - CA1_Q3'02 Ops Call_Feb'021  Korea_APAC AS Aug'05 WD3 Flash" xfId="1320" xr:uid="{00000000-0005-0000-0000-000014040000}"/>
    <cellStyle name="_FY02Plan Mkt Lob - Asia all - consol FINAL - CA1_Q3'02 Ops Call_Feb'021  Korea_APAC AS Aug'05 WD3 Flash_Acquisition Schedules" xfId="1321" xr:uid="{00000000-0005-0000-0000-000015040000}"/>
    <cellStyle name="_FY02Plan Mkt Lob - Asia all - consol FINAL - CA1_Q3'02 Ops Call_Feb'021  Korea_APAC Weekly Commit - FY04Q2W01" xfId="1322" xr:uid="{00000000-0005-0000-0000-000016040000}"/>
    <cellStyle name="_FY02Plan Mkt Lob - Asia all - consol FINAL - CA1_Q3'02 Ops Call_Feb'021  Korea_APAC Weekly Commit - FY04Q2W01_Acquisition Schedules" xfId="1323" xr:uid="{00000000-0005-0000-0000-000017040000}"/>
    <cellStyle name="_FY02Plan Mkt Lob - Asia all - consol FINAL - CA1_Q3'02 Ops Call_Feb'021  Korea_AS WD1 Flash Charts - Apr'05" xfId="1324" xr:uid="{00000000-0005-0000-0000-000018040000}"/>
    <cellStyle name="_FY02Plan Mkt Lob - Asia all - consol FINAL - CA1_Q3'02 Ops Call_Feb'021  Korea_AS WD1 Flash Charts - Apr'05_Acquisition Schedules" xfId="1325" xr:uid="{00000000-0005-0000-0000-000019040000}"/>
    <cellStyle name="_FY02Plan Mkt Lob - Asia all - consol FINAL - CA1_Q3'02 Ops Call_Feb'021  Korea_AS WD1 Flash Charts - May'05" xfId="1326" xr:uid="{00000000-0005-0000-0000-00001A040000}"/>
    <cellStyle name="_FY02Plan Mkt Lob - Asia all - consol FINAL - CA1_Q3'02 Ops Call_Feb'021  Korea_AS WD1 Flash Charts - May'05_Acquisition Schedules" xfId="1327" xr:uid="{00000000-0005-0000-0000-00001B040000}"/>
    <cellStyle name="_FY02Plan Mkt Lob - Asia all - consol FINAL - CA1_Q3'02 Ops Call_Feb'021  Korea_AS WD3 Flash Charts - Apr'05" xfId="1328" xr:uid="{00000000-0005-0000-0000-00001C040000}"/>
    <cellStyle name="_FY02Plan Mkt Lob - Asia all - consol FINAL - CA1_Q3'02 Ops Call_Feb'021  Korea_AS WD3 Flash Charts - Apr'05_Acquisition Schedules" xfId="1329" xr:uid="{00000000-0005-0000-0000-00001D040000}"/>
    <cellStyle name="_FY02Plan Mkt Lob - Asia all - consol FINAL - CA1_Q3'02 Ops Call_Feb'021  Korea_AS WD3 Flash Charts - Mar'05v1" xfId="1330" xr:uid="{00000000-0005-0000-0000-00001E040000}"/>
    <cellStyle name="_FY02Plan Mkt Lob - Asia all - consol FINAL - CA1_Q3'02 Ops Call_Feb'021  Korea_AS WD3 Flash Charts - Mar'05v1_Acquisition Schedules" xfId="1331" xr:uid="{00000000-0005-0000-0000-00001F040000}"/>
    <cellStyle name="_FY02Plan Mkt Lob - Asia all - consol FINAL - CA1_Q3'02 Ops Call_Feb'021  Korea_CA WD1 Flash Charts - Sep'05" xfId="1332" xr:uid="{00000000-0005-0000-0000-000020040000}"/>
    <cellStyle name="_FY02Plan Mkt Lob - Asia all - consol FINAL - CA1_Q3'02 Ops Call_Feb'021  Korea_CA WD1 Flash Charts - Sep'05_Acquisition Schedules" xfId="1333" xr:uid="{00000000-0005-0000-0000-000021040000}"/>
    <cellStyle name="_FY02Plan Mkt Lob - Asia all - consol FINAL - CA1_Q3'02 Ops Call_Feb'021  Korea_Forecast Accuracy &amp; Linearity" xfId="1334" xr:uid="{00000000-0005-0000-0000-000022040000}"/>
    <cellStyle name="_FY02Plan Mkt Lob - Asia all - consol FINAL - CA1_Q3'02 Ops Call_Feb'021  Korea_Forecast Accuracy &amp; Linearity_Acquisition Schedules" xfId="1335" xr:uid="{00000000-0005-0000-0000-000023040000}"/>
    <cellStyle name="_FY02Plan Mkt Lob - Asia all - consol FINAL - CA1_Q3'02 Ops Call_Feb'021  Korea_FY04 Korea Goaling" xfId="1336" xr:uid="{00000000-0005-0000-0000-000024040000}"/>
    <cellStyle name="_FY02Plan Mkt Lob - Asia all - consol FINAL - CA1_Q3'02 Ops Call_Feb'021  Korea_FY04 Korea Goaling_Acquisition Schedules" xfId="1337" xr:uid="{00000000-0005-0000-0000-000025040000}"/>
    <cellStyle name="_FY02Plan Mkt Lob - Asia all - consol FINAL - CA1_Q3'02 Ops Call_Feb'021  Korea_WD1APAC Summary-26-04-05 FY05 ------1" xfId="1338" xr:uid="{00000000-0005-0000-0000-000026040000}"/>
    <cellStyle name="_FY02Plan Mkt Lob - Asia all - consol FINAL - CA1_Q3'02 Ops Call_Feb'021  Korea_WD1APAC Summary-26-04-05 FY05 ------1_Acquisition Schedules" xfId="1339" xr:uid="{00000000-0005-0000-0000-000027040000}"/>
    <cellStyle name="_FY02Plan Mkt Lob - Asia all - consol FINAL - CA1_Target Template" xfId="1340" xr:uid="{00000000-0005-0000-0000-000028040000}"/>
    <cellStyle name="_FY02Plan Mkt Lob - Asia all - consol FINAL - CA1_Target Template_Acquisition Schedules" xfId="1341" xr:uid="{00000000-0005-0000-0000-000029040000}"/>
    <cellStyle name="_FY02Plan Mkt Lob - Asia all - consol FINAL - CA1_WD1APAC Summary-26-04-05 FY05 ------1" xfId="1342" xr:uid="{00000000-0005-0000-0000-00002A040000}"/>
    <cellStyle name="_FY02Plan Mkt Lob - Asia all - consol FINAL - CA1_WD1APAC Summary-26-04-05 FY05 ------1_Acquisition Schedules" xfId="1343" xr:uid="{00000000-0005-0000-0000-00002B040000}"/>
    <cellStyle name="_FY03Model0619" xfId="1344" xr:uid="{00000000-0005-0000-0000-00002C040000}"/>
    <cellStyle name="_FY03Model0619 2" xfId="1345" xr:uid="{00000000-0005-0000-0000-00002D040000}"/>
    <cellStyle name="_FY03Model0619 3" xfId="1346" xr:uid="{00000000-0005-0000-0000-00002E040000}"/>
    <cellStyle name="_FY03Model0619 4" xfId="1347" xr:uid="{00000000-0005-0000-0000-00002F040000}"/>
    <cellStyle name="_FY03Model0619 5" xfId="1348" xr:uid="{00000000-0005-0000-0000-000030040000}"/>
    <cellStyle name="_FY03Model0619 6" xfId="1349" xr:uid="{00000000-0005-0000-0000-000031040000}"/>
    <cellStyle name="_FY03Model0619 7" xfId="1350" xr:uid="{00000000-0005-0000-0000-000032040000}"/>
    <cellStyle name="_FY03Model0619 8" xfId="1351" xr:uid="{00000000-0005-0000-0000-000033040000}"/>
    <cellStyle name="_FY03Model0619_Acquisition Schedules" xfId="1352" xr:uid="{00000000-0005-0000-0000-000034040000}"/>
    <cellStyle name="_FY04 goal template - CA Canada" xfId="1353" xr:uid="{00000000-0005-0000-0000-000035040000}"/>
    <cellStyle name="_FY04 goal template - CA Canada_Acquisition Schedules" xfId="1354" xr:uid="{00000000-0005-0000-0000-000036040000}"/>
    <cellStyle name="_FY04 Plan Book" xfId="1355" xr:uid="{00000000-0005-0000-0000-000037040000}"/>
    <cellStyle name="_FY04 Plan REVISED-FINAL from Elisa Aug.'03" xfId="1356" xr:uid="{00000000-0005-0000-0000-000038040000}"/>
    <cellStyle name="_FY04 Plan REVISED-FINAL from Elisa Aug.'03_Acquisition Schedules" xfId="1357" xr:uid="{00000000-0005-0000-0000-000039040000}"/>
    <cellStyle name="_FY04 Q1 EIS Bookings AES_Match LT Report_Week 3" xfId="1358" xr:uid="{00000000-0005-0000-0000-00003A040000}"/>
    <cellStyle name="_FY04 Q1 EIS Bookings AES_Match LT Report_Week 3_Acquisition Schedules" xfId="1359" xr:uid="{00000000-0005-0000-0000-00003B040000}"/>
    <cellStyle name="_FY04 YTD Bookings Summary -AUG wk2 - Q1" xfId="1360" xr:uid="{00000000-0005-0000-0000-00003C040000}"/>
    <cellStyle name="_FY04 YTD Bookings Summary -AUG wk2 - Q1_Acquisition Schedules" xfId="1361" xr:uid="{00000000-0005-0000-0000-00003D040000}"/>
    <cellStyle name="_FY04 YTD Bookings Summary -AUG wk3 - Q1" xfId="1362" xr:uid="{00000000-0005-0000-0000-00003E040000}"/>
    <cellStyle name="_FY04 YTD Bookings Summary -AUG wk3 - Q1_Acquisition Schedules" xfId="1363" xr:uid="{00000000-0005-0000-0000-00003F040000}"/>
    <cellStyle name="_FY04_YTD_Bookings_Summary_JULY_wk12_Q4" xfId="1364" xr:uid="{00000000-0005-0000-0000-000040040000}"/>
    <cellStyle name="_FY04_YTD_Bookings_Summary_JULY_wk12_Q4_Acquisition Schedules" xfId="1365" xr:uid="{00000000-0005-0000-0000-000041040000}"/>
    <cellStyle name="_FY'04+FY'05 -" xfId="1366" xr:uid="{00000000-0005-0000-0000-000042040000}"/>
    <cellStyle name="_FY05 AA - Risk Buys (to Dao 042005)" xfId="1367" xr:uid="{00000000-0005-0000-0000-000043040000}"/>
    <cellStyle name="_FY05 AA - Risk Buys (to Dao 072605) (2)" xfId="1368" xr:uid="{00000000-0005-0000-0000-000044040000}"/>
    <cellStyle name="_FY05 AA - Risk Buys2_Janice Griffin" xfId="1369" xr:uid="{00000000-0005-0000-0000-000045040000}"/>
    <cellStyle name="_FY05 AA - Risk Buys3" xfId="1370" xr:uid="{00000000-0005-0000-0000-000046040000}"/>
    <cellStyle name="_FY'05 Plan_rev3rdpass" xfId="1371" xr:uid="{00000000-0005-0000-0000-000047040000}"/>
    <cellStyle name="_FY'05 Plan_rev3rdpass_Acquisition Schedules" xfId="1372" xr:uid="{00000000-0005-0000-0000-000048040000}"/>
    <cellStyle name="_FY05_YTD_Bookings_Summary_AUG_wk3_Q1 " xfId="1373" xr:uid="{00000000-0005-0000-0000-000049040000}"/>
    <cellStyle name="_FY05_YTD_Bookings_Summary_AUG_wk3_Q1 _Acquisition Schedules" xfId="1374" xr:uid="{00000000-0005-0000-0000-00004A040000}"/>
    <cellStyle name="_FY05_YTD_Bookings_Summary_SEPT_wk3_Q1 " xfId="1375" xr:uid="{00000000-0005-0000-0000-00004B040000}"/>
    <cellStyle name="_FY05_YTD_Bookings_Summary_SEPT_wk3_Q1 _Acquisition Schedules" xfId="1376" xr:uid="{00000000-0005-0000-0000-00004C040000}"/>
    <cellStyle name="_FY06 AA - Risk Buys-March" xfId="1377" xr:uid="{00000000-0005-0000-0000-00004D040000}"/>
    <cellStyle name="_FY'06 Service Bookings Plan (for Quan)" xfId="1378" xr:uid="{00000000-0005-0000-0000-00004E040000}"/>
    <cellStyle name="_FY'06 Service Bookings Plan (for Quan)_Acquisition Schedules" xfId="1379" xr:uid="{00000000-0005-0000-0000-00004F040000}"/>
    <cellStyle name="_FY'07 Plan vs forecast 01-04-07" xfId="1380" xr:uid="{00000000-0005-0000-0000-000050040000}"/>
    <cellStyle name="_FY'07 Plan vs forecast 01-04-07 2" xfId="1381" xr:uid="{00000000-0005-0000-0000-000051040000}"/>
    <cellStyle name="_FY'07 Plan vs forecast 01-04-07 3" xfId="1382" xr:uid="{00000000-0005-0000-0000-000052040000}"/>
    <cellStyle name="_FY'07 Plan vs forecast 01-04-07 4" xfId="1383" xr:uid="{00000000-0005-0000-0000-000053040000}"/>
    <cellStyle name="_FY'07 Plan vs forecast 01-04-07 5" xfId="1384" xr:uid="{00000000-0005-0000-0000-000054040000}"/>
    <cellStyle name="_FY'07 Plan vs forecast 01-04-07 6" xfId="1385" xr:uid="{00000000-0005-0000-0000-000055040000}"/>
    <cellStyle name="_FY'07 Plan vs forecast 01-04-07 7" xfId="1386" xr:uid="{00000000-0005-0000-0000-000056040000}"/>
    <cellStyle name="_FY'07 Plan vs forecast 01-04-07 8" xfId="1387" xr:uid="{00000000-0005-0000-0000-000057040000}"/>
    <cellStyle name="_FY07REVIEWPACKAGEFORJIM" xfId="1388" xr:uid="{00000000-0005-0000-0000-000058040000}"/>
    <cellStyle name="_FY07REVIEWPACKAGEFORJIM 2" xfId="1389" xr:uid="{00000000-0005-0000-0000-000059040000}"/>
    <cellStyle name="_FY07REVIEWPACKAGEFORJIM 3" xfId="1390" xr:uid="{00000000-0005-0000-0000-00005A040000}"/>
    <cellStyle name="_FY07REVIEWPACKAGEFORJIM 4" xfId="1391" xr:uid="{00000000-0005-0000-0000-00005B040000}"/>
    <cellStyle name="_FY07REVIEWPACKAGEFORJIM 5" xfId="1392" xr:uid="{00000000-0005-0000-0000-00005C040000}"/>
    <cellStyle name="_FY07REVIEWPACKAGEFORJIM 6" xfId="1393" xr:uid="{00000000-0005-0000-0000-00005D040000}"/>
    <cellStyle name="_FY07REVIEWPACKAGEFORJIM 7" xfId="1394" xr:uid="{00000000-0005-0000-0000-00005E040000}"/>
    <cellStyle name="_FY07REVIEWPACKAGEFORJIM 8" xfId="1395" xr:uid="{00000000-0005-0000-0000-00005F040000}"/>
    <cellStyle name="_FY08 fist pass" xfId="1396" xr:uid="{00000000-0005-0000-0000-000060040000}"/>
    <cellStyle name="_FY08 fist pass 2" xfId="1397" xr:uid="{00000000-0005-0000-0000-000061040000}"/>
    <cellStyle name="_FY08 fist pass 3" xfId="1398" xr:uid="{00000000-0005-0000-0000-000062040000}"/>
    <cellStyle name="_FY08 fist pass 4" xfId="1399" xr:uid="{00000000-0005-0000-0000-000063040000}"/>
    <cellStyle name="_FY08 fist pass 5" xfId="1400" xr:uid="{00000000-0005-0000-0000-000064040000}"/>
    <cellStyle name="_FY08 fist pass 6" xfId="1401" xr:uid="{00000000-0005-0000-0000-000065040000}"/>
    <cellStyle name="_FY08 fist pass 7" xfId="1402" xr:uid="{00000000-0005-0000-0000-000066040000}"/>
    <cellStyle name="_FY08 Modeling (2)" xfId="1403" xr:uid="{00000000-0005-0000-0000-000067040000}"/>
    <cellStyle name="_FY08 Modeling (2) 2" xfId="1404" xr:uid="{00000000-0005-0000-0000-000068040000}"/>
    <cellStyle name="_FY08 Modeling (2) 3" xfId="1405" xr:uid="{00000000-0005-0000-0000-000069040000}"/>
    <cellStyle name="_FY08 Modeling (2) 4" xfId="1406" xr:uid="{00000000-0005-0000-0000-00006A040000}"/>
    <cellStyle name="_FY08 Modeling (2) 5" xfId="1407" xr:uid="{00000000-0005-0000-0000-00006B040000}"/>
    <cellStyle name="_FY08 Modeling (2) 6" xfId="1408" xr:uid="{00000000-0005-0000-0000-00006C040000}"/>
    <cellStyle name="_FY08 Modeling (2) 7" xfId="1409" xr:uid="{00000000-0005-0000-0000-00006D040000}"/>
    <cellStyle name="_FY08-09 IP Budget Q2 v1" xfId="1410" xr:uid="{00000000-0005-0000-0000-00006E040000}"/>
    <cellStyle name="_GAAP GM$" xfId="1411" xr:uid="{00000000-0005-0000-0000-00006F040000}"/>
    <cellStyle name="_Gartner - Misc Market data" xfId="1412" xr:uid="{00000000-0005-0000-0000-000070040000}"/>
    <cellStyle name="_Ginseng Analysis Final - Jan 29, 2004" xfId="1413" xr:uid="{00000000-0005-0000-0000-000071040000}"/>
    <cellStyle name="_GM Trend" xfId="1414" xr:uid="{00000000-0005-0000-0000-000072040000}"/>
    <cellStyle name="_GM$ FebvsCommit" xfId="1415" xr:uid="{00000000-0005-0000-0000-000073040000}"/>
    <cellStyle name="_GM$ FebvsNov" xfId="1416" xr:uid="{00000000-0005-0000-0000-000074040000}"/>
    <cellStyle name="_GM$ May Act vs. Aug Act" xfId="1417" xr:uid="{00000000-0005-0000-0000-000075040000}"/>
    <cellStyle name="_GM$ Q207 Vs Q206 Actuals YTD" xfId="1418" xr:uid="{00000000-0005-0000-0000-000076040000}"/>
    <cellStyle name="_GM$ Q3OQ2" xfId="1419" xr:uid="{00000000-0005-0000-0000-000077040000}"/>
    <cellStyle name="_Goaling update 2.09Ire1" xfId="1420" xr:uid="{00000000-0005-0000-0000-000078040000}"/>
    <cellStyle name="_goaling update 9th sept" xfId="1421" xr:uid="{00000000-0005-0000-0000-000079040000}"/>
    <cellStyle name="_Greater China FY02 Goal-v21" xfId="1422" xr:uid="{00000000-0005-0000-0000-00007A040000}"/>
    <cellStyle name="_GSR Jun FY07 SPA Platform Breakdown" xfId="1423" xr:uid="{00000000-0005-0000-0000-00007B040000}"/>
    <cellStyle name="_GSR Jun FY07 SPA Platform Breakdown 2" xfId="1424" xr:uid="{00000000-0005-0000-0000-00007C040000}"/>
    <cellStyle name="_GSR Spa v Platform Breakdown Jul07" xfId="1425" xr:uid="{00000000-0005-0000-0000-00007D040000}"/>
    <cellStyle name="_GSR Spa v Platform Breakdown Jul07 2" xfId="1426" xr:uid="{00000000-0005-0000-0000-00007E040000}"/>
    <cellStyle name="_Guiding Assumptions" xfId="1427" xr:uid="{00000000-0005-0000-0000-00007F040000}"/>
    <cellStyle name="_HARGROVE FY05 Expenses-FY05 Q4 MAY" xfId="1428" xr:uid="{00000000-0005-0000-0000-000080040000}"/>
    <cellStyle name="_HARGROVE FY05 Expenses-FY05 Q4 MAY_Acquisition Schedules" xfId="1429" xr:uid="{00000000-0005-0000-0000-000081040000}"/>
    <cellStyle name="_Heading" xfId="1430" xr:uid="{00000000-0005-0000-0000-000082040000}"/>
    <cellStyle name="_Heading_Financials_v2" xfId="1431" xr:uid="{00000000-0005-0000-0000-000083040000}"/>
    <cellStyle name="_Heading_Financials_v2_Book1 (3)" xfId="1432" xr:uid="{00000000-0005-0000-0000-000084040000}"/>
    <cellStyle name="_Highlight" xfId="1433" xr:uid="{00000000-0005-0000-0000-000085040000}"/>
    <cellStyle name="_i2 comparison_013007 to 010407" xfId="1434" xr:uid="{00000000-0005-0000-0000-000086040000}"/>
    <cellStyle name="_i2 comparison_013007 to 010407 2" xfId="1435" xr:uid="{00000000-0005-0000-0000-000087040000}"/>
    <cellStyle name="_Input Sheet" xfId="1436" xr:uid="{00000000-0005-0000-0000-000088040000}"/>
    <cellStyle name="_Input Sheet_Acquisition Schedules" xfId="1437" xr:uid="{00000000-0005-0000-0000-000089040000}"/>
    <cellStyle name="_Inv summary template for Linksys" xfId="1438" xr:uid="{00000000-0005-0000-0000-00008A040000}"/>
    <cellStyle name="_Inventory schedule for December Cisco Mtg" xfId="1439" xr:uid="{00000000-0005-0000-0000-00008B040000}"/>
    <cellStyle name="_Inventory schedule for December Cisco Mtg 2" xfId="1440" xr:uid="{00000000-0005-0000-0000-00008C040000}"/>
    <cellStyle name="_IP STB Report 03.26.07" xfId="1441" xr:uid="{00000000-0005-0000-0000-00008D040000}"/>
    <cellStyle name="_IP STB Report 03.26.07 2" xfId="1442" xr:uid="{00000000-0005-0000-0000-00008E040000}"/>
    <cellStyle name="_IP STB Report 12.21.07 values" xfId="1443" xr:uid="{00000000-0005-0000-0000-00008F040000}"/>
    <cellStyle name="_IP STB Report 12.21.07 values 2" xfId="1444" xr:uid="{00000000-0005-0000-0000-000090040000}"/>
    <cellStyle name="_IP STB Report 5.29.07" xfId="1445" xr:uid="{00000000-0005-0000-0000-000091040000}"/>
    <cellStyle name="_IP STB Report 5.29.07 2" xfId="1446" xr:uid="{00000000-0005-0000-0000-000092040000}"/>
    <cellStyle name="_IP STB Report 6.25.07" xfId="1447" xr:uid="{00000000-0005-0000-0000-000093040000}"/>
    <cellStyle name="_IP STB Report 6.25.07 2" xfId="1448" xr:uid="{00000000-0005-0000-0000-000094040000}"/>
    <cellStyle name="_IP STB Report Final Q2'08 values" xfId="1449" xr:uid="{00000000-0005-0000-0000-000095040000}"/>
    <cellStyle name="_IP STB Report Final Q2'08 values 2" xfId="1450" xr:uid="{00000000-0005-0000-0000-000096040000}"/>
    <cellStyle name="_IP STB REPORT FINAL Q3'07" xfId="1451" xr:uid="{00000000-0005-0000-0000-000097040000}"/>
    <cellStyle name="_IP STB REPORT FINAL Q3'07 2" xfId="1452" xr:uid="{00000000-0005-0000-0000-000098040000}"/>
    <cellStyle name="_IP STB Report Q1'08 9.24.07 values" xfId="1453" xr:uid="{00000000-0005-0000-0000-000099040000}"/>
    <cellStyle name="_IP STB Report Q1'08 9.24.07 values 2" xfId="1454" xr:uid="{00000000-0005-0000-0000-00009A040000}"/>
    <cellStyle name="_IP STB Report Q1'08 FINAL values1" xfId="1455" xr:uid="{00000000-0005-0000-0000-00009B040000}"/>
    <cellStyle name="_IP STB Report Q1'08 FINAL values1 2" xfId="1456" xr:uid="{00000000-0005-0000-0000-00009C040000}"/>
    <cellStyle name="_IP STB Report Q1'08 values 8.27.07" xfId="1457" xr:uid="{00000000-0005-0000-0000-00009D040000}"/>
    <cellStyle name="_IP STB Report Q1'08 values 8.27.07 2" xfId="1458" xr:uid="{00000000-0005-0000-0000-00009E040000}"/>
    <cellStyle name="_IP STB Report Q4 FINALvalues" xfId="1459" xr:uid="{00000000-0005-0000-0000-00009F040000}"/>
    <cellStyle name="_IP STB Report Q4 FINALvalues 2" xfId="1460" xr:uid="{00000000-0005-0000-0000-0000A0040000}"/>
    <cellStyle name="_IR schedule - TMS revenue segments" xfId="1461" xr:uid="{00000000-0005-0000-0000-0000A1040000}"/>
    <cellStyle name="_Jan-05 TAS release_US" xfId="1462" xr:uid="{00000000-0005-0000-0000-0000A2040000}"/>
    <cellStyle name="_Jan-05 TAS release_US_Acquisition Schedules" xfId="1463" xr:uid="{00000000-0005-0000-0000-0000A3040000}"/>
    <cellStyle name="_Jan05AS rev trans Log" xfId="1464" xr:uid="{00000000-0005-0000-0000-0000A4040000}"/>
    <cellStyle name="_Jan05AS rev trans Log_Acquisition Schedules" xfId="1465" xr:uid="{00000000-0005-0000-0000-0000A5040000}"/>
    <cellStyle name="_Japan" xfId="1466" xr:uid="{00000000-0005-0000-0000-0000A6040000}"/>
    <cellStyle name="_Japan 10" xfId="1467" xr:uid="{00000000-0005-0000-0000-0000A7040000}"/>
    <cellStyle name="_Japan 11" xfId="1468" xr:uid="{00000000-0005-0000-0000-0000A8040000}"/>
    <cellStyle name="_Japan 12" xfId="1469" xr:uid="{00000000-0005-0000-0000-0000A9040000}"/>
    <cellStyle name="_Japan 13" xfId="1470" xr:uid="{00000000-0005-0000-0000-0000AA040000}"/>
    <cellStyle name="_Japan 14" xfId="1471" xr:uid="{00000000-0005-0000-0000-0000AB040000}"/>
    <cellStyle name="_Japan 15" xfId="1472" xr:uid="{00000000-0005-0000-0000-0000AC040000}"/>
    <cellStyle name="_Japan 16" xfId="1473" xr:uid="{00000000-0005-0000-0000-0000AD040000}"/>
    <cellStyle name="_Japan 17" xfId="1474" xr:uid="{00000000-0005-0000-0000-0000AE040000}"/>
    <cellStyle name="_Japan 18" xfId="1475" xr:uid="{00000000-0005-0000-0000-0000AF040000}"/>
    <cellStyle name="_Japan 19" xfId="1476" xr:uid="{00000000-0005-0000-0000-0000B0040000}"/>
    <cellStyle name="_Japan 2" xfId="1477" xr:uid="{00000000-0005-0000-0000-0000B1040000}"/>
    <cellStyle name="_Japan 20" xfId="1478" xr:uid="{00000000-0005-0000-0000-0000B2040000}"/>
    <cellStyle name="_Japan 21" xfId="1479" xr:uid="{00000000-0005-0000-0000-0000B3040000}"/>
    <cellStyle name="_Japan 22" xfId="1480" xr:uid="{00000000-0005-0000-0000-0000B4040000}"/>
    <cellStyle name="_Japan 23" xfId="1481" xr:uid="{00000000-0005-0000-0000-0000B5040000}"/>
    <cellStyle name="_Japan 24" xfId="1482" xr:uid="{00000000-0005-0000-0000-0000B6040000}"/>
    <cellStyle name="_Japan 25" xfId="1483" xr:uid="{00000000-0005-0000-0000-0000B7040000}"/>
    <cellStyle name="_Japan 26" xfId="1484" xr:uid="{00000000-0005-0000-0000-0000B8040000}"/>
    <cellStyle name="_Japan 27" xfId="1485" xr:uid="{00000000-0005-0000-0000-0000B9040000}"/>
    <cellStyle name="_Japan 28" xfId="1486" xr:uid="{00000000-0005-0000-0000-0000BA040000}"/>
    <cellStyle name="_Japan 29" xfId="1487" xr:uid="{00000000-0005-0000-0000-0000BB040000}"/>
    <cellStyle name="_Japan 3" xfId="1488" xr:uid="{00000000-0005-0000-0000-0000BC040000}"/>
    <cellStyle name="_Japan 30" xfId="1489" xr:uid="{00000000-0005-0000-0000-0000BD040000}"/>
    <cellStyle name="_Japan 4" xfId="1490" xr:uid="{00000000-0005-0000-0000-0000BE040000}"/>
    <cellStyle name="_Japan 5" xfId="1491" xr:uid="{00000000-0005-0000-0000-0000BF040000}"/>
    <cellStyle name="_Japan 6" xfId="1492" xr:uid="{00000000-0005-0000-0000-0000C0040000}"/>
    <cellStyle name="_Japan 7" xfId="1493" xr:uid="{00000000-0005-0000-0000-0000C1040000}"/>
    <cellStyle name="_Japan 8" xfId="1494" xr:uid="{00000000-0005-0000-0000-0000C2040000}"/>
    <cellStyle name="_Japan 9" xfId="1495" xr:uid="{00000000-0005-0000-0000-0000C3040000}"/>
    <cellStyle name="_Japan AS Expense 16Jan2003" xfId="1496" xr:uid="{00000000-0005-0000-0000-0000C4040000}"/>
    <cellStyle name="_Japan AS Expense 16Jan2003_Acquisition Schedules" xfId="1497" xr:uid="{00000000-0005-0000-0000-0000C5040000}"/>
    <cellStyle name="_JAPAN Support Bookings - Dec03" xfId="1498" xr:uid="{00000000-0005-0000-0000-0000C6040000}"/>
    <cellStyle name="_JAPAN Support Bookings - Dec03_Acquisition Schedules" xfId="1499" xr:uid="{00000000-0005-0000-0000-0000C7040000}"/>
    <cellStyle name="_JAPAN Support Bookings - Feb03_Aki" xfId="1500" xr:uid="{00000000-0005-0000-0000-0000C8040000}"/>
    <cellStyle name="_JAPAN Support Bookings - Feb03_Aki_Acquisition Schedules" xfId="1501" xr:uid="{00000000-0005-0000-0000-0000C9040000}"/>
    <cellStyle name="_JAPAN Support Bookings - Jun03" xfId="1502" xr:uid="{00000000-0005-0000-0000-0000CA040000}"/>
    <cellStyle name="_JAPAN Support Bookings - Jun03_Acquisition Schedules" xfId="1503" xr:uid="{00000000-0005-0000-0000-0000CB040000}"/>
    <cellStyle name="_JAPAN Support Bookings - Nov032" xfId="1504" xr:uid="{00000000-0005-0000-0000-0000CC040000}"/>
    <cellStyle name="_JAPAN Support Bookings - Nov032_Acquisition Schedules" xfId="1505" xr:uid="{00000000-0005-0000-0000-0000CD040000}"/>
    <cellStyle name="_JAPAN Support Bookings - Oct03_Aki2" xfId="1506" xr:uid="{00000000-0005-0000-0000-0000CE040000}"/>
    <cellStyle name="_JAPAN Support Bookings - Oct03_Aki2_Acquisition Schedules" xfId="1507" xr:uid="{00000000-0005-0000-0000-0000CF040000}"/>
    <cellStyle name="_JAPAN Support Bookings -June02" xfId="1508" xr:uid="{00000000-0005-0000-0000-0000D0040000}"/>
    <cellStyle name="_JAPAN Support Bookings -June02_Acquisition Schedules" xfId="1509" xr:uid="{00000000-0005-0000-0000-0000D1040000}"/>
    <cellStyle name="_Japan_Acquisition Schedules" xfId="1510" xr:uid="{00000000-0005-0000-0000-0000D2040000}"/>
    <cellStyle name="_Japan_Top_Deals_by_Theater_Profile_Sep_wk3" xfId="1511" xr:uid="{00000000-0005-0000-0000-0000D3040000}"/>
    <cellStyle name="_Japan_Top_Deals_by_Theater_Profile_Sep_wk3_Acquisition Schedules" xfId="1512" xr:uid="{00000000-0005-0000-0000-0000D4040000}"/>
    <cellStyle name="_Japan_Top_Deals_Q2_Wk4 (2)" xfId="1513" xr:uid="{00000000-0005-0000-0000-0000D5040000}"/>
    <cellStyle name="_Japan_Top_Deals_Q2_Wk4 (2)_Acquisition Schedules" xfId="1514" xr:uid="{00000000-0005-0000-0000-0000D6040000}"/>
    <cellStyle name="_Japan_Top_Deals_Q2_Wk7" xfId="1515" xr:uid="{00000000-0005-0000-0000-0000D7040000}"/>
    <cellStyle name="_Japan_Top_Deals_Q2_Wk7_Acquisition Schedules" xfId="1516" xr:uid="{00000000-0005-0000-0000-0000D8040000}"/>
    <cellStyle name="_JuL FY07 Reconciliation" xfId="1517" xr:uid="{00000000-0005-0000-0000-0000D9040000}"/>
    <cellStyle name="_JuL FY07 Reconciliation 2" xfId="1518" xr:uid="{00000000-0005-0000-0000-0000DA040000}"/>
    <cellStyle name="_July'08 OH E&amp;O Summary M3 FINAL" xfId="1519" xr:uid="{00000000-0005-0000-0000-0000DB040000}"/>
    <cellStyle name="_JulyFY07 7600 MRP upload" xfId="1520" xr:uid="{00000000-0005-0000-0000-0000DC040000}"/>
    <cellStyle name="_JulyFY07 7600 MRP upload 2" xfId="1521" xr:uid="{00000000-0005-0000-0000-0000DD040000}"/>
    <cellStyle name="_Jun'08 OH E&amp;O Summary M1 FINAL" xfId="1522" xr:uid="{00000000-0005-0000-0000-0000DE040000}"/>
    <cellStyle name="_June Prelims" xfId="1523" xr:uid="{00000000-0005-0000-0000-0000DF040000}"/>
    <cellStyle name="_June Prelims_Acquisition Schedules" xfId="1524" xr:uid="{00000000-0005-0000-0000-0000E0040000}"/>
    <cellStyle name="_Lean Close Schedule" xfId="1525" xr:uid="{00000000-0005-0000-0000-0000E1040000}"/>
    <cellStyle name="_Linksys Theater Dashboard_MayFY06" xfId="1526" xr:uid="{00000000-0005-0000-0000-0000E2040000}"/>
    <cellStyle name="_List of Schedules - Iron Port_v1" xfId="1527" xr:uid="{00000000-0005-0000-0000-0000E3040000}"/>
    <cellStyle name="_List of Schedules - Iron Port_v1_Acquisition Schedules" xfId="1528" xr:uid="{00000000-0005-0000-0000-0000E4040000}"/>
    <cellStyle name="_l-Section 9 - Discounts" xfId="1529" xr:uid="{00000000-0005-0000-0000-0000E5040000}"/>
    <cellStyle name="_LTB's" xfId="1530" xr:uid="{00000000-0005-0000-0000-0000E6040000}"/>
    <cellStyle name="_Mar FY01 Dashboard - Asia2" xfId="1531" xr:uid="{00000000-0005-0000-0000-0000E7040000}"/>
    <cellStyle name="_Mar FY01 Dashboard - Asia2_Acquisition Schedules" xfId="1532" xr:uid="{00000000-0005-0000-0000-0000E8040000}"/>
    <cellStyle name="_Mar FY01 Dashboard - Asia2_ANZ FY04 Goaling" xfId="1533" xr:uid="{00000000-0005-0000-0000-0000E9040000}"/>
    <cellStyle name="_Mar FY01 Dashboard - Asia2_ANZ FY04 Goaling_Acquisition Schedules" xfId="1534" xr:uid="{00000000-0005-0000-0000-0000EA040000}"/>
    <cellStyle name="_Mar FY01 Dashboard - Asia2_APAC AS Aug'05 WD3 Flash" xfId="1535" xr:uid="{00000000-0005-0000-0000-0000EB040000}"/>
    <cellStyle name="_Mar FY01 Dashboard - Asia2_APAC AS Aug'05 WD3 Flash_Acquisition Schedules" xfId="1536" xr:uid="{00000000-0005-0000-0000-0000EC040000}"/>
    <cellStyle name="_Mar FY01 Dashboard - Asia2_APAC Weekly Commit - FY04Q2W01" xfId="1537" xr:uid="{00000000-0005-0000-0000-0000ED040000}"/>
    <cellStyle name="_Mar FY01 Dashboard - Asia2_APAC Weekly Commit - FY04Q2W01_Acquisition Schedules" xfId="1538" xr:uid="{00000000-0005-0000-0000-0000EE040000}"/>
    <cellStyle name="_Mar FY01 Dashboard - Asia2_AS WD1 Flash Charts - Apr'05" xfId="1539" xr:uid="{00000000-0005-0000-0000-0000EF040000}"/>
    <cellStyle name="_Mar FY01 Dashboard - Asia2_AS WD1 Flash Charts - Apr'05_Acquisition Schedules" xfId="1540" xr:uid="{00000000-0005-0000-0000-0000F0040000}"/>
    <cellStyle name="_Mar FY01 Dashboard - Asia2_AS WD1 Flash Charts - May'05" xfId="1541" xr:uid="{00000000-0005-0000-0000-0000F1040000}"/>
    <cellStyle name="_Mar FY01 Dashboard - Asia2_AS WD1 Flash Charts - May'05_Acquisition Schedules" xfId="1542" xr:uid="{00000000-0005-0000-0000-0000F2040000}"/>
    <cellStyle name="_Mar FY01 Dashboard - Asia2_AS WD3 Flash Charts - Apr'05" xfId="1543" xr:uid="{00000000-0005-0000-0000-0000F3040000}"/>
    <cellStyle name="_Mar FY01 Dashboard - Asia2_AS WD3 Flash Charts - Apr'05_Acquisition Schedules" xfId="1544" xr:uid="{00000000-0005-0000-0000-0000F4040000}"/>
    <cellStyle name="_Mar FY01 Dashboard - Asia2_AS WD3 Flash Charts - Mar'05v1" xfId="1545" xr:uid="{00000000-0005-0000-0000-0000F5040000}"/>
    <cellStyle name="_Mar FY01 Dashboard - Asia2_AS WD3 Flash Charts - Mar'05v1_Acquisition Schedules" xfId="1546" xr:uid="{00000000-0005-0000-0000-0000F6040000}"/>
    <cellStyle name="_Mar FY01 Dashboard - Asia2_CA WD1 Flash Charts - Sep'05" xfId="1547" xr:uid="{00000000-0005-0000-0000-0000F7040000}"/>
    <cellStyle name="_Mar FY01 Dashboard - Asia2_CA WD1 Flash Charts - Sep'05_Acquisition Schedules" xfId="1548" xr:uid="{00000000-0005-0000-0000-0000F8040000}"/>
    <cellStyle name="_Mar FY01 Dashboard - Asia2_Forecast Accuracy &amp; Linearity" xfId="1549" xr:uid="{00000000-0005-0000-0000-0000F9040000}"/>
    <cellStyle name="_Mar FY01 Dashboard - Asia2_Forecast Accuracy &amp; Linearity_Acquisition Schedules" xfId="1550" xr:uid="{00000000-0005-0000-0000-0000FA040000}"/>
    <cellStyle name="_Mar FY01 Dashboard - Asia2_FY04 Korea Goaling" xfId="1551" xr:uid="{00000000-0005-0000-0000-0000FB040000}"/>
    <cellStyle name="_Mar FY01 Dashboard - Asia2_FY04 Korea Goaling_Acquisition Schedules" xfId="1552" xr:uid="{00000000-0005-0000-0000-0000FC040000}"/>
    <cellStyle name="_Mar FY01 Dashboard - Asia2_WD1APAC Summary-26-04-05 FY05 ------1" xfId="1553" xr:uid="{00000000-0005-0000-0000-0000FD040000}"/>
    <cellStyle name="_Mar FY01 Dashboard - Asia2_WD1APAC Summary-26-04-05 FY05 ------1_Acquisition Schedules" xfId="1554" xr:uid="{00000000-0005-0000-0000-0000FE040000}"/>
    <cellStyle name="_Mar FY07 Reconciliation" xfId="1555" xr:uid="{00000000-0005-0000-0000-0000FF040000}"/>
    <cellStyle name="_Mar FY07 Reconciliation 2" xfId="1556" xr:uid="{00000000-0005-0000-0000-000000050000}"/>
    <cellStyle name="_MAR_05AS rev trans Log" xfId="1557" xr:uid="{00000000-0005-0000-0000-000001050000}"/>
    <cellStyle name="_Mar-05 PF Hierarchy" xfId="1558" xr:uid="{00000000-0005-0000-0000-000002050000}"/>
    <cellStyle name="_Mar-05 PF Hierarchy 2" xfId="1559" xr:uid="{00000000-0005-0000-0000-000003050000}"/>
    <cellStyle name="_Mar-05 PF Hierarchy 3" xfId="1560" xr:uid="{00000000-0005-0000-0000-000004050000}"/>
    <cellStyle name="_Mar-05 PF Hierarchy 4" xfId="1561" xr:uid="{00000000-0005-0000-0000-000005050000}"/>
    <cellStyle name="_Mar-05 PF Hierarchy 5" xfId="1562" xr:uid="{00000000-0005-0000-0000-000006050000}"/>
    <cellStyle name="_Mar-05 PF Hierarchy 6" xfId="1563" xr:uid="{00000000-0005-0000-0000-000007050000}"/>
    <cellStyle name="_Mar-05 PF Hierarchy 7" xfId="1564" xr:uid="{00000000-0005-0000-0000-000008050000}"/>
    <cellStyle name="_Margin Forecast Detail FY06 with Net Shipped" xfId="1565" xr:uid="{00000000-0005-0000-0000-000009050000}"/>
    <cellStyle name="_Margin Forecast Detail FY06 with Net Shipped 2" xfId="1566" xr:uid="{00000000-0005-0000-0000-00000A050000}"/>
    <cellStyle name="_Market_Segment_Expense_FY03Q31" xfId="1567" xr:uid="{00000000-0005-0000-0000-00000B050000}"/>
    <cellStyle name="_Market_Segment_Expense_FY03Q31_Acquisition Schedules" xfId="1568" xr:uid="{00000000-0005-0000-0000-00000C050000}"/>
    <cellStyle name="_MarketSegmentPL_FY03Q4" xfId="1569" xr:uid="{00000000-0005-0000-0000-00000D050000}"/>
    <cellStyle name="_MarketSegmentPL_FY03Q4_Acquisition Schedules" xfId="1570" xr:uid="{00000000-0005-0000-0000-00000E050000}"/>
    <cellStyle name="_Master Abbrev Modelv12" xfId="1571" xr:uid="{00000000-0005-0000-0000-00000F050000}"/>
    <cellStyle name="_MAY_05AS rev trans Log" xfId="1572" xr:uid="{00000000-0005-0000-0000-000010050000}"/>
    <cellStyle name="_May-05 PF Hierarchy" xfId="1573" xr:uid="{00000000-0005-0000-0000-000011050000}"/>
    <cellStyle name="_May-05 PF Hierarchy 2" xfId="1574" xr:uid="{00000000-0005-0000-0000-000012050000}"/>
    <cellStyle name="_May-05 PF Hierarchy 3" xfId="1575" xr:uid="{00000000-0005-0000-0000-000013050000}"/>
    <cellStyle name="_May-05 PF Hierarchy 4" xfId="1576" xr:uid="{00000000-0005-0000-0000-000014050000}"/>
    <cellStyle name="_May-05 PF Hierarchy 5" xfId="1577" xr:uid="{00000000-0005-0000-0000-000015050000}"/>
    <cellStyle name="_May-05 PF Hierarchy 6" xfId="1578" xr:uid="{00000000-0005-0000-0000-000016050000}"/>
    <cellStyle name="_May-05 PF Hierarchy 7" xfId="1579" xr:uid="{00000000-0005-0000-0000-000017050000}"/>
    <cellStyle name="_May'08 OH E&amp;O Summary M1 FINAL" xfId="1580" xr:uid="{00000000-0005-0000-0000-000018050000}"/>
    <cellStyle name="_MayFY07 MCP Forecast FINAL" xfId="1581" xr:uid="{00000000-0005-0000-0000-000019050000}"/>
    <cellStyle name="_MayFY07 MCP Forecast FINAL 2" xfId="1582" xr:uid="{00000000-0005-0000-0000-00001A050000}"/>
    <cellStyle name="_Mfg Schedules as of 1.26.07 Values" xfId="1583" xr:uid="{00000000-0005-0000-0000-00001B050000}"/>
    <cellStyle name="_Mfg Schedules as of 1.26.07 Values 2" xfId="1584" xr:uid="{00000000-0005-0000-0000-00001C050000}"/>
    <cellStyle name="_Mfg Schedules as of 3.24.07_values1" xfId="1585" xr:uid="{00000000-0005-0000-0000-00001D050000}"/>
    <cellStyle name="_Mfg Schedules as of 3.24.07_values1 2" xfId="1586" xr:uid="{00000000-0005-0000-0000-00001E050000}"/>
    <cellStyle name="_Mfg Schedules as of 4.27.07 values" xfId="1587" xr:uid="{00000000-0005-0000-0000-00001F050000}"/>
    <cellStyle name="_Mfg Schedules as of 4.27.07 values 2" xfId="1588" xr:uid="{00000000-0005-0000-0000-000020050000}"/>
    <cellStyle name="_Mfg Schedules as of 5.26.07 values" xfId="1589" xr:uid="{00000000-0005-0000-0000-000021050000}"/>
    <cellStyle name="_Mfg Schedules as of 5.26.07 values 2" xfId="1590" xr:uid="{00000000-0005-0000-0000-000022050000}"/>
    <cellStyle name="_Model 032604 Dan Final" xfId="1591" xr:uid="{00000000-0005-0000-0000-000023050000}"/>
    <cellStyle name="_Modem Sales 01 02 07 (2)" xfId="1592" xr:uid="{00000000-0005-0000-0000-000024050000}"/>
    <cellStyle name="_Modem Sales 01 02 07 (2) 2" xfId="1593" xr:uid="{00000000-0005-0000-0000-000025050000}"/>
    <cellStyle name="_Modem Sales Final Q1'08" xfId="1594" xr:uid="{00000000-0005-0000-0000-000026050000}"/>
    <cellStyle name="_Modem Sales Final Q1'08 2" xfId="1595" xr:uid="{00000000-0005-0000-0000-000027050000}"/>
    <cellStyle name="_Multiple" xfId="1596" xr:uid="{00000000-0005-0000-0000-000028050000}"/>
    <cellStyle name="_Multiple_AVP" xfId="1597" xr:uid="{00000000-0005-0000-0000-000029050000}"/>
    <cellStyle name="_Multiple_Book1" xfId="1598" xr:uid="{00000000-0005-0000-0000-00002A050000}"/>
    <cellStyle name="_Multiple_contribution_analysis" xfId="1599" xr:uid="{00000000-0005-0000-0000-00002B050000}"/>
    <cellStyle name="_Multiple_Financials_v2" xfId="1600" xr:uid="{00000000-0005-0000-0000-00002C050000}"/>
    <cellStyle name="_MultipleSpace" xfId="1601" xr:uid="{00000000-0005-0000-0000-00002D050000}"/>
    <cellStyle name="_MultipleSpace_AVP" xfId="1602" xr:uid="{00000000-0005-0000-0000-00002E050000}"/>
    <cellStyle name="_MultipleSpace_Book1" xfId="1603" xr:uid="{00000000-0005-0000-0000-00002F050000}"/>
    <cellStyle name="_MultipleSpace_contribution_analysis" xfId="1604" xr:uid="{00000000-0005-0000-0000-000030050000}"/>
    <cellStyle name="_MultipleSpace_DCF_format" xfId="1605" xr:uid="{00000000-0005-0000-0000-000031050000}"/>
    <cellStyle name="_MultipleSpace_Financials_v2" xfId="1606" xr:uid="{00000000-0005-0000-0000-000032050000}"/>
    <cellStyle name="_Net Suite Bookings Q106 to 5_31_07 for Cisco Goaling v2" xfId="1607" xr:uid="{00000000-0005-0000-0000-000033050000}"/>
    <cellStyle name="_NEW AABU FORECAST 110906" xfId="1608" xr:uid="{00000000-0005-0000-0000-000034050000}"/>
    <cellStyle name="_NEW AABU FORECAST 110906 2" xfId="1609" xr:uid="{00000000-0005-0000-0000-000035050000}"/>
    <cellStyle name="_NMS GM% Dec Vs Mar Qtd FY07 Act" xfId="1610" xr:uid="{00000000-0005-0000-0000-000036050000}"/>
    <cellStyle name="_Nov FY07" xfId="1611" xr:uid="{00000000-0005-0000-0000-000037050000}"/>
    <cellStyle name="_Nov FY07 2" xfId="1612" xr:uid="{00000000-0005-0000-0000-000038050000}"/>
    <cellStyle name="_Nov FY08 Reconciliation" xfId="1613" xr:uid="{00000000-0005-0000-0000-000039050000}"/>
    <cellStyle name="_Nov FY08 Reconciliation 2" xfId="1614" xr:uid="{00000000-0005-0000-0000-00003A050000}"/>
    <cellStyle name="_Nov-05 OH Reserve" xfId="1615" xr:uid="{00000000-0005-0000-0000-00003B050000}"/>
    <cellStyle name="_Nov-05 OH Reserve 2" xfId="1616" xr:uid="{00000000-0005-0000-0000-00003C050000}"/>
    <cellStyle name="_Nov-05 OH Reserve 3" xfId="1617" xr:uid="{00000000-0005-0000-0000-00003D050000}"/>
    <cellStyle name="_Nov-05 OH Reserve 4" xfId="1618" xr:uid="{00000000-0005-0000-0000-00003E050000}"/>
    <cellStyle name="_Nov-05 OH Reserve 5" xfId="1619" xr:uid="{00000000-0005-0000-0000-00003F050000}"/>
    <cellStyle name="_Nov-05 OH Reserve 6" xfId="1620" xr:uid="{00000000-0005-0000-0000-000040050000}"/>
    <cellStyle name="_Nov-05 OH Reserve 7" xfId="1621" xr:uid="{00000000-0005-0000-0000-000041050000}"/>
    <cellStyle name="_Nov-06 PF Hierarchy" xfId="1622" xr:uid="{00000000-0005-0000-0000-000042050000}"/>
    <cellStyle name="_Nov-06 PF Hierarchy 2" xfId="1623" xr:uid="{00000000-0005-0000-0000-000043050000}"/>
    <cellStyle name="_Nov-06 PF Hierarchy 3" xfId="1624" xr:uid="{00000000-0005-0000-0000-000044050000}"/>
    <cellStyle name="_Nov-06 PF Hierarchy 4" xfId="1625" xr:uid="{00000000-0005-0000-0000-000045050000}"/>
    <cellStyle name="_Nov-06 PF Hierarchy 5" xfId="1626" xr:uid="{00000000-0005-0000-0000-000046050000}"/>
    <cellStyle name="_Nov-06 PF Hierarchy 6" xfId="1627" xr:uid="{00000000-0005-0000-0000-000047050000}"/>
    <cellStyle name="_Nov-06 PF Hierarchy 7" xfId="1628" xr:uid="{00000000-0005-0000-0000-000048050000}"/>
    <cellStyle name="_Nov'08 Close Controller Review" xfId="1629" xr:uid="{00000000-0005-0000-0000-000049050000}"/>
    <cellStyle name="_Nov'08 OH E&amp;O Summary M1 FINAL" xfId="1630" xr:uid="{00000000-0005-0000-0000-00004A050000}"/>
    <cellStyle name="_November Other Reserves" xfId="1631" xr:uid="{00000000-0005-0000-0000-00004B050000}"/>
    <cellStyle name="_Oct FY07" xfId="1632" xr:uid="{00000000-0005-0000-0000-00004C050000}"/>
    <cellStyle name="_Oct FY07 2" xfId="1633" xr:uid="{00000000-0005-0000-0000-00004D050000}"/>
    <cellStyle name="_Opex Consolidation1" xfId="1634" xr:uid="{00000000-0005-0000-0000-00004E050000}"/>
    <cellStyle name="_Ops Review - FY04" xfId="1635" xr:uid="{00000000-0005-0000-0000-00004F050000}"/>
    <cellStyle name="_OPS REVIEW WORKBOOK" xfId="1636" xr:uid="{00000000-0005-0000-0000-000050050000}"/>
    <cellStyle name="_OPS REVIEW WORKBOOK_Acquisition Schedules" xfId="1637" xr:uid="{00000000-0005-0000-0000-000051050000}"/>
    <cellStyle name="_Other Reserves and Buydown" xfId="1638" xr:uid="{00000000-0005-0000-0000-000052050000}"/>
    <cellStyle name="_Overhead" xfId="1639" xr:uid="{00000000-0005-0000-0000-000053050000}"/>
    <cellStyle name="_P10 May FY02 ASIA PAC BOOK FCST - FINAL" xfId="1640" xr:uid="{00000000-0005-0000-0000-000054050000}"/>
    <cellStyle name="_P12 Jul FY03 ASIA PAC BOOK FCST - Final" xfId="1641" xr:uid="{00000000-0005-0000-0000-000055050000}"/>
    <cellStyle name="_P12 Jul'04 AS APAC Mgmt Report" xfId="1642" xr:uid="{00000000-0005-0000-0000-000056050000}"/>
    <cellStyle name="_P12 Jul'04 AS APAC Mgmt Report_Acquisition Schedules" xfId="1643" xr:uid="{00000000-0005-0000-0000-000057050000}"/>
    <cellStyle name="_Percent" xfId="1644" xr:uid="{00000000-0005-0000-0000-000058050000}"/>
    <cellStyle name="_Percent_AVP" xfId="1645" xr:uid="{00000000-0005-0000-0000-000059050000}"/>
    <cellStyle name="_Percent_Book1" xfId="1646" xr:uid="{00000000-0005-0000-0000-00005A050000}"/>
    <cellStyle name="_Percent_contribution_analysis" xfId="1647" xr:uid="{00000000-0005-0000-0000-00005B050000}"/>
    <cellStyle name="_PercentSpace" xfId="1648" xr:uid="{00000000-0005-0000-0000-00005C050000}"/>
    <cellStyle name="_PercentSpace_AVP" xfId="1649" xr:uid="{00000000-0005-0000-0000-00005D050000}"/>
    <cellStyle name="_PercentSpace_Book1" xfId="1650" xr:uid="{00000000-0005-0000-0000-00005E050000}"/>
    <cellStyle name="_PercentSpace_contribution_analysis" xfId="1651" xr:uid="{00000000-0005-0000-0000-00005F050000}"/>
    <cellStyle name="_PL by theatre3" xfId="1652" xr:uid="{00000000-0005-0000-0000-000060050000}"/>
    <cellStyle name="_PL by theatre3 2" xfId="1653" xr:uid="{00000000-0005-0000-0000-000061050000}"/>
    <cellStyle name="_PL by theatre3 3" xfId="1654" xr:uid="{00000000-0005-0000-0000-000062050000}"/>
    <cellStyle name="_PL by theatre3 4" xfId="1655" xr:uid="{00000000-0005-0000-0000-000063050000}"/>
    <cellStyle name="_PL by theatre3 5" xfId="1656" xr:uid="{00000000-0005-0000-0000-000064050000}"/>
    <cellStyle name="_PL by theatre3 6" xfId="1657" xr:uid="{00000000-0005-0000-0000-000065050000}"/>
    <cellStyle name="_PL by theatre3 7" xfId="1658" xr:uid="{00000000-0005-0000-0000-000066050000}"/>
    <cellStyle name="_PL by theatre3 8" xfId="1659" xr:uid="{00000000-0005-0000-0000-000067050000}"/>
    <cellStyle name="_PL by theatre3_Acquisition Schedules" xfId="1660" xr:uid="{00000000-0005-0000-0000-000068050000}"/>
    <cellStyle name="_PRC-FY02 Regoal details" xfId="1661" xr:uid="{00000000-0005-0000-0000-000069050000}"/>
    <cellStyle name="_prelim bridges" xfId="1662" xr:uid="{00000000-0005-0000-0000-00006A050000}"/>
    <cellStyle name="_Q1'06 P&amp;L - August Update V2" xfId="1663" xr:uid="{00000000-0005-0000-0000-00006B050000}"/>
    <cellStyle name="_Q1'06 P&amp;L - August Update V2_Acquisition Schedules" xfId="1664" xr:uid="{00000000-0005-0000-0000-00006C050000}"/>
    <cellStyle name="_Q1'06 P&amp;L - August Update V2_Japan_Top_Deals_by_Theater_Profile_Sep_wk3" xfId="1665" xr:uid="{00000000-0005-0000-0000-00006D050000}"/>
    <cellStyle name="_Q1'06 P&amp;L - August Update V2_Japan_Top_Deals_by_Theater_Profile_Sep_wk3_Acquisition Schedules" xfId="1666" xr:uid="{00000000-0005-0000-0000-00006E050000}"/>
    <cellStyle name="_Q1'06 P&amp;L - August Update V2_Japan_Top_Deals_Q2_Wk4 (2)" xfId="1667" xr:uid="{00000000-0005-0000-0000-00006F050000}"/>
    <cellStyle name="_Q1'06 P&amp;L - August Update V2_Japan_Top_Deals_Q2_Wk4 (2)_Acquisition Schedules" xfId="1668" xr:uid="{00000000-0005-0000-0000-000070050000}"/>
    <cellStyle name="_Q1'06 P&amp;L - August Update V2_Japan_Top_Deals_Q2_Wk7" xfId="1669" xr:uid="{00000000-0005-0000-0000-000071050000}"/>
    <cellStyle name="_Q1'06 P&amp;L - August Update V2_Japan_Top_Deals_Q2_Wk7_Acquisition Schedules" xfId="1670" xr:uid="{00000000-0005-0000-0000-000072050000}"/>
    <cellStyle name="_Q1'06 Rev  COGS Forecast-Oct06 Final" xfId="1671" xr:uid="{00000000-0005-0000-0000-000073050000}"/>
    <cellStyle name="_Q107 Revenue Highlights" xfId="1672" xr:uid="{00000000-0005-0000-0000-000074050000}"/>
    <cellStyle name="_Q108 SBM COST WORK FILE IS UPLOAD" xfId="1673" xr:uid="{00000000-0005-0000-0000-000075050000}"/>
    <cellStyle name="_Q108WK-5" xfId="1674" xr:uid="{00000000-0005-0000-0000-000076050000}"/>
    <cellStyle name="_Q2 PL and Rev Forecast -- JANUARY 2006 WWSP-Q2 (3)" xfId="1675" xr:uid="{00000000-0005-0000-0000-000077050000}"/>
    <cellStyle name="_Q2 PL and Rev Forecast -- JANUARY 2006 WWSP-Q2 (3)_Acquisition Schedules" xfId="1676" xr:uid="{00000000-0005-0000-0000-000078050000}"/>
    <cellStyle name="_Q2_Bkgs_Bridge_Nov021" xfId="1677" xr:uid="{00000000-0005-0000-0000-000079050000}"/>
    <cellStyle name="_Q2_Bkgs_Bridge_Nov021_Acquisition Schedules" xfId="1678" xr:uid="{00000000-0005-0000-0000-00007A050000}"/>
    <cellStyle name="_Q2_Bkgs_Bridge_Nov021_ANZ FY04 Goaling" xfId="1679" xr:uid="{00000000-0005-0000-0000-00007B050000}"/>
    <cellStyle name="_Q2_Bkgs_Bridge_Nov021_ANZ FY04 Goaling_Acquisition Schedules" xfId="1680" xr:uid="{00000000-0005-0000-0000-00007C050000}"/>
    <cellStyle name="_Q2_Bkgs_Bridge_Nov021_APAC AS Aug'05 WD3 Flash" xfId="1681" xr:uid="{00000000-0005-0000-0000-00007D050000}"/>
    <cellStyle name="_Q2_Bkgs_Bridge_Nov021_APAC AS Aug'05 WD3 Flash_Acquisition Schedules" xfId="1682" xr:uid="{00000000-0005-0000-0000-00007E050000}"/>
    <cellStyle name="_Q2_Bkgs_Bridge_Nov021_APAC Support Bookings - May03" xfId="1683" xr:uid="{00000000-0005-0000-0000-00007F050000}"/>
    <cellStyle name="_Q2_Bkgs_Bridge_Nov021_APAC Support Bookings - May03_Acquisition Schedules" xfId="1684" xr:uid="{00000000-0005-0000-0000-000080050000}"/>
    <cellStyle name="_Q2_Bkgs_Bridge_Nov021_APAC Weekly Commit - FY04Q2W01" xfId="1685" xr:uid="{00000000-0005-0000-0000-000081050000}"/>
    <cellStyle name="_Q2_Bkgs_Bridge_Nov021_APAC Weekly Commit - FY04Q2W01_Acquisition Schedules" xfId="1686" xr:uid="{00000000-0005-0000-0000-000082050000}"/>
    <cellStyle name="_Q2_Bkgs_Bridge_Nov021_AS WD1 Flash Charts - Apr'05" xfId="1687" xr:uid="{00000000-0005-0000-0000-000083050000}"/>
    <cellStyle name="_Q2_Bkgs_Bridge_Nov021_AS WD1 Flash Charts - Apr'05_Acquisition Schedules" xfId="1688" xr:uid="{00000000-0005-0000-0000-000084050000}"/>
    <cellStyle name="_Q2_Bkgs_Bridge_Nov021_AS WD1 Flash Charts - May'05" xfId="1689" xr:uid="{00000000-0005-0000-0000-000085050000}"/>
    <cellStyle name="_Q2_Bkgs_Bridge_Nov021_AS WD1 Flash Charts - May'05_Acquisition Schedules" xfId="1690" xr:uid="{00000000-0005-0000-0000-000086050000}"/>
    <cellStyle name="_Q2_Bkgs_Bridge_Nov021_AS WD3 Flash Charts - Apr'05" xfId="1691" xr:uid="{00000000-0005-0000-0000-000087050000}"/>
    <cellStyle name="_Q2_Bkgs_Bridge_Nov021_AS WD3 Flash Charts - Apr'05_Acquisition Schedules" xfId="1692" xr:uid="{00000000-0005-0000-0000-000088050000}"/>
    <cellStyle name="_Q2_Bkgs_Bridge_Nov021_AS WD3 Flash Charts - Mar'05v1" xfId="1693" xr:uid="{00000000-0005-0000-0000-000089050000}"/>
    <cellStyle name="_Q2_Bkgs_Bridge_Nov021_AS WD3 Flash Charts - Mar'05v1_Acquisition Schedules" xfId="1694" xr:uid="{00000000-0005-0000-0000-00008A050000}"/>
    <cellStyle name="_Q2_Bkgs_Bridge_Nov021_CA WD1 Flash Charts - Sep'05" xfId="1695" xr:uid="{00000000-0005-0000-0000-00008B050000}"/>
    <cellStyle name="_Q2_Bkgs_Bridge_Nov021_CA WD1 Flash Charts - Sep'05_Acquisition Schedules" xfId="1696" xr:uid="{00000000-0005-0000-0000-00008C050000}"/>
    <cellStyle name="_Q2_Bkgs_Bridge_Nov021_CAWW Bookings Bridge Mar02" xfId="1697" xr:uid="{00000000-0005-0000-0000-00008D050000}"/>
    <cellStyle name="_Q2_Bkgs_Bridge_Nov021_CAWW Bookings Bridge Mar02_Acquisition Schedules" xfId="1698" xr:uid="{00000000-0005-0000-0000-00008E050000}"/>
    <cellStyle name="_Q2_Bkgs_Bridge_Nov021_Forecast Accuracy &amp; Linearity" xfId="1699" xr:uid="{00000000-0005-0000-0000-00008F050000}"/>
    <cellStyle name="_Q2_Bkgs_Bridge_Nov021_Forecast Accuracy &amp; Linearity_Acquisition Schedules" xfId="1700" xr:uid="{00000000-0005-0000-0000-000090050000}"/>
    <cellStyle name="_Q2_Bkgs_Bridge_Nov021_FY04 Korea Goaling" xfId="1701" xr:uid="{00000000-0005-0000-0000-000091050000}"/>
    <cellStyle name="_Q2_Bkgs_Bridge_Nov021_FY04 Korea Goaling_Acquisition Schedules" xfId="1702" xr:uid="{00000000-0005-0000-0000-000092050000}"/>
    <cellStyle name="_Q2_Bkgs_Bridge_Nov021_JAPAN Support Bookings -Aug02" xfId="1703" xr:uid="{00000000-0005-0000-0000-000093050000}"/>
    <cellStyle name="_Q2_Bkgs_Bridge_Nov021_JAPAN Support Bookings -Aug02_Acquisition Schedules" xfId="1704" xr:uid="{00000000-0005-0000-0000-000094050000}"/>
    <cellStyle name="_Q2_Bkgs_Bridge_Nov021_WD1APAC Summary-26-04-05 FY05 ------1" xfId="1705" xr:uid="{00000000-0005-0000-0000-000095050000}"/>
    <cellStyle name="_Q2_Bkgs_Bridge_Nov021_WD1APAC Summary-26-04-05 FY05 ------1_Acquisition Schedules" xfId="1706" xr:uid="{00000000-0005-0000-0000-000096050000}"/>
    <cellStyle name="_Q2'03 By Region By Offering FINAL fff_report_new Version2" xfId="1707" xr:uid="{00000000-0005-0000-0000-000097050000}"/>
    <cellStyle name="_Q2'03 By Region By Offering FINAL fff_report_new Version2_Acquisition Schedules" xfId="1708" xr:uid="{00000000-0005-0000-0000-000098050000}"/>
    <cellStyle name="_Q2'03_M1Upd_Bookings_rev_by_TheaterFinal" xfId="1709" xr:uid="{00000000-0005-0000-0000-000099050000}"/>
    <cellStyle name="_Q2'03_M1Upd_Bookings_rev_by_TheaterFinal_Acquisition Schedules" xfId="1710" xr:uid="{00000000-0005-0000-0000-00009A050000}"/>
    <cellStyle name="_Q204 booking vs plan-final" xfId="1711" xr:uid="{00000000-0005-0000-0000-00009B050000}"/>
    <cellStyle name="_Q204 booking vs plan-final_Acquisition Schedules" xfId="1712" xr:uid="{00000000-0005-0000-0000-00009C050000}"/>
    <cellStyle name="_Q2'05 buydown Allocation by PF" xfId="1713" xr:uid="{00000000-0005-0000-0000-00009D050000}"/>
    <cellStyle name="_Q207 Revenue Highlights_Adjusted" xfId="1714" xr:uid="{00000000-0005-0000-0000-00009E050000}"/>
    <cellStyle name="_Q208 Apples to Apples" xfId="1715" xr:uid="{00000000-0005-0000-0000-00009F050000}"/>
    <cellStyle name="_Q208 SBM COST WORK FILE IS UPLOAD" xfId="1716" xr:uid="{00000000-0005-0000-0000-0000A0050000}"/>
    <cellStyle name="_Q2-Q4 Outlook template US-1" xfId="1717" xr:uid="{00000000-0005-0000-0000-0000A1050000}"/>
    <cellStyle name="_Q2-Q4 Outlook template US-1_Acquisition Schedules" xfId="1718" xr:uid="{00000000-0005-0000-0000-0000A2050000}"/>
    <cellStyle name="_Q3 07 Supply chain Bridge Final Version" xfId="1719" xr:uid="{00000000-0005-0000-0000-0000A3050000}"/>
    <cellStyle name="_Q3 Customer Revenue" xfId="1720" xr:uid="{00000000-0005-0000-0000-0000A4050000}"/>
    <cellStyle name="_Q3 Customer Revenue 2" xfId="1721" xr:uid="{00000000-0005-0000-0000-0000A5050000}"/>
    <cellStyle name="_Q3 Customer Revenue 3" xfId="1722" xr:uid="{00000000-0005-0000-0000-0000A6050000}"/>
    <cellStyle name="_Q3 Customer Revenue 4" xfId="1723" xr:uid="{00000000-0005-0000-0000-0000A7050000}"/>
    <cellStyle name="_Q3 Customer Revenue 5" xfId="1724" xr:uid="{00000000-0005-0000-0000-0000A8050000}"/>
    <cellStyle name="_Q3 Customer Revenue 6" xfId="1725" xr:uid="{00000000-0005-0000-0000-0000A9050000}"/>
    <cellStyle name="_Q3 Customer Revenue 7" xfId="1726" xr:uid="{00000000-0005-0000-0000-0000AA050000}"/>
    <cellStyle name="_Q3 Customer Revenue 8" xfId="1727" xr:uid="{00000000-0005-0000-0000-0000AB050000}"/>
    <cellStyle name="_Q3 FY07 Rev_Cogs ADJ FCST-Mar'07 Wk11" xfId="1728" xr:uid="{00000000-0005-0000-0000-0000AC050000}"/>
    <cellStyle name="_Q3 FY07 Rev_Cogs ADJ FCST-Mar'07 Wk13" xfId="1729" xr:uid="{00000000-0005-0000-0000-0000AD050000}"/>
    <cellStyle name="_Q3 P &amp; L" xfId="1730" xr:uid="{00000000-0005-0000-0000-0000AE050000}"/>
    <cellStyle name="_Q3 P &amp; L_Acquisition Schedules" xfId="1731" xr:uid="{00000000-0005-0000-0000-0000AF050000}"/>
    <cellStyle name="_Q3 PL and Rev Forecast -- FEBRUARY 2006 WWSP-Q2" xfId="1732" xr:uid="{00000000-0005-0000-0000-0000B0050000}"/>
    <cellStyle name="_Q3 PL and Rev Forecast -- FEBRUARY 2006 WWSP-Q2_Acquisition Schedules" xfId="1733" xr:uid="{00000000-0005-0000-0000-0000B1050000}"/>
    <cellStyle name="_Q3'02 Ops Call_Feb'02" xfId="1734" xr:uid="{00000000-0005-0000-0000-0000B2050000}"/>
    <cellStyle name="_Q3'02 Ops Call_Feb'02_Acquisition Schedules" xfId="1735" xr:uid="{00000000-0005-0000-0000-0000B3050000}"/>
    <cellStyle name="_Q3'02 Ops Call_Feb'02_ANZ FY04 Goaling" xfId="1736" xr:uid="{00000000-0005-0000-0000-0000B4050000}"/>
    <cellStyle name="_Q3'02 Ops Call_Feb'02_ANZ FY04 Goaling_Acquisition Schedules" xfId="1737" xr:uid="{00000000-0005-0000-0000-0000B5050000}"/>
    <cellStyle name="_Q3'02 Ops Call_Feb'02_APAC AS Aug'05 WD3 Flash" xfId="1738" xr:uid="{00000000-0005-0000-0000-0000B6050000}"/>
    <cellStyle name="_Q3'02 Ops Call_Feb'02_APAC AS Aug'05 WD3 Flash_Acquisition Schedules" xfId="1739" xr:uid="{00000000-0005-0000-0000-0000B7050000}"/>
    <cellStyle name="_Q3'02 Ops Call_Feb'02_APAC Weekly Commit - FY04Q2W01" xfId="1740" xr:uid="{00000000-0005-0000-0000-0000B8050000}"/>
    <cellStyle name="_Q3'02 Ops Call_Feb'02_APAC Weekly Commit - FY04Q2W01_Acquisition Schedules" xfId="1741" xr:uid="{00000000-0005-0000-0000-0000B9050000}"/>
    <cellStyle name="_Q3'02 Ops Call_Feb'02_AS WD1 Flash Charts - Apr'05" xfId="1742" xr:uid="{00000000-0005-0000-0000-0000BA050000}"/>
    <cellStyle name="_Q3'02 Ops Call_Feb'02_AS WD1 Flash Charts - Apr'05_Acquisition Schedules" xfId="1743" xr:uid="{00000000-0005-0000-0000-0000BB050000}"/>
    <cellStyle name="_Q3'02 Ops Call_Feb'02_AS WD1 Flash Charts - May'05" xfId="1744" xr:uid="{00000000-0005-0000-0000-0000BC050000}"/>
    <cellStyle name="_Q3'02 Ops Call_Feb'02_AS WD1 Flash Charts - May'05_Acquisition Schedules" xfId="1745" xr:uid="{00000000-0005-0000-0000-0000BD050000}"/>
    <cellStyle name="_Q3'02 Ops Call_Feb'02_AS WD3 Flash Charts - Apr'05" xfId="1746" xr:uid="{00000000-0005-0000-0000-0000BE050000}"/>
    <cellStyle name="_Q3'02 Ops Call_Feb'02_AS WD3 Flash Charts - Apr'05_Acquisition Schedules" xfId="1747" xr:uid="{00000000-0005-0000-0000-0000BF050000}"/>
    <cellStyle name="_Q3'02 Ops Call_Feb'02_AS WD3 Flash Charts - Mar'05v1" xfId="1748" xr:uid="{00000000-0005-0000-0000-0000C0050000}"/>
    <cellStyle name="_Q3'02 Ops Call_Feb'02_AS WD3 Flash Charts - Mar'05v1_Acquisition Schedules" xfId="1749" xr:uid="{00000000-0005-0000-0000-0000C1050000}"/>
    <cellStyle name="_Q3'02 Ops Call_Feb'02_CA WD1 Flash Charts - Sep'05" xfId="1750" xr:uid="{00000000-0005-0000-0000-0000C2050000}"/>
    <cellStyle name="_Q3'02 Ops Call_Feb'02_CA WD1 Flash Charts - Sep'05_Acquisition Schedules" xfId="1751" xr:uid="{00000000-0005-0000-0000-0000C3050000}"/>
    <cellStyle name="_Q3'02 Ops Call_Feb'02_Forecast Accuracy &amp; Linearity" xfId="1752" xr:uid="{00000000-0005-0000-0000-0000C4050000}"/>
    <cellStyle name="_Q3'02 Ops Call_Feb'02_Forecast Accuracy &amp; Linearity_Acquisition Schedules" xfId="1753" xr:uid="{00000000-0005-0000-0000-0000C5050000}"/>
    <cellStyle name="_Q3'02 Ops Call_Feb'02_FY04 Korea Goaling" xfId="1754" xr:uid="{00000000-0005-0000-0000-0000C6050000}"/>
    <cellStyle name="_Q3'02 Ops Call_Feb'02_FY04 Korea Goaling_Acquisition Schedules" xfId="1755" xr:uid="{00000000-0005-0000-0000-0000C7050000}"/>
    <cellStyle name="_Q3'02 Ops Call_Feb'02_WD1APAC Summary-26-04-05 FY05 ------1" xfId="1756" xr:uid="{00000000-0005-0000-0000-0000C8050000}"/>
    <cellStyle name="_Q3'02 Ops Call_Feb'02_WD1APAC Summary-26-04-05 FY05 ------1_Acquisition Schedules" xfId="1757" xr:uid="{00000000-0005-0000-0000-0000C9050000}"/>
    <cellStyle name="_Q3'02 Ops Commit Call_Jan'02" xfId="1758" xr:uid="{00000000-0005-0000-0000-0000CA050000}"/>
    <cellStyle name="_Q3'02 Ops Commit Call_Jan'02_Acquisition Schedules" xfId="1759" xr:uid="{00000000-0005-0000-0000-0000CB050000}"/>
    <cellStyle name="_Q3'02 Ops Commit Call_Jan'02_ANZ FY04 Goaling" xfId="1760" xr:uid="{00000000-0005-0000-0000-0000CC050000}"/>
    <cellStyle name="_Q3'02 Ops Commit Call_Jan'02_ANZ FY04 Goaling_Acquisition Schedules" xfId="1761" xr:uid="{00000000-0005-0000-0000-0000CD050000}"/>
    <cellStyle name="_Q3'02 Ops Commit Call_Jan'02_APAC AS Aug'05 WD3 Flash" xfId="1762" xr:uid="{00000000-0005-0000-0000-0000CE050000}"/>
    <cellStyle name="_Q3'02 Ops Commit Call_Jan'02_APAC AS Aug'05 WD3 Flash_Acquisition Schedules" xfId="1763" xr:uid="{00000000-0005-0000-0000-0000CF050000}"/>
    <cellStyle name="_Q3'02 Ops Commit Call_Jan'02_APAC Weekly Commit - FY04Q2W01" xfId="1764" xr:uid="{00000000-0005-0000-0000-0000D0050000}"/>
    <cellStyle name="_Q3'02 Ops Commit Call_Jan'02_APAC Weekly Commit - FY04Q2W01_Acquisition Schedules" xfId="1765" xr:uid="{00000000-0005-0000-0000-0000D1050000}"/>
    <cellStyle name="_Q3'02 Ops Commit Call_Jan'02_AS WD1 Flash Charts - Apr'05" xfId="1766" xr:uid="{00000000-0005-0000-0000-0000D2050000}"/>
    <cellStyle name="_Q3'02 Ops Commit Call_Jan'02_AS WD1 Flash Charts - Apr'05_Acquisition Schedules" xfId="1767" xr:uid="{00000000-0005-0000-0000-0000D3050000}"/>
    <cellStyle name="_Q3'02 Ops Commit Call_Jan'02_AS WD1 Flash Charts - May'05" xfId="1768" xr:uid="{00000000-0005-0000-0000-0000D4050000}"/>
    <cellStyle name="_Q3'02 Ops Commit Call_Jan'02_AS WD1 Flash Charts - May'05_Acquisition Schedules" xfId="1769" xr:uid="{00000000-0005-0000-0000-0000D5050000}"/>
    <cellStyle name="_Q3'02 Ops Commit Call_Jan'02_AS WD3 Flash Charts - Apr'05" xfId="1770" xr:uid="{00000000-0005-0000-0000-0000D6050000}"/>
    <cellStyle name="_Q3'02 Ops Commit Call_Jan'02_AS WD3 Flash Charts - Apr'05_Acquisition Schedules" xfId="1771" xr:uid="{00000000-0005-0000-0000-0000D7050000}"/>
    <cellStyle name="_Q3'02 Ops Commit Call_Jan'02_AS WD3 Flash Charts - Mar'05v1" xfId="1772" xr:uid="{00000000-0005-0000-0000-0000D8050000}"/>
    <cellStyle name="_Q3'02 Ops Commit Call_Jan'02_AS WD3 Flash Charts - Mar'05v1_Acquisition Schedules" xfId="1773" xr:uid="{00000000-0005-0000-0000-0000D9050000}"/>
    <cellStyle name="_Q3'02 Ops Commit Call_Jan'02_CA WD1 Flash Charts - Sep'05" xfId="1774" xr:uid="{00000000-0005-0000-0000-0000DA050000}"/>
    <cellStyle name="_Q3'02 Ops Commit Call_Jan'02_CA WD1 Flash Charts - Sep'05_Acquisition Schedules" xfId="1775" xr:uid="{00000000-0005-0000-0000-0000DB050000}"/>
    <cellStyle name="_Q3'02 Ops Commit Call_Jan'02_Forecast Accuracy &amp; Linearity" xfId="1776" xr:uid="{00000000-0005-0000-0000-0000DC050000}"/>
    <cellStyle name="_Q3'02 Ops Commit Call_Jan'02_Forecast Accuracy &amp; Linearity_Acquisition Schedules" xfId="1777" xr:uid="{00000000-0005-0000-0000-0000DD050000}"/>
    <cellStyle name="_Q3'02 Ops Commit Call_Jan'02_FY04 Korea Goaling" xfId="1778" xr:uid="{00000000-0005-0000-0000-0000DE050000}"/>
    <cellStyle name="_Q3'02 Ops Commit Call_Jan'02_FY04 Korea Goaling_Acquisition Schedules" xfId="1779" xr:uid="{00000000-0005-0000-0000-0000DF050000}"/>
    <cellStyle name="_Q3'02 Ops Commit Call_Jan'02_WD1APAC Summary-26-04-05 FY05 ------1" xfId="1780" xr:uid="{00000000-0005-0000-0000-0000E0050000}"/>
    <cellStyle name="_Q3'02 Ops Commit Call_Jan'02_WD1APAC Summary-26-04-05 FY05 ------1_Acquisition Schedules" xfId="1781" xr:uid="{00000000-0005-0000-0000-0000E1050000}"/>
    <cellStyle name="_Q302 weeklybookings_Q3 Wk5" xfId="1782" xr:uid="{00000000-0005-0000-0000-0000E2050000}"/>
    <cellStyle name="_Q302 weeklybookings_Q3 Wk9" xfId="1783" xr:uid="{00000000-0005-0000-0000-0000E3050000}"/>
    <cellStyle name="_Q3'06 Bookings Summary" xfId="1784" xr:uid="{00000000-0005-0000-0000-0000E4050000}"/>
    <cellStyle name="_Q3'06 Bookings Summary_Acquisition Schedules" xfId="1785" xr:uid="{00000000-0005-0000-0000-0000E5050000}"/>
    <cellStyle name="_Q307 SBM COST WORK FILE IS UPLOAD" xfId="1786" xr:uid="{00000000-0005-0000-0000-0000E6050000}"/>
    <cellStyle name="_Q3FY07 Wk5 Non 2 Tier New Format-FINAL VER " xfId="1787" xr:uid="{00000000-0005-0000-0000-0000E7050000}"/>
    <cellStyle name="_Q4 FY03 WW Renewal Update_MAY" xfId="1788" xr:uid="{00000000-0005-0000-0000-0000E8050000}"/>
    <cellStyle name="_Q4 FY03 WW Renewal Update_MAY_Acquisition Schedules" xfId="1789" xr:uid="{00000000-0005-0000-0000-0000E9050000}"/>
    <cellStyle name="_Q4 FY03 WW Renewal Update_MAY_APAC AS Aug'05 WD3 Flash" xfId="1790" xr:uid="{00000000-0005-0000-0000-0000EA050000}"/>
    <cellStyle name="_Q4 FY03 WW Renewal Update_MAY_APAC AS Aug'05 WD3 Flash_Acquisition Schedules" xfId="1791" xr:uid="{00000000-0005-0000-0000-0000EB050000}"/>
    <cellStyle name="_Q4 FY03 WW Renewal Update_MAY_AS Variance Analysis_Aug07" xfId="1792" xr:uid="{00000000-0005-0000-0000-0000EC050000}"/>
    <cellStyle name="_Q4 FY03 WW Renewal Update_MAY_AS Variance Analysis_Aug07_Acquisition Schedules" xfId="1793" xr:uid="{00000000-0005-0000-0000-0000ED050000}"/>
    <cellStyle name="_Q4 FY03 WW Renewal Update_MAY_AS WD1 Flash Charts - Apr'05" xfId="1794" xr:uid="{00000000-0005-0000-0000-0000EE050000}"/>
    <cellStyle name="_Q4 FY03 WW Renewal Update_MAY_AS WD1 Flash Charts - Apr'05_Acquisition Schedules" xfId="1795" xr:uid="{00000000-0005-0000-0000-0000EF050000}"/>
    <cellStyle name="_Q4 FY03 WW Renewal Update_MAY_AS WD1 Flash Charts - May'05" xfId="1796" xr:uid="{00000000-0005-0000-0000-0000F0050000}"/>
    <cellStyle name="_Q4 FY03 WW Renewal Update_MAY_AS WD1 Flash Charts - May'05_Acquisition Schedules" xfId="1797" xr:uid="{00000000-0005-0000-0000-0000F1050000}"/>
    <cellStyle name="_Q4 FY03 WW Renewal Update_MAY_AS WD3 Flash Charts - Apr'05" xfId="1798" xr:uid="{00000000-0005-0000-0000-0000F2050000}"/>
    <cellStyle name="_Q4 FY03 WW Renewal Update_MAY_AS WD3 Flash Charts - Apr'05_Acquisition Schedules" xfId="1799" xr:uid="{00000000-0005-0000-0000-0000F3050000}"/>
    <cellStyle name="_Q4 FY03 WW Renewal Update_MAY_AS WD3 Flash Charts - Mar'05v1" xfId="1800" xr:uid="{00000000-0005-0000-0000-0000F4050000}"/>
    <cellStyle name="_Q4 FY03 WW Renewal Update_MAY_AS WD3 Flash Charts - Mar'05v1_Acquisition Schedules" xfId="1801" xr:uid="{00000000-0005-0000-0000-0000F5050000}"/>
    <cellStyle name="_Q4 FY03 WW Renewal Update_MAY_CA WD1 Flash Charts - Sep'05" xfId="1802" xr:uid="{00000000-0005-0000-0000-0000F6050000}"/>
    <cellStyle name="_Q4 FY03 WW Renewal Update_MAY_CA WD1 Flash Charts - Sep'05_Acquisition Schedules" xfId="1803" xr:uid="{00000000-0005-0000-0000-0000F7050000}"/>
    <cellStyle name="_Q4 FY03 WW Renewal Update_MAY_Target Template" xfId="1804" xr:uid="{00000000-0005-0000-0000-0000F8050000}"/>
    <cellStyle name="_Q4 FY03 WW Renewal Update_MAY_Target Template_Acquisition Schedules" xfId="1805" xr:uid="{00000000-0005-0000-0000-0000F9050000}"/>
    <cellStyle name="_Q4 FY07 Rev ADJ BOQ" xfId="1806" xr:uid="{00000000-0005-0000-0000-0000FA050000}"/>
    <cellStyle name="_Q4 P&amp;L and Rev Forecast -- JULY 2004 SP-Q4" xfId="1807" xr:uid="{00000000-0005-0000-0000-0000FB050000}"/>
    <cellStyle name="_Q4 P&amp;L and Rev Forecast -- JULY 2004 SP-Q4_Acquisition Schedules" xfId="1808" xr:uid="{00000000-0005-0000-0000-0000FC050000}"/>
    <cellStyle name="_Q402 weeklybookings_Q4 Wk1" xfId="1809" xr:uid="{00000000-0005-0000-0000-0000FD050000}"/>
    <cellStyle name="_Q402 weeklybookings_Q4 Wk5" xfId="1810" xr:uid="{00000000-0005-0000-0000-0000FE050000}"/>
    <cellStyle name="_Q402 weeklybookings_Q4 Wk9" xfId="1811" xr:uid="{00000000-0005-0000-0000-0000FF050000}"/>
    <cellStyle name="_Q405 US Final Commit" xfId="1812" xr:uid="{00000000-0005-0000-0000-000000060000}"/>
    <cellStyle name="_Q405 US Final Commit_Acquisition Schedules" xfId="1813" xr:uid="{00000000-0005-0000-0000-000001060000}"/>
    <cellStyle name="_Q405 US Preliminary Commit v3" xfId="1814" xr:uid="{00000000-0005-0000-0000-000002060000}"/>
    <cellStyle name="_Q405 US Preliminary Commit v3_Acquisition Schedules" xfId="1815" xr:uid="{00000000-0005-0000-0000-000003060000}"/>
    <cellStyle name="_Q406 Apples to Apples_HW-SW-SVC_new segment view" xfId="1816" xr:uid="{00000000-0005-0000-0000-000004060000}"/>
    <cellStyle name="_Q407 Revenue Highlights" xfId="1817" xr:uid="{00000000-0005-0000-0000-000005060000}"/>
    <cellStyle name="_Q407 SBM COST WORK FILE IS UPLOAD" xfId="1818" xr:uid="{00000000-0005-0000-0000-000006060000}"/>
    <cellStyle name="_Raw Data" xfId="1819" xr:uid="{00000000-0005-0000-0000-000007060000}"/>
    <cellStyle name="_Reno P&amp;L1" xfId="1820" xr:uid="{00000000-0005-0000-0000-000008060000}"/>
    <cellStyle name="_Reno P&amp;L1_Acquisition Schedules" xfId="1821" xr:uid="{00000000-0005-0000-0000-000009060000}"/>
    <cellStyle name="_Reno PL1" xfId="1822" xr:uid="{00000000-0005-0000-0000-00000A060000}"/>
    <cellStyle name="_Reno PL1_Acquisition Schedules" xfId="1823" xr:uid="{00000000-0005-0000-0000-00000B060000}"/>
    <cellStyle name="_Restated PL's working file with emerging" xfId="1824" xr:uid="{00000000-0005-0000-0000-00000C060000}"/>
    <cellStyle name="_RESULTS" xfId="1825" xr:uid="{00000000-0005-0000-0000-00000D060000}"/>
    <cellStyle name="_Rev ADJ Data Input Sheet" xfId="1826" xr:uid="{00000000-0005-0000-0000-00000E060000}"/>
    <cellStyle name="_Rev Adj Fcst" xfId="1827" xr:uid="{00000000-0005-0000-0000-00000F060000}"/>
    <cellStyle name="_Rev Adj New" xfId="1828" xr:uid="{00000000-0005-0000-0000-000010060000}"/>
    <cellStyle name="_Revenue Highlights - business segment view_Q406" xfId="1829" xr:uid="{00000000-0005-0000-0000-000011060000}"/>
    <cellStyle name="_Revenue Transfer Analysis_NovFy05a" xfId="1830" xr:uid="{00000000-0005-0000-0000-000012060000}"/>
    <cellStyle name="_Revenue Transfer Analysis_NovFy05a 2" xfId="1831" xr:uid="{00000000-0005-0000-0000-000013060000}"/>
    <cellStyle name="_Revenue Transfer Analysis_NovFy05a 3" xfId="1832" xr:uid="{00000000-0005-0000-0000-000014060000}"/>
    <cellStyle name="_Revenue Transfer Analysis_NovFy05a 4" xfId="1833" xr:uid="{00000000-0005-0000-0000-000015060000}"/>
    <cellStyle name="_Revenue Transfer Analysis_NovFy05a 5" xfId="1834" xr:uid="{00000000-0005-0000-0000-000016060000}"/>
    <cellStyle name="_Revenue Transfer Analysis_NovFy05a 6" xfId="1835" xr:uid="{00000000-0005-0000-0000-000017060000}"/>
    <cellStyle name="_Revenue Transfer Analysis_NovFy05a 7" xfId="1836" xr:uid="{00000000-0005-0000-0000-000018060000}"/>
    <cellStyle name="_Revenue Transfer Analysis_NovFy05a 8" xfId="1837" xr:uid="{00000000-0005-0000-0000-000019060000}"/>
    <cellStyle name="_Revenue Transfer Analysis_NovFy05a_Acquisition Schedules" xfId="1838" xr:uid="{00000000-0005-0000-0000-00001A060000}"/>
    <cellStyle name="_Round Q1'09" xfId="1839" xr:uid="{00000000-0005-0000-0000-00001B060000}"/>
    <cellStyle name="_Round Q1'09_1" xfId="1840" xr:uid="{00000000-0005-0000-0000-00001C060000}"/>
    <cellStyle name="_RSA Revenue by Class and Geo Backlog Bookings Final 10 05 06" xfId="1841" xr:uid="{00000000-0005-0000-0000-00001D060000}"/>
    <cellStyle name="_RSPTG New Excel Template" xfId="1842" xr:uid="{00000000-0005-0000-0000-00001E060000}"/>
    <cellStyle name="_RSPTG New Excel Template 2" xfId="1843" xr:uid="{00000000-0005-0000-0000-00001F060000}"/>
    <cellStyle name="_RSPTG Templates in excel (3)" xfId="1844" xr:uid="{00000000-0005-0000-0000-000020060000}"/>
    <cellStyle name="_RSPTG Templates in excel (3) 2" xfId="1845" xr:uid="{00000000-0005-0000-0000-000021060000}"/>
    <cellStyle name="_Sample" xfId="1846" xr:uid="{00000000-0005-0000-0000-000022060000}"/>
    <cellStyle name="_Sample 2" xfId="1847" xr:uid="{00000000-0005-0000-0000-000023060000}"/>
    <cellStyle name="_Sample 3" xfId="1848" xr:uid="{00000000-0005-0000-0000-000024060000}"/>
    <cellStyle name="_Sample 4" xfId="1849" xr:uid="{00000000-0005-0000-0000-000025060000}"/>
    <cellStyle name="_Sample 5" xfId="1850" xr:uid="{00000000-0005-0000-0000-000026060000}"/>
    <cellStyle name="_Sample 6" xfId="1851" xr:uid="{00000000-0005-0000-0000-000027060000}"/>
    <cellStyle name="_Sample 7" xfId="1852" xr:uid="{00000000-0005-0000-0000-000028060000}"/>
    <cellStyle name="_Sample 8" xfId="1853" xr:uid="{00000000-0005-0000-0000-000029060000}"/>
    <cellStyle name="_Sample_Acquisition Schedules" xfId="1854" xr:uid="{00000000-0005-0000-0000-00002A060000}"/>
    <cellStyle name="_SASIA Goals for GPS (regoal)" xfId="1855" xr:uid="{00000000-0005-0000-0000-00002B060000}"/>
    <cellStyle name="_SASIA Goals for GPS (regoal)_Acquisition Schedules" xfId="1856" xr:uid="{00000000-0005-0000-0000-00002C060000}"/>
    <cellStyle name="_SASIA Goals for GPS (regoal)_APAC AS Aug'05 WD3 Flash" xfId="1857" xr:uid="{00000000-0005-0000-0000-00002D060000}"/>
    <cellStyle name="_SASIA Goals for GPS (regoal)_APAC AS Aug'05 WD3 Flash_Acquisition Schedules" xfId="1858" xr:uid="{00000000-0005-0000-0000-00002E060000}"/>
    <cellStyle name="_SASIA Goals for GPS (regoal)_APAC AS Oct'06 WD3 Flash" xfId="1859" xr:uid="{00000000-0005-0000-0000-00002F060000}"/>
    <cellStyle name="_SASIA Goals for GPS (regoal)_APAC AS Oct'06 WD3 Flash_Acquisition Schedules" xfId="1860" xr:uid="{00000000-0005-0000-0000-000030060000}"/>
    <cellStyle name="_SASIA Goals for GPS (regoal)_APAC Support Bookings - Jun03" xfId="1861" xr:uid="{00000000-0005-0000-0000-000031060000}"/>
    <cellStyle name="_SASIA Goals for GPS (regoal)_APAC Support Bookings - Jun03_Acquisition Schedules" xfId="1862" xr:uid="{00000000-0005-0000-0000-000032060000}"/>
    <cellStyle name="_SASIA Goals for GPS (regoal)_APAC Support Bookings - Jun03_APAC AS Aug'05 WD3 Flash" xfId="1863" xr:uid="{00000000-0005-0000-0000-000033060000}"/>
    <cellStyle name="_SASIA Goals for GPS (regoal)_APAC Support Bookings - Jun03_APAC AS Aug'05 WD3 Flash_Acquisition Schedules" xfId="1864" xr:uid="{00000000-0005-0000-0000-000034060000}"/>
    <cellStyle name="_SASIA Goals for GPS (regoal)_APAC Support Bookings - Jun03_AS Variance Analysis_Aug07" xfId="1865" xr:uid="{00000000-0005-0000-0000-000035060000}"/>
    <cellStyle name="_SASIA Goals for GPS (regoal)_APAC Support Bookings - Jun03_AS Variance Analysis_Aug07_Acquisition Schedules" xfId="1866" xr:uid="{00000000-0005-0000-0000-000036060000}"/>
    <cellStyle name="_SASIA Goals for GPS (regoal)_APAC Support Bookings - Jun03_AS WD1 Flash Charts - Apr'05" xfId="1867" xr:uid="{00000000-0005-0000-0000-000037060000}"/>
    <cellStyle name="_SASIA Goals for GPS (regoal)_APAC Support Bookings - Jun03_AS WD1 Flash Charts - Apr'05_Acquisition Schedules" xfId="1868" xr:uid="{00000000-0005-0000-0000-000038060000}"/>
    <cellStyle name="_SASIA Goals for GPS (regoal)_APAC Support Bookings - Jun03_AS WD1 Flash Charts - May'05" xfId="1869" xr:uid="{00000000-0005-0000-0000-000039060000}"/>
    <cellStyle name="_SASIA Goals for GPS (regoal)_APAC Support Bookings - Jun03_AS WD1 Flash Charts - May'05_Acquisition Schedules" xfId="1870" xr:uid="{00000000-0005-0000-0000-00003A060000}"/>
    <cellStyle name="_SASIA Goals for GPS (regoal)_APAC Support Bookings - Jun03_AS WD3 Flash Charts - Apr'05" xfId="1871" xr:uid="{00000000-0005-0000-0000-00003B060000}"/>
    <cellStyle name="_SASIA Goals for GPS (regoal)_APAC Support Bookings - Jun03_AS WD3 Flash Charts - Apr'05_Acquisition Schedules" xfId="1872" xr:uid="{00000000-0005-0000-0000-00003C060000}"/>
    <cellStyle name="_SASIA Goals for GPS (regoal)_APAC Support Bookings - Jun03_AS WD3 Flash Charts - Mar'05v1" xfId="1873" xr:uid="{00000000-0005-0000-0000-00003D060000}"/>
    <cellStyle name="_SASIA Goals for GPS (regoal)_APAC Support Bookings - Jun03_AS WD3 Flash Charts - Mar'05v1_Acquisition Schedules" xfId="1874" xr:uid="{00000000-0005-0000-0000-00003E060000}"/>
    <cellStyle name="_SASIA Goals for GPS (regoal)_APAC Support Bookings - Jun03_CA WD1 Flash Charts - Sep'05" xfId="1875" xr:uid="{00000000-0005-0000-0000-00003F060000}"/>
    <cellStyle name="_SASIA Goals for GPS (regoal)_APAC Support Bookings - Jun03_CA WD1 Flash Charts - Sep'05_Acquisition Schedules" xfId="1876" xr:uid="{00000000-0005-0000-0000-000040060000}"/>
    <cellStyle name="_SASIA Goals for GPS (regoal)_APAC Support Bookings - Jun03_Target Template" xfId="1877" xr:uid="{00000000-0005-0000-0000-000041060000}"/>
    <cellStyle name="_SASIA Goals for GPS (regoal)_APAC Support Bookings - Jun03_Target Template_Acquisition Schedules" xfId="1878" xr:uid="{00000000-0005-0000-0000-000042060000}"/>
    <cellStyle name="_SASIA Goals for GPS (regoal)_APAC Weekly Commit - FY04Q2W01" xfId="1879" xr:uid="{00000000-0005-0000-0000-000043060000}"/>
    <cellStyle name="_SASIA Goals for GPS (regoal)_APAC Weekly Commit - FY04Q2W01_Acquisition Schedules" xfId="1880" xr:uid="{00000000-0005-0000-0000-000044060000}"/>
    <cellStyle name="_SASIA Goals for GPS (regoal)_AS Variance Analysis_Aug07" xfId="1881" xr:uid="{00000000-0005-0000-0000-000045060000}"/>
    <cellStyle name="_SASIA Goals for GPS (regoal)_AS Variance Analysis_Aug07_Acquisition Schedules" xfId="1882" xr:uid="{00000000-0005-0000-0000-000046060000}"/>
    <cellStyle name="_SASIA Goals for GPS (regoal)_AS WD1 Flash Charts - Apr'05" xfId="1883" xr:uid="{00000000-0005-0000-0000-000047060000}"/>
    <cellStyle name="_SASIA Goals for GPS (regoal)_AS WD1 Flash Charts - Apr'05_Acquisition Schedules" xfId="1884" xr:uid="{00000000-0005-0000-0000-000048060000}"/>
    <cellStyle name="_SASIA Goals for GPS (regoal)_AS WD1 Flash Charts - May'05" xfId="1885" xr:uid="{00000000-0005-0000-0000-000049060000}"/>
    <cellStyle name="_SASIA Goals for GPS (regoal)_AS WD1 Flash Charts - May'05_Acquisition Schedules" xfId="1886" xr:uid="{00000000-0005-0000-0000-00004A060000}"/>
    <cellStyle name="_SASIA Goals for GPS (regoal)_AS WD3 Flash Charts - Apr'05" xfId="1887" xr:uid="{00000000-0005-0000-0000-00004B060000}"/>
    <cellStyle name="_SASIA Goals for GPS (regoal)_AS WD3 Flash Charts - Apr'05_Acquisition Schedules" xfId="1888" xr:uid="{00000000-0005-0000-0000-00004C060000}"/>
    <cellStyle name="_SASIA Goals for GPS (regoal)_AS WD3 Flash Charts - Mar'05v1" xfId="1889" xr:uid="{00000000-0005-0000-0000-00004D060000}"/>
    <cellStyle name="_SASIA Goals for GPS (regoal)_AS WD3 Flash Charts - Mar'05v1_Acquisition Schedules" xfId="1890" xr:uid="{00000000-0005-0000-0000-00004E060000}"/>
    <cellStyle name="_SASIA Goals for GPS (regoal)_CA WD1 Flash Charts - Sep'05" xfId="1891" xr:uid="{00000000-0005-0000-0000-00004F060000}"/>
    <cellStyle name="_SASIA Goals for GPS (regoal)_CA WD1 Flash Charts - Sep'05_Acquisition Schedules" xfId="1892" xr:uid="{00000000-0005-0000-0000-000050060000}"/>
    <cellStyle name="_SASIA Goals for GPS (regoal)_Forecast Accuracy &amp; Linearity" xfId="1893" xr:uid="{00000000-0005-0000-0000-000051060000}"/>
    <cellStyle name="_SASIA Goals for GPS (regoal)_Forecast Accuracy &amp; Linearity_Acquisition Schedules" xfId="1894" xr:uid="{00000000-0005-0000-0000-000052060000}"/>
    <cellStyle name="_SASIA Goals for GPS (regoal)_FY04 Korea Goaling" xfId="1895" xr:uid="{00000000-0005-0000-0000-000053060000}"/>
    <cellStyle name="_SASIA Goals for GPS (regoal)_FY04 Korea Goaling_Acquisition Schedules" xfId="1896" xr:uid="{00000000-0005-0000-0000-000054060000}"/>
    <cellStyle name="_SASIA Goals for GPS (regoal)_Q3'02 Ops Call_Feb'021  Korea" xfId="1897" xr:uid="{00000000-0005-0000-0000-000055060000}"/>
    <cellStyle name="_SASIA Goals for GPS (regoal)_Q3'02 Ops Call_Feb'021  Korea_Acquisition Schedules" xfId="1898" xr:uid="{00000000-0005-0000-0000-000056060000}"/>
    <cellStyle name="_SASIA Goals for GPS (regoal)_Q3'02 Ops Call_Feb'021  Korea_ANZ FY04 Goaling" xfId="1899" xr:uid="{00000000-0005-0000-0000-000057060000}"/>
    <cellStyle name="_SASIA Goals for GPS (regoal)_Q3'02 Ops Call_Feb'021  Korea_ANZ FY04 Goaling_Acquisition Schedules" xfId="1900" xr:uid="{00000000-0005-0000-0000-000058060000}"/>
    <cellStyle name="_SASIA Goals for GPS (regoal)_Q3'02 Ops Call_Feb'021  Korea_APAC AS Aug'05 WD3 Flash" xfId="1901" xr:uid="{00000000-0005-0000-0000-000059060000}"/>
    <cellStyle name="_SASIA Goals for GPS (regoal)_Q3'02 Ops Call_Feb'021  Korea_APAC AS Aug'05 WD3 Flash_Acquisition Schedules" xfId="1902" xr:uid="{00000000-0005-0000-0000-00005A060000}"/>
    <cellStyle name="_SASIA Goals for GPS (regoal)_Q3'02 Ops Call_Feb'021  Korea_APAC Weekly Commit - FY04Q2W01" xfId="1903" xr:uid="{00000000-0005-0000-0000-00005B060000}"/>
    <cellStyle name="_SASIA Goals for GPS (regoal)_Q3'02 Ops Call_Feb'021  Korea_APAC Weekly Commit - FY04Q2W01_Acquisition Schedules" xfId="1904" xr:uid="{00000000-0005-0000-0000-00005C060000}"/>
    <cellStyle name="_SASIA Goals for GPS (regoal)_Q3'02 Ops Call_Feb'021  Korea_AS WD1 Flash Charts - Apr'05" xfId="1905" xr:uid="{00000000-0005-0000-0000-00005D060000}"/>
    <cellStyle name="_SASIA Goals for GPS (regoal)_Q3'02 Ops Call_Feb'021  Korea_AS WD1 Flash Charts - Apr'05_Acquisition Schedules" xfId="1906" xr:uid="{00000000-0005-0000-0000-00005E060000}"/>
    <cellStyle name="_SASIA Goals for GPS (regoal)_Q3'02 Ops Call_Feb'021  Korea_AS WD1 Flash Charts - May'05" xfId="1907" xr:uid="{00000000-0005-0000-0000-00005F060000}"/>
    <cellStyle name="_SASIA Goals for GPS (regoal)_Q3'02 Ops Call_Feb'021  Korea_AS WD1 Flash Charts - May'05_Acquisition Schedules" xfId="1908" xr:uid="{00000000-0005-0000-0000-000060060000}"/>
    <cellStyle name="_SASIA Goals for GPS (regoal)_Q3'02 Ops Call_Feb'021  Korea_AS WD3 Flash Charts - Apr'05" xfId="1909" xr:uid="{00000000-0005-0000-0000-000061060000}"/>
    <cellStyle name="_SASIA Goals for GPS (regoal)_Q3'02 Ops Call_Feb'021  Korea_AS WD3 Flash Charts - Apr'05_Acquisition Schedules" xfId="1910" xr:uid="{00000000-0005-0000-0000-000062060000}"/>
    <cellStyle name="_SASIA Goals for GPS (regoal)_Q3'02 Ops Call_Feb'021  Korea_AS WD3 Flash Charts - Mar'05v1" xfId="1911" xr:uid="{00000000-0005-0000-0000-000063060000}"/>
    <cellStyle name="_SASIA Goals for GPS (regoal)_Q3'02 Ops Call_Feb'021  Korea_AS WD3 Flash Charts - Mar'05v1_Acquisition Schedules" xfId="1912" xr:uid="{00000000-0005-0000-0000-000064060000}"/>
    <cellStyle name="_SASIA Goals for GPS (regoal)_Q3'02 Ops Call_Feb'021  Korea_CA WD1 Flash Charts - Sep'05" xfId="1913" xr:uid="{00000000-0005-0000-0000-000065060000}"/>
    <cellStyle name="_SASIA Goals for GPS (regoal)_Q3'02 Ops Call_Feb'021  Korea_CA WD1 Flash Charts - Sep'05_Acquisition Schedules" xfId="1914" xr:uid="{00000000-0005-0000-0000-000066060000}"/>
    <cellStyle name="_SASIA Goals for GPS (regoal)_Q3'02 Ops Call_Feb'021  Korea_Forecast Accuracy &amp; Linearity" xfId="1915" xr:uid="{00000000-0005-0000-0000-000067060000}"/>
    <cellStyle name="_SASIA Goals for GPS (regoal)_Q3'02 Ops Call_Feb'021  Korea_Forecast Accuracy &amp; Linearity_Acquisition Schedules" xfId="1916" xr:uid="{00000000-0005-0000-0000-000068060000}"/>
    <cellStyle name="_SASIA Goals for GPS (regoal)_Q3'02 Ops Call_Feb'021  Korea_FY04 Korea Goaling" xfId="1917" xr:uid="{00000000-0005-0000-0000-000069060000}"/>
    <cellStyle name="_SASIA Goals for GPS (regoal)_Q3'02 Ops Call_Feb'021  Korea_FY04 Korea Goaling_Acquisition Schedules" xfId="1918" xr:uid="{00000000-0005-0000-0000-00006A060000}"/>
    <cellStyle name="_SASIA Goals for GPS (regoal)_Q3'02 Ops Call_Feb'021  Korea_WD1APAC Summary-26-04-05 FY05 ------1" xfId="1919" xr:uid="{00000000-0005-0000-0000-00006B060000}"/>
    <cellStyle name="_SASIA Goals for GPS (regoal)_Q3'02 Ops Call_Feb'021  Korea_WD1APAC Summary-26-04-05 FY05 ------1_Acquisition Schedules" xfId="1920" xr:uid="{00000000-0005-0000-0000-00006C060000}"/>
    <cellStyle name="_SASIA Goals for GPS (regoal)_Target Template" xfId="1921" xr:uid="{00000000-0005-0000-0000-00006D060000}"/>
    <cellStyle name="_SASIA Goals for GPS (regoal)_Target Template_Acquisition Schedules" xfId="1922" xr:uid="{00000000-0005-0000-0000-00006E060000}"/>
    <cellStyle name="_SASIA Goals for GPS (regoal)_WD1APAC Summary-26-04-05 FY05 ------1" xfId="1923" xr:uid="{00000000-0005-0000-0000-00006F060000}"/>
    <cellStyle name="_SASIA Goals for GPS (regoal)_WD1APAC Summary-26-04-05 FY05 ------1_Acquisition Schedules" xfId="1924" xr:uid="{00000000-0005-0000-0000-000070060000}"/>
    <cellStyle name="_Scientific Atlanta" xfId="1925" xr:uid="{00000000-0005-0000-0000-000071060000}"/>
    <cellStyle name="_SEC_B_Q107" xfId="1926" xr:uid="{00000000-0005-0000-0000-000072060000}"/>
    <cellStyle name="_SEC_B_Q107 2" xfId="1927" xr:uid="{00000000-0005-0000-0000-000073060000}"/>
    <cellStyle name="_SEC_B_Q107 3" xfId="1928" xr:uid="{00000000-0005-0000-0000-000074060000}"/>
    <cellStyle name="_SEC_B_Q107 4" xfId="1929" xr:uid="{00000000-0005-0000-0000-000075060000}"/>
    <cellStyle name="_SEC_B_Q107 5" xfId="1930" xr:uid="{00000000-0005-0000-0000-000076060000}"/>
    <cellStyle name="_SEC_B_Q107 6" xfId="1931" xr:uid="{00000000-0005-0000-0000-000077060000}"/>
    <cellStyle name="_SEC_B_Q107 7" xfId="1932" xr:uid="{00000000-0005-0000-0000-000078060000}"/>
    <cellStyle name="_SEC_B_Q107 8" xfId="1933" xr:uid="{00000000-0005-0000-0000-000079060000}"/>
    <cellStyle name="_Section 13-Discounts" xfId="1934" xr:uid="{00000000-0005-0000-0000-00007A060000}"/>
    <cellStyle name="_Section 13-Discounts_Acquisition Schedules" xfId="1935" xr:uid="{00000000-0005-0000-0000-00007B060000}"/>
    <cellStyle name="_Sept '07 Close Prelim" xfId="1936" xr:uid="{00000000-0005-0000-0000-00007C060000}"/>
    <cellStyle name="_Service_Dec03local33" xfId="1937" xr:uid="{00000000-0005-0000-0000-00007D060000}"/>
    <cellStyle name="_Service_Dec03local33_Acquisition Schedules" xfId="1938" xr:uid="{00000000-0005-0000-0000-00007E060000}"/>
    <cellStyle name="_Service_Oct051" xfId="1939" xr:uid="{00000000-0005-0000-0000-00007F060000}"/>
    <cellStyle name="_Service_Oct051_Acquisition Schedules" xfId="1940" xr:uid="{00000000-0005-0000-0000-000080060000}"/>
    <cellStyle name="_Sheet1" xfId="1941" xr:uid="{00000000-0005-0000-0000-000081060000}"/>
    <cellStyle name="_Sheet1 2" xfId="1942" xr:uid="{00000000-0005-0000-0000-000082060000}"/>
    <cellStyle name="_Sheet1 3" xfId="1943" xr:uid="{00000000-0005-0000-0000-000083060000}"/>
    <cellStyle name="_Sheet1 4" xfId="1944" xr:uid="{00000000-0005-0000-0000-000084060000}"/>
    <cellStyle name="_Sheet1 5" xfId="1945" xr:uid="{00000000-0005-0000-0000-000085060000}"/>
    <cellStyle name="_Sheet1 6" xfId="1946" xr:uid="{00000000-0005-0000-0000-000086060000}"/>
    <cellStyle name="_Sheet1 7" xfId="1947" xr:uid="{00000000-0005-0000-0000-000087060000}"/>
    <cellStyle name="_Sheet1 8" xfId="1948" xr:uid="{00000000-0005-0000-0000-000088060000}"/>
    <cellStyle name="_Sheet1_Acquisition Schedules" xfId="1949" xr:uid="{00000000-0005-0000-0000-000089060000}"/>
    <cellStyle name="_Sheet1_AS Variance Analysis_JUL-06 (2)" xfId="1950" xr:uid="{00000000-0005-0000-0000-00008A060000}"/>
    <cellStyle name="_Sheet1_AS Variance Analysis_JUL-06 (2)_Acquisition Schedules" xfId="1951" xr:uid="{00000000-0005-0000-0000-00008B060000}"/>
    <cellStyle name="_Sheet1_Raw Data" xfId="1952" xr:uid="{00000000-0005-0000-0000-00008C060000}"/>
    <cellStyle name="_Sheet2" xfId="1953" xr:uid="{00000000-0005-0000-0000-00008D060000}"/>
    <cellStyle name="_Sheet6" xfId="1954" xr:uid="{00000000-0005-0000-0000-00008E060000}"/>
    <cellStyle name="_Sheet6 2" xfId="1955" xr:uid="{00000000-0005-0000-0000-00008F060000}"/>
    <cellStyle name="_Sheet6 3" xfId="1956" xr:uid="{00000000-0005-0000-0000-000090060000}"/>
    <cellStyle name="_Sheet6 4" xfId="1957" xr:uid="{00000000-0005-0000-0000-000091060000}"/>
    <cellStyle name="_Sheet6 5" xfId="1958" xr:uid="{00000000-0005-0000-0000-000092060000}"/>
    <cellStyle name="_Sheet6 6" xfId="1959" xr:uid="{00000000-0005-0000-0000-000093060000}"/>
    <cellStyle name="_Sheet6 7" xfId="1960" xr:uid="{00000000-0005-0000-0000-000094060000}"/>
    <cellStyle name="_Sheet6 8" xfId="1961" xr:uid="{00000000-0005-0000-0000-000095060000}"/>
    <cellStyle name="_Sheet7" xfId="1962" xr:uid="{00000000-0005-0000-0000-000096060000}"/>
    <cellStyle name="_Sheet7 2" xfId="1963" xr:uid="{00000000-0005-0000-0000-000097060000}"/>
    <cellStyle name="_Sheet7 3" xfId="1964" xr:uid="{00000000-0005-0000-0000-000098060000}"/>
    <cellStyle name="_Sheet7 4" xfId="1965" xr:uid="{00000000-0005-0000-0000-000099060000}"/>
    <cellStyle name="_Sheet7 5" xfId="1966" xr:uid="{00000000-0005-0000-0000-00009A060000}"/>
    <cellStyle name="_Sheet7 6" xfId="1967" xr:uid="{00000000-0005-0000-0000-00009B060000}"/>
    <cellStyle name="_Sheet7 7" xfId="1968" xr:uid="{00000000-0005-0000-0000-00009C060000}"/>
    <cellStyle name="_Sheet7 8" xfId="1969" xr:uid="{00000000-0005-0000-0000-00009D060000}"/>
    <cellStyle name="_SJ_BPA Cisco Excess Breakdown 04-04-07" xfId="1970" xr:uid="{00000000-0005-0000-0000-00009E060000}"/>
    <cellStyle name="_SLR E&amp;O Reserve April FY06" xfId="1971" xr:uid="{00000000-0005-0000-0000-00009F060000}"/>
    <cellStyle name="_SNI Purchase Final" xfId="1972" xr:uid="{00000000-0005-0000-0000-0000A0060000}"/>
    <cellStyle name="_Southern P&amp;L -FINAL" xfId="1973" xr:uid="{00000000-0005-0000-0000-0000A1060000}"/>
    <cellStyle name="_Southern P&amp;L -FINAL_Acquisition Schedules" xfId="1974" xr:uid="{00000000-0005-0000-0000-0000A2060000}"/>
    <cellStyle name="_SP Sum - Final Tie (2)" xfId="1975" xr:uid="{00000000-0005-0000-0000-0000A3060000}"/>
    <cellStyle name="_SP Sum - Final Tie (2)_Acquisition Schedules" xfId="1976" xr:uid="{00000000-0005-0000-0000-0000A4060000}"/>
    <cellStyle name="_SPA Demantra Load file Dec FY09" xfId="1977" xr:uid="{00000000-0005-0000-0000-0000A5060000}"/>
    <cellStyle name="_SPA Demantra Load file Dec FY09 2" xfId="1978" xr:uid="{00000000-0005-0000-0000-0000A6060000}"/>
    <cellStyle name="_SPA Demantra Load file Nov FY09" xfId="1979" xr:uid="{00000000-0005-0000-0000-0000A7060000}"/>
    <cellStyle name="_SPA Demantra Load file Nov FY09 2" xfId="1980" xr:uid="{00000000-0005-0000-0000-0000A8060000}"/>
    <cellStyle name="_SRG_SPA_Oct FY09 Forecast" xfId="1981" xr:uid="{00000000-0005-0000-0000-0000A9060000}"/>
    <cellStyle name="_SRG_SPA_Oct FY09 Forecast 2" xfId="1982" xr:uid="{00000000-0005-0000-0000-0000AA060000}"/>
    <cellStyle name="_SubHeading" xfId="1983" xr:uid="{00000000-0005-0000-0000-0000AB060000}"/>
    <cellStyle name="_SubHeading_Financials_v2" xfId="1984" xr:uid="{00000000-0005-0000-0000-0000AC060000}"/>
    <cellStyle name="_SubHeading_Financials_v2_Book1 (3)" xfId="1985" xr:uid="{00000000-0005-0000-0000-0000AD060000}"/>
    <cellStyle name="_Sub-K Accruals_Jun 02" xfId="1986" xr:uid="{00000000-0005-0000-0000-0000AE060000}"/>
    <cellStyle name="_Sub-K Accruals_Jun 02_Acquisition Schedules" xfId="1987" xr:uid="{00000000-0005-0000-0000-0000AF060000}"/>
    <cellStyle name="_Subscription REV" xfId="1988" xr:uid="{00000000-0005-0000-0000-0000B0060000}"/>
    <cellStyle name="_Subscription REV Q2" xfId="1989" xr:uid="{00000000-0005-0000-0000-0000B1060000}"/>
    <cellStyle name="_Subscription REV Q2_Acquisition Schedules" xfId="1990" xr:uid="{00000000-0005-0000-0000-0000B2060000}"/>
    <cellStyle name="_Subscription REV Q3" xfId="1991" xr:uid="{00000000-0005-0000-0000-0000B3060000}"/>
    <cellStyle name="_Subscription REV Q3_Acquisition Schedules" xfId="1992" xr:uid="{00000000-0005-0000-0000-0000B4060000}"/>
    <cellStyle name="_Subscription REV Q4" xfId="1993" xr:uid="{00000000-0005-0000-0000-0000B5060000}"/>
    <cellStyle name="_Subscription REV Q4_Acquisition Schedules" xfId="1994" xr:uid="{00000000-0005-0000-0000-0000B6060000}"/>
    <cellStyle name="_Subscription REV_Acquisition Schedules" xfId="1995" xr:uid="{00000000-0005-0000-0000-0000B7060000}"/>
    <cellStyle name="_Summary of Input" xfId="1996" xr:uid="{00000000-0005-0000-0000-0000B8060000}"/>
    <cellStyle name="_Summary of Input_Acquisition Schedules" xfId="1997" xr:uid="{00000000-0005-0000-0000-0000B9060000}"/>
    <cellStyle name="_Summary of Input_ANZ FY04 Goaling" xfId="1998" xr:uid="{00000000-0005-0000-0000-0000BA060000}"/>
    <cellStyle name="_Summary of Input_ANZ FY04 Goaling_Acquisition Schedules" xfId="1999" xr:uid="{00000000-0005-0000-0000-0000BB060000}"/>
    <cellStyle name="_Summary of Input_APAC AS Aug'05 WD3 Flash" xfId="2000" xr:uid="{00000000-0005-0000-0000-0000BC060000}"/>
    <cellStyle name="_Summary of Input_APAC AS Aug'05 WD3 Flash_Acquisition Schedules" xfId="2001" xr:uid="{00000000-0005-0000-0000-0000BD060000}"/>
    <cellStyle name="_Summary of Input_APAC Weekly Commit - FY04Q2W01" xfId="2002" xr:uid="{00000000-0005-0000-0000-0000BE060000}"/>
    <cellStyle name="_Summary of Input_APAC Weekly Commit - FY04Q2W01_Acquisition Schedules" xfId="2003" xr:uid="{00000000-0005-0000-0000-0000BF060000}"/>
    <cellStyle name="_Summary of Input_AS WD1 Flash Charts - Apr'05" xfId="2004" xr:uid="{00000000-0005-0000-0000-0000C0060000}"/>
    <cellStyle name="_Summary of Input_AS WD1 Flash Charts - Apr'05_Acquisition Schedules" xfId="2005" xr:uid="{00000000-0005-0000-0000-0000C1060000}"/>
    <cellStyle name="_Summary of Input_AS WD1 Flash Charts - May'05" xfId="2006" xr:uid="{00000000-0005-0000-0000-0000C2060000}"/>
    <cellStyle name="_Summary of Input_AS WD1 Flash Charts - May'05_Acquisition Schedules" xfId="2007" xr:uid="{00000000-0005-0000-0000-0000C3060000}"/>
    <cellStyle name="_Summary of Input_AS WD3 Flash Charts - Apr'05" xfId="2008" xr:uid="{00000000-0005-0000-0000-0000C4060000}"/>
    <cellStyle name="_Summary of Input_AS WD3 Flash Charts - Apr'05_Acquisition Schedules" xfId="2009" xr:uid="{00000000-0005-0000-0000-0000C5060000}"/>
    <cellStyle name="_Summary of Input_AS WD3 Flash Charts - Mar'05v1" xfId="2010" xr:uid="{00000000-0005-0000-0000-0000C6060000}"/>
    <cellStyle name="_Summary of Input_AS WD3 Flash Charts - Mar'05v1_Acquisition Schedules" xfId="2011" xr:uid="{00000000-0005-0000-0000-0000C7060000}"/>
    <cellStyle name="_Summary of Input_CA WD1 Flash Charts - Sep'05" xfId="2012" xr:uid="{00000000-0005-0000-0000-0000C8060000}"/>
    <cellStyle name="_Summary of Input_CA WD1 Flash Charts - Sep'05_Acquisition Schedules" xfId="2013" xr:uid="{00000000-0005-0000-0000-0000C9060000}"/>
    <cellStyle name="_Summary of Input_Forecast Accuracy &amp; Linearity" xfId="2014" xr:uid="{00000000-0005-0000-0000-0000CA060000}"/>
    <cellStyle name="_Summary of Input_Forecast Accuracy &amp; Linearity_Acquisition Schedules" xfId="2015" xr:uid="{00000000-0005-0000-0000-0000CB060000}"/>
    <cellStyle name="_Summary of Input_FY04 Korea Goaling" xfId="2016" xr:uid="{00000000-0005-0000-0000-0000CC060000}"/>
    <cellStyle name="_Summary of Input_FY04 Korea Goaling_Acquisition Schedules" xfId="2017" xr:uid="{00000000-0005-0000-0000-0000CD060000}"/>
    <cellStyle name="_Summary of Input_WD1APAC Summary-26-04-05 FY05 ------1" xfId="2018" xr:uid="{00000000-0005-0000-0000-0000CE060000}"/>
    <cellStyle name="_Summary of Input_WD1APAC Summary-26-04-05 FY05 ------1_Acquisition Schedules" xfId="2019" xr:uid="{00000000-0005-0000-0000-0000CF060000}"/>
    <cellStyle name="_Summary Sheets" xfId="2020" xr:uid="{00000000-0005-0000-0000-0000D0060000}"/>
    <cellStyle name="_Summary Sheets_Acquisition Schedules" xfId="2021" xr:uid="{00000000-0005-0000-0000-0000D1060000}"/>
    <cellStyle name="_Summary Sheets_ANZ FY04 Goaling" xfId="2022" xr:uid="{00000000-0005-0000-0000-0000D2060000}"/>
    <cellStyle name="_Summary Sheets_ANZ FY04 Goaling_Acquisition Schedules" xfId="2023" xr:uid="{00000000-0005-0000-0000-0000D3060000}"/>
    <cellStyle name="_Summary Sheets_CA COGS FY'07 Guidance (7)" xfId="2024" xr:uid="{00000000-0005-0000-0000-0000D4060000}"/>
    <cellStyle name="_Summary Sheets_CA COGS FY'07 Guidance (7)_Acquisition Schedules" xfId="2025" xr:uid="{00000000-0005-0000-0000-0000D5060000}"/>
    <cellStyle name="_Summary Sheets_EMEA - FY05 actuals_FINAL" xfId="2026" xr:uid="{00000000-0005-0000-0000-0000D6060000}"/>
    <cellStyle name="_Summary Sheets_EMEA - FY05 actuals_FINAL_Acquisition Schedules" xfId="2027" xr:uid="{00000000-0005-0000-0000-0000D7060000}"/>
    <cellStyle name="_Summary Sheets_EMEA CA Commit FY05 - Q4M1W3" xfId="2028" xr:uid="{00000000-0005-0000-0000-0000D8060000}"/>
    <cellStyle name="_Summary Sheets_EMEA CA Commit FY05 - Q4M1W3_Acquisition Schedules" xfId="2029" xr:uid="{00000000-0005-0000-0000-0000D9060000}"/>
    <cellStyle name="_Summary Sheets_FY04 Korea Goaling" xfId="2030" xr:uid="{00000000-0005-0000-0000-0000DA060000}"/>
    <cellStyle name="_Summary Sheets_FY04 Korea Goaling_Acquisition Schedules" xfId="2031" xr:uid="{00000000-0005-0000-0000-0000DB060000}"/>
    <cellStyle name="_Summary Sheets_FY04 Plan Book" xfId="2032" xr:uid="{00000000-0005-0000-0000-0000DC060000}"/>
    <cellStyle name="_Summary Sheets_FY04 Plan Book_Acquisition Schedules" xfId="2033" xr:uid="{00000000-0005-0000-0000-0000DD060000}"/>
    <cellStyle name="_Summary Sheets_FY04 Plan Book_APAC AS Aug'05 WD3 Flash" xfId="2034" xr:uid="{00000000-0005-0000-0000-0000DE060000}"/>
    <cellStyle name="_Summary Sheets_FY04 Plan Book_APAC AS Aug'05 WD3 Flash_Acquisition Schedules" xfId="2035" xr:uid="{00000000-0005-0000-0000-0000DF060000}"/>
    <cellStyle name="_Summary Sheets_FY04 Plan Book_AS WD1 Flash Charts - Apr'05" xfId="2036" xr:uid="{00000000-0005-0000-0000-0000E0060000}"/>
    <cellStyle name="_Summary Sheets_FY04 Plan Book_AS WD1 Flash Charts - Apr'05_Acquisition Schedules" xfId="2037" xr:uid="{00000000-0005-0000-0000-0000E1060000}"/>
    <cellStyle name="_Summary Sheets_FY04 Plan Book_AS WD1 Flash Charts - May'05" xfId="2038" xr:uid="{00000000-0005-0000-0000-0000E2060000}"/>
    <cellStyle name="_Summary Sheets_FY04 Plan Book_AS WD1 Flash Charts - May'05_Acquisition Schedules" xfId="2039" xr:uid="{00000000-0005-0000-0000-0000E3060000}"/>
    <cellStyle name="_Summary Sheets_FY04 Plan Book_AS WD3 Flash Charts - Apr'05" xfId="2040" xr:uid="{00000000-0005-0000-0000-0000E4060000}"/>
    <cellStyle name="_Summary Sheets_FY04 Plan Book_AS WD3 Flash Charts - Apr'05_Acquisition Schedules" xfId="2041" xr:uid="{00000000-0005-0000-0000-0000E5060000}"/>
    <cellStyle name="_Summary Sheets_FY04 Plan Book_AS WD3 Flash Charts - Mar'05v1" xfId="2042" xr:uid="{00000000-0005-0000-0000-0000E6060000}"/>
    <cellStyle name="_Summary Sheets_FY04 Plan Book_AS WD3 Flash Charts - Mar'05v1_Acquisition Schedules" xfId="2043" xr:uid="{00000000-0005-0000-0000-0000E7060000}"/>
    <cellStyle name="_Summary Sheets_FY04 Plan Book_CA WD1 Flash Charts - Sep'05" xfId="2044" xr:uid="{00000000-0005-0000-0000-0000E8060000}"/>
    <cellStyle name="_Summary Sheets_FY04 Plan Book_CA WD1 Flash Charts - Sep'05_Acquisition Schedules" xfId="2045" xr:uid="{00000000-0005-0000-0000-0000E9060000}"/>
    <cellStyle name="_Summary Sheets_P12 Jul FY03 ASIA PAC BOOK FCST - Final" xfId="2046" xr:uid="{00000000-0005-0000-0000-0000EA060000}"/>
    <cellStyle name="_Summary Sheets_P12 Jul FY03 ASIA PAC BOOK FCST - Final_Acquisition Schedules" xfId="2047" xr:uid="{00000000-0005-0000-0000-0000EB060000}"/>
    <cellStyle name="_Summary Sheets_P12 Jul FY03 ASIA PAC BOOK FCST - Final_APAC AS Aug'05 WD3 Flash" xfId="2048" xr:uid="{00000000-0005-0000-0000-0000EC060000}"/>
    <cellStyle name="_Summary Sheets_P12 Jul FY03 ASIA PAC BOOK FCST - Final_APAC AS Aug'05 WD3 Flash_Acquisition Schedules" xfId="2049" xr:uid="{00000000-0005-0000-0000-0000ED060000}"/>
    <cellStyle name="_Summary Sheets_P12 Jul FY03 ASIA PAC BOOK FCST - Final_AS WD1 Flash Charts - Apr'05" xfId="2050" xr:uid="{00000000-0005-0000-0000-0000EE060000}"/>
    <cellStyle name="_Summary Sheets_P12 Jul FY03 ASIA PAC BOOK FCST - Final_AS WD1 Flash Charts - Apr'05_Acquisition Schedules" xfId="2051" xr:uid="{00000000-0005-0000-0000-0000EF060000}"/>
    <cellStyle name="_Summary Sheets_P12 Jul FY03 ASIA PAC BOOK FCST - Final_AS WD1 Flash Charts - May'05" xfId="2052" xr:uid="{00000000-0005-0000-0000-0000F0060000}"/>
    <cellStyle name="_Summary Sheets_P12 Jul FY03 ASIA PAC BOOK FCST - Final_AS WD1 Flash Charts - May'05_Acquisition Schedules" xfId="2053" xr:uid="{00000000-0005-0000-0000-0000F1060000}"/>
    <cellStyle name="_Summary Sheets_P12 Jul FY03 ASIA PAC BOOK FCST - Final_AS WD3 Flash Charts - Apr'05" xfId="2054" xr:uid="{00000000-0005-0000-0000-0000F2060000}"/>
    <cellStyle name="_Summary Sheets_P12 Jul FY03 ASIA PAC BOOK FCST - Final_AS WD3 Flash Charts - Apr'05_Acquisition Schedules" xfId="2055" xr:uid="{00000000-0005-0000-0000-0000F3060000}"/>
    <cellStyle name="_Summary Sheets_P12 Jul FY03 ASIA PAC BOOK FCST - Final_AS WD3 Flash Charts - Mar'05v1" xfId="2056" xr:uid="{00000000-0005-0000-0000-0000F4060000}"/>
    <cellStyle name="_Summary Sheets_P12 Jul FY03 ASIA PAC BOOK FCST - Final_AS WD3 Flash Charts - Mar'05v1_Acquisition Schedules" xfId="2057" xr:uid="{00000000-0005-0000-0000-0000F5060000}"/>
    <cellStyle name="_Summary Sheets_P12 Jul FY03 ASIA PAC BOOK FCST - Final_CA WD1 Flash Charts - Sep'05" xfId="2058" xr:uid="{00000000-0005-0000-0000-0000F6060000}"/>
    <cellStyle name="_Summary Sheets_P12 Jul FY03 ASIA PAC BOOK FCST - Final_CA WD1 Flash Charts - Sep'05_Acquisition Schedules" xfId="2059" xr:uid="{00000000-0005-0000-0000-0000F7060000}"/>
    <cellStyle name="_summary.14.10" xfId="2060" xr:uid="{00000000-0005-0000-0000-0000F8060000}"/>
    <cellStyle name="_summary.21.101" xfId="2061" xr:uid="{00000000-0005-0000-0000-0000F9060000}"/>
    <cellStyle name="_summary.4.11" xfId="2062" xr:uid="{00000000-0005-0000-0000-0000FA060000}"/>
    <cellStyle name="_Supply Chain Bridge Q4 07" xfId="2063" xr:uid="{00000000-0005-0000-0000-0000FB060000}"/>
    <cellStyle name="_Table" xfId="2064" xr:uid="{00000000-0005-0000-0000-0000FC060000}"/>
    <cellStyle name="_Table 2" xfId="2065" xr:uid="{00000000-0005-0000-0000-0000FD060000}"/>
    <cellStyle name="_Table 2_Acquisition Schedules" xfId="2066" xr:uid="{00000000-0005-0000-0000-0000FE060000}"/>
    <cellStyle name="_Table_Book1 (3)" xfId="2067" xr:uid="{00000000-0005-0000-0000-0000FF060000}"/>
    <cellStyle name="_Table_Book1 (3)_Q111 PR_NEW_2" xfId="2068" xr:uid="{00000000-0005-0000-0000-000000070000}"/>
    <cellStyle name="_Table_Book1 (3)_Reconciliation of GAAP to Non-GAAP Adjusted_3" xfId="2069" xr:uid="{00000000-0005-0000-0000-000001070000}"/>
    <cellStyle name="_Table_Book1 (3)_Reconciliation of NI &amp; EPS_2" xfId="2070" xr:uid="{00000000-0005-0000-0000-000002070000}"/>
    <cellStyle name="_Table_Financials_v2" xfId="2071" xr:uid="{00000000-0005-0000-0000-000003070000}"/>
    <cellStyle name="_Table_Financials_v2_Book1 (3)" xfId="2072" xr:uid="{00000000-0005-0000-0000-000004070000}"/>
    <cellStyle name="_Table_Financials_v2_Book1 (3)_Q111 PR_NEW_2" xfId="2073" xr:uid="{00000000-0005-0000-0000-000005070000}"/>
    <cellStyle name="_Table_Financials_v2_Book1 (3)_Reconciliation of GAAP to Non-GAAP Adjusted_3" xfId="2074" xr:uid="{00000000-0005-0000-0000-000006070000}"/>
    <cellStyle name="_Table_Financials_v2_Book1 (3)_Reconciliation of NI &amp; EPS_2" xfId="2075" xr:uid="{00000000-0005-0000-0000-000007070000}"/>
    <cellStyle name="_Table_Financials_v2_Q111 PR_NEW_2" xfId="2076" xr:uid="{00000000-0005-0000-0000-000008070000}"/>
    <cellStyle name="_Table_Financials_v2_Reconciliation of GAAP to Non-GAAP Adjusted_3" xfId="2077" xr:uid="{00000000-0005-0000-0000-000009070000}"/>
    <cellStyle name="_Table_Financials_v2_Reconciliation of NI &amp; EPS_2" xfId="2078" xr:uid="{00000000-0005-0000-0000-00000A070000}"/>
    <cellStyle name="_Table_Q111 PR_NEW_2" xfId="2079" xr:uid="{00000000-0005-0000-0000-00000B070000}"/>
    <cellStyle name="_Table_Reconciliation of GAAP to Non-GAAP Adjusted_3" xfId="2080" xr:uid="{00000000-0005-0000-0000-00000C070000}"/>
    <cellStyle name="_Table_Reconciliation of NI &amp; EPS_2" xfId="2081" xr:uid="{00000000-0005-0000-0000-00000D070000}"/>
    <cellStyle name="_TableHead" xfId="2082" xr:uid="{00000000-0005-0000-0000-00000E070000}"/>
    <cellStyle name="_TableHead_Book1 (3)" xfId="2083" xr:uid="{00000000-0005-0000-0000-00000F070000}"/>
    <cellStyle name="_TableHead_Book1 (3)_Q111 PR_NEW_2" xfId="2084" xr:uid="{00000000-0005-0000-0000-000010070000}"/>
    <cellStyle name="_TableHead_Book1 (3)_Reconciliation of GAAP to Non-GAAP Adjusted_3" xfId="2085" xr:uid="{00000000-0005-0000-0000-000011070000}"/>
    <cellStyle name="_TableHead_Book1 (3)_Reconciliation of NI &amp; EPS_2" xfId="2086" xr:uid="{00000000-0005-0000-0000-000012070000}"/>
    <cellStyle name="_TableHead_Financials_v2" xfId="2087" xr:uid="{00000000-0005-0000-0000-000013070000}"/>
    <cellStyle name="_TableHead_Financials_v2_Book1 (3)" xfId="2088" xr:uid="{00000000-0005-0000-0000-000014070000}"/>
    <cellStyle name="_TableHead_Financials_v2_Book1 (3)_Q111 PR_NEW_2" xfId="2089" xr:uid="{00000000-0005-0000-0000-000015070000}"/>
    <cellStyle name="_TableHead_Financials_v2_Book1 (3)_Reconciliation of GAAP to Non-GAAP Adjusted_3" xfId="2090" xr:uid="{00000000-0005-0000-0000-000016070000}"/>
    <cellStyle name="_TableHead_Financials_v2_Book1 (3)_Reconciliation of NI &amp; EPS_2" xfId="2091" xr:uid="{00000000-0005-0000-0000-000017070000}"/>
    <cellStyle name="_TableHead_Financials_v2_Q111 PR_NEW_2" xfId="2092" xr:uid="{00000000-0005-0000-0000-000018070000}"/>
    <cellStyle name="_TableHead_Financials_v2_Reconciliation of GAAP to Non-GAAP Adjusted_3" xfId="2093" xr:uid="{00000000-0005-0000-0000-000019070000}"/>
    <cellStyle name="_TableHead_Financials_v2_Reconciliation of NI &amp; EPS_2" xfId="2094" xr:uid="{00000000-0005-0000-0000-00001A070000}"/>
    <cellStyle name="_TableHead_Q111 PR_NEW_2" xfId="2095" xr:uid="{00000000-0005-0000-0000-00001B070000}"/>
    <cellStyle name="_TableHead_Reconciliation of GAAP to Non-GAAP Adjusted_3" xfId="2096" xr:uid="{00000000-0005-0000-0000-00001C070000}"/>
    <cellStyle name="_TableHead_Reconciliation of NI &amp; EPS_2" xfId="2097" xr:uid="{00000000-0005-0000-0000-00001D070000}"/>
    <cellStyle name="_TableRowHead" xfId="2098" xr:uid="{00000000-0005-0000-0000-00001E070000}"/>
    <cellStyle name="_TableRowHead_Financials_v2" xfId="2099" xr:uid="{00000000-0005-0000-0000-00001F070000}"/>
    <cellStyle name="_TableRowHead_Financials_v2_Book1 (3)" xfId="2100" xr:uid="{00000000-0005-0000-0000-000020070000}"/>
    <cellStyle name="_TableSuperHead" xfId="2101" xr:uid="{00000000-0005-0000-0000-000021070000}"/>
    <cellStyle name="_TableSuperHead_Financials_v2" xfId="2102" xr:uid="{00000000-0005-0000-0000-000022070000}"/>
    <cellStyle name="_TableSuperHead_Financials_v2_Book1 (3)" xfId="2103" xr:uid="{00000000-0005-0000-0000-000023070000}"/>
    <cellStyle name="_Top deals Week 8" xfId="2104" xr:uid="{00000000-0005-0000-0000-000024070000}"/>
    <cellStyle name="_Top deals Week 8_Acquisition Schedules" xfId="2105" xr:uid="{00000000-0005-0000-0000-000025070000}"/>
    <cellStyle name="_Top deals Wweek 8" xfId="2106" xr:uid="{00000000-0005-0000-0000-000026070000}"/>
    <cellStyle name="_Top deals Wweek 8_Acquisition Schedules" xfId="2107" xr:uid="{00000000-0005-0000-0000-000027070000}"/>
    <cellStyle name="_TS 2006 Plan EMEA Rolf Summary 12-7-05" xfId="2108" xr:uid="{00000000-0005-0000-0000-000028070000}"/>
    <cellStyle name="_TS 2006 Plan EMEA Rolf Summary 12-7-05_Book1 (3)" xfId="2109" xr:uid="{00000000-0005-0000-0000-000029070000}"/>
    <cellStyle name="_units" xfId="2110" xr:uid="{00000000-0005-0000-0000-00002A070000}"/>
    <cellStyle name="_units 2" xfId="2111" xr:uid="{00000000-0005-0000-0000-00002B070000}"/>
    <cellStyle name="_US AS FY'05 Plan" xfId="2112" xr:uid="{00000000-0005-0000-0000-00002C070000}"/>
    <cellStyle name="_US AS FY'05 Plan_Acquisition Schedules" xfId="2113" xr:uid="{00000000-0005-0000-0000-00002D070000}"/>
    <cellStyle name="_US AS Oct Rev Fcst Details" xfId="2114" xr:uid="{00000000-0005-0000-0000-00002E070000}"/>
    <cellStyle name="_US AS Oct Rev Fcst Details_Acquisition Schedules" xfId="2115" xr:uid="{00000000-0005-0000-0000-00002F070000}"/>
    <cellStyle name="_US AS Q103 Financials1" xfId="2116" xr:uid="{00000000-0005-0000-0000-000030070000}"/>
    <cellStyle name="_US AS Q103 Financials1_Acquisition Schedules" xfId="2117" xr:uid="{00000000-0005-0000-0000-000031070000}"/>
    <cellStyle name="_US AS Update 11-22-02-revised" xfId="2118" xr:uid="{00000000-0005-0000-0000-000032070000}"/>
    <cellStyle name="_US AS Update 11-22-02-revised_Acquisition Schedules" xfId="2119" xr:uid="{00000000-0005-0000-0000-000033070000}"/>
    <cellStyle name="_US FY06 Plan Submission1" xfId="2120" xr:uid="{00000000-0005-0000-0000-000034070000}"/>
    <cellStyle name="_US FY06 Plan Submission1_Acquisition Schedules" xfId="2121" xr:uid="{00000000-0005-0000-0000-000035070000}"/>
    <cellStyle name="_USTheaterTotalPipeline" xfId="2122" xr:uid="{00000000-0005-0000-0000-000036070000}"/>
    <cellStyle name="_USTheaterTotalPipeline_Japan_Top_Deals_by_Theater_Profile_Sep_wk3" xfId="2123" xr:uid="{00000000-0005-0000-0000-000037070000}"/>
    <cellStyle name="_USTheaterTotalPipeline_Japan_Top_Deals_Q2_Wk4 (2)" xfId="2124" xr:uid="{00000000-0005-0000-0000-000038070000}"/>
    <cellStyle name="_USTheaterTotalPipeline_Japan_Top_Deals_Q2_Wk7" xfId="2125" xr:uid="{00000000-0005-0000-0000-000039070000}"/>
    <cellStyle name="_Validation Checklist Q3 FY08 MFG-031B" xfId="2126" xr:uid="{00000000-0005-0000-0000-00003A070000}"/>
    <cellStyle name="_Validation_Checklist" xfId="2127" xr:uid="{00000000-0005-0000-0000-00003B070000}"/>
    <cellStyle name="_WCM_JUL_FY07_FCST sonnyc V2 (3)" xfId="2128" xr:uid="{00000000-0005-0000-0000-00003C070000}"/>
    <cellStyle name="_WCM_JUL_FY07_FCST sonnyc V2 (3) 2" xfId="2129" xr:uid="{00000000-0005-0000-0000-00003D070000}"/>
    <cellStyle name="_WCP 9-14 Templates" xfId="2130" xr:uid="{00000000-0005-0000-0000-00003E070000}"/>
    <cellStyle name="_WCP 9-14 Templates_Acquisition Schedules" xfId="2131" xr:uid="{00000000-0005-0000-0000-00003F070000}"/>
    <cellStyle name="_WCP 9-26_European Theater (3)" xfId="2132" xr:uid="{00000000-0005-0000-0000-000040070000}"/>
    <cellStyle name="_WCP 9-26_European Theater (3) (2)" xfId="2133" xr:uid="{00000000-0005-0000-0000-000041070000}"/>
    <cellStyle name="_WCP 9-26_European Theater (3) (2)_Acquisition Schedules" xfId="2134" xr:uid="{00000000-0005-0000-0000-000042070000}"/>
    <cellStyle name="_WCP 9-26_European Theater (3)_Acquisition Schedules" xfId="2135" xr:uid="{00000000-0005-0000-0000-000043070000}"/>
    <cellStyle name="_WCP wd-1" xfId="2136" xr:uid="{00000000-0005-0000-0000-000044070000}"/>
    <cellStyle name="_WCP wd-1_Acquisition Schedules" xfId="2137" xr:uid="{00000000-0005-0000-0000-000045070000}"/>
    <cellStyle name="_WebEx P&amp;L tie-out template_Sep07_092107_Final2" xfId="2138" xr:uid="{00000000-0005-0000-0000-000046070000}"/>
    <cellStyle name="_WebEx P&amp;L tie-out template_Sep07_092107_Final2_Acquisition Schedules" xfId="2139" xr:uid="{00000000-0005-0000-0000-000047070000}"/>
    <cellStyle name="_WebEx P&amp;L tie-out template_Sep07_092107_Final2_Acquisition Schedules_1" xfId="2140" xr:uid="{00000000-0005-0000-0000-000048070000}"/>
    <cellStyle name="_WEBEX_FY09 FCST v4 (Kelly 100808)" xfId="2141" xr:uid="{00000000-0005-0000-0000-000049070000}"/>
    <cellStyle name="_Weekly Bookings Scorecard as at  wk13 Q3 FY02_Part II" xfId="2142" xr:uid="{00000000-0005-0000-0000-00004A070000}"/>
    <cellStyle name="_Weekly Forecast FY06Q1 - Week03 (Jeff)" xfId="2143" xr:uid="{00000000-0005-0000-0000-00004B070000}"/>
    <cellStyle name="_Weekly Forecast FY06Q1 - Week03 (Jeff)_Acquisition Schedules" xfId="2144" xr:uid="{00000000-0005-0000-0000-00004C070000}"/>
    <cellStyle name="_weekly pack q4 week 13" xfId="2145" xr:uid="{00000000-0005-0000-0000-00004D070000}"/>
    <cellStyle name="_weekly pack q4 week 13_Acquisition Schedules" xfId="2146" xr:uid="{00000000-0005-0000-0000-00004E070000}"/>
    <cellStyle name="_WW 2nd Pass Bridge2" xfId="2147" xr:uid="{00000000-0005-0000-0000-00004F070000}"/>
    <cellStyle name="_WW Exec Upload_W7.v3" xfId="2148" xr:uid="{00000000-0005-0000-0000-000050070000}"/>
    <cellStyle name="_WW Exec Upload_W7.v3_Acquisition Schedules" xfId="2149" xr:uid="{00000000-0005-0000-0000-000051070000}"/>
    <cellStyle name="_WW Recruitment Activity wk  Ending 05-6-05 A" xfId="2150" xr:uid="{00000000-0005-0000-0000-000052070000}"/>
    <cellStyle name="_WW Recruitment Activity wk  Ending 05-6-05 A 2" xfId="2151" xr:uid="{00000000-0005-0000-0000-000053070000}"/>
    <cellStyle name="_WW Recruitment Activity wk  Ending 05-6-05 A 3" xfId="2152" xr:uid="{00000000-0005-0000-0000-000054070000}"/>
    <cellStyle name="_WW Recruitment Activity wk  Ending 05-6-05 A 4" xfId="2153" xr:uid="{00000000-0005-0000-0000-000055070000}"/>
    <cellStyle name="_WW Recruitment Activity wk  Ending 05-6-05 A 5" xfId="2154" xr:uid="{00000000-0005-0000-0000-000056070000}"/>
    <cellStyle name="_WW Recruitment Activity wk  Ending 05-6-05 A 6" xfId="2155" xr:uid="{00000000-0005-0000-0000-000057070000}"/>
    <cellStyle name="_WW Recruitment Activity wk  Ending 05-6-05 A 7" xfId="2156" xr:uid="{00000000-0005-0000-0000-000058070000}"/>
    <cellStyle name="_WW Recruitment Activity wk  Ending 05-6-05 A 8" xfId="2157" xr:uid="{00000000-0005-0000-0000-000059070000}"/>
    <cellStyle name="_WW Recruitment Activity wk  Ending 05-6-05 A_Acquisition Schedules" xfId="2158" xr:uid="{00000000-0005-0000-0000-00005A070000}"/>
    <cellStyle name="¦__x001d_" xfId="2159" xr:uid="{00000000-0005-0000-0000-00005B070000}"/>
    <cellStyle name="¦n" xfId="2160" xr:uid="{00000000-0005-0000-0000-00005C070000}"/>
    <cellStyle name="¦X­p" xfId="2161" xr:uid="{00000000-0005-0000-0000-00005D070000}"/>
    <cellStyle name="¿é¤J" xfId="2162" xr:uid="{00000000-0005-0000-0000-00005E070000}"/>
    <cellStyle name="¿é¥X" xfId="2163" xr:uid="{00000000-0005-0000-0000-00005F070000}"/>
    <cellStyle name="’Ê‰Ý [0.00]_Region Orders (2)" xfId="2164" xr:uid="{00000000-0005-0000-0000-000060070000}"/>
    <cellStyle name="’Ê‰Ý_Region Orders (2)" xfId="2165" xr:uid="{00000000-0005-0000-0000-000061070000}"/>
    <cellStyle name="¤¤µ¥" xfId="2166" xr:uid="{00000000-0005-0000-0000-000062070000}"/>
    <cellStyle name="=C:\WINDOWS\SYSTEM32\COMMAND.COM" xfId="2167" xr:uid="{00000000-0005-0000-0000-000063070000}"/>
    <cellStyle name="=C:\WINNT35\SYSTEM32\COMMAND.COM" xfId="2168" xr:uid="{00000000-0005-0000-0000-000064070000}"/>
    <cellStyle name="»¡©ú¤å¦r" xfId="2169" xr:uid="{00000000-0005-0000-0000-000065070000}"/>
    <cellStyle name="»²¦â1" xfId="2170" xr:uid="{00000000-0005-0000-0000-000066070000}"/>
    <cellStyle name="»²¦â2" xfId="2171" xr:uid="{00000000-0005-0000-0000-000067070000}"/>
    <cellStyle name="»²¦â3" xfId="2172" xr:uid="{00000000-0005-0000-0000-000068070000}"/>
    <cellStyle name="»²¦â4" xfId="2173" xr:uid="{00000000-0005-0000-0000-000069070000}"/>
    <cellStyle name="»²¦â5" xfId="2174" xr:uid="{00000000-0005-0000-0000-00006A070000}"/>
    <cellStyle name="»²¦â6" xfId="2175" xr:uid="{00000000-0005-0000-0000-00006B070000}"/>
    <cellStyle name="•\¦Ï‚Ý‚ÌƒnƒCƒp[ƒŠƒ“ƒN" xfId="2176" xr:uid="{00000000-0005-0000-0000-00006C070000}"/>
    <cellStyle name="•W€_Pacific Region P&amp;L" xfId="2177" xr:uid="{00000000-0005-0000-0000-00006D070000}"/>
    <cellStyle name="•W_Asset Schedule" xfId="2178" xr:uid="{00000000-0005-0000-0000-00006E070000}"/>
    <cellStyle name="0%" xfId="2179" xr:uid="{00000000-0005-0000-0000-00006F070000}"/>
    <cellStyle name="0% 2" xfId="2180" xr:uid="{00000000-0005-0000-0000-000070070000}"/>
    <cellStyle name="0,0_x000a__x000a_NA_x000a__x000a_" xfId="2181" xr:uid="{00000000-0005-0000-0000-000071070000}"/>
    <cellStyle name="0,0_x000d__x000a_NA_x000d__x000a_" xfId="2182" xr:uid="{00000000-0005-0000-0000-000072070000}"/>
    <cellStyle name="0,0_x000d__x000a_NA_x000d__x000a_ 2" xfId="2183" xr:uid="{00000000-0005-0000-0000-000073070000}"/>
    <cellStyle name="0,0_x000d__x000a_NA_x000d__x000a_ 3" xfId="2184" xr:uid="{00000000-0005-0000-0000-000074070000}"/>
    <cellStyle name="0.0%" xfId="2185" xr:uid="{00000000-0005-0000-0000-000075070000}"/>
    <cellStyle name="0.00%" xfId="2186" xr:uid="{00000000-0005-0000-0000-000076070000}"/>
    <cellStyle name="0.0x" xfId="2187" xr:uid="{00000000-0005-0000-0000-000077070000}"/>
    <cellStyle name="000 PN" xfId="2188" xr:uid="{00000000-0005-0000-0000-000078070000}"/>
    <cellStyle name="¼ÐÃD" xfId="2189" xr:uid="{00000000-0005-0000-0000-000079070000}"/>
    <cellStyle name="¼ÐÃD 1" xfId="2190" xr:uid="{00000000-0005-0000-0000-00007A070000}"/>
    <cellStyle name="¼ÐÃD 2" xfId="2191" xr:uid="{00000000-0005-0000-0000-00007B070000}"/>
    <cellStyle name="¼ÐÃD 3" xfId="2192" xr:uid="{00000000-0005-0000-0000-00007C070000}"/>
    <cellStyle name="¼ÐÃD 4" xfId="2193" xr:uid="{00000000-0005-0000-0000-00007D070000}"/>
    <cellStyle name="20% - »²¦â1" xfId="2194" xr:uid="{00000000-0005-0000-0000-00007E070000}"/>
    <cellStyle name="20% - »²¦â2" xfId="2195" xr:uid="{00000000-0005-0000-0000-00007F070000}"/>
    <cellStyle name="20% - »²¦â3" xfId="2196" xr:uid="{00000000-0005-0000-0000-000080070000}"/>
    <cellStyle name="20% - »²¦â4" xfId="2197" xr:uid="{00000000-0005-0000-0000-000081070000}"/>
    <cellStyle name="20% - »²¦â5" xfId="2198" xr:uid="{00000000-0005-0000-0000-000082070000}"/>
    <cellStyle name="20% - »²¦â6" xfId="2199" xr:uid="{00000000-0005-0000-0000-000083070000}"/>
    <cellStyle name="20% - Accent1 2" xfId="2200" xr:uid="{00000000-0005-0000-0000-000084070000}"/>
    <cellStyle name="20% - Accent2 2" xfId="2201" xr:uid="{00000000-0005-0000-0000-000085070000}"/>
    <cellStyle name="20% - Accent3 2" xfId="2202" xr:uid="{00000000-0005-0000-0000-000086070000}"/>
    <cellStyle name="20% - Accent4 2" xfId="2203" xr:uid="{00000000-0005-0000-0000-000087070000}"/>
    <cellStyle name="20% - Accent5 2" xfId="2204" xr:uid="{00000000-0005-0000-0000-000088070000}"/>
    <cellStyle name="20% - Accent6 2" xfId="2205" xr:uid="{00000000-0005-0000-0000-000089070000}"/>
    <cellStyle name="20% - 輔色1" xfId="2206" xr:uid="{00000000-0005-0000-0000-00008A070000}"/>
    <cellStyle name="20% - 輔色2" xfId="2207" xr:uid="{00000000-0005-0000-0000-00008B070000}"/>
    <cellStyle name="20% - 輔色3" xfId="2208" xr:uid="{00000000-0005-0000-0000-00008C070000}"/>
    <cellStyle name="20% - 輔色4" xfId="2209" xr:uid="{00000000-0005-0000-0000-00008D070000}"/>
    <cellStyle name="20% - 輔色5" xfId="2210" xr:uid="{00000000-0005-0000-0000-00008E070000}"/>
    <cellStyle name="20% - 輔色6" xfId="2211" xr:uid="{00000000-0005-0000-0000-00008F070000}"/>
    <cellStyle name="259 PN" xfId="2212" xr:uid="{00000000-0005-0000-0000-000090070000}"/>
    <cellStyle name="³Æµù" xfId="2213" xr:uid="{00000000-0005-0000-0000-000091070000}"/>
    <cellStyle name="³sµ²ªºÀx¦s®æ" xfId="2214" xr:uid="{00000000-0005-0000-0000-000092070000}"/>
    <cellStyle name="40% - »²¦â1" xfId="2215" xr:uid="{00000000-0005-0000-0000-000093070000}"/>
    <cellStyle name="40% - »²¦â2" xfId="2216" xr:uid="{00000000-0005-0000-0000-000094070000}"/>
    <cellStyle name="40% - »²¦â3" xfId="2217" xr:uid="{00000000-0005-0000-0000-000095070000}"/>
    <cellStyle name="40% - »²¦â4" xfId="2218" xr:uid="{00000000-0005-0000-0000-000096070000}"/>
    <cellStyle name="40% - »²¦â5" xfId="2219" xr:uid="{00000000-0005-0000-0000-000097070000}"/>
    <cellStyle name="40% - »²¦â6" xfId="2220" xr:uid="{00000000-0005-0000-0000-000098070000}"/>
    <cellStyle name="40% - Accent1 2" xfId="2221" xr:uid="{00000000-0005-0000-0000-000099070000}"/>
    <cellStyle name="40% - Accent2 2" xfId="2222" xr:uid="{00000000-0005-0000-0000-00009A070000}"/>
    <cellStyle name="40% - Accent3 2" xfId="2223" xr:uid="{00000000-0005-0000-0000-00009B070000}"/>
    <cellStyle name="40% - Accent4 2" xfId="2224" xr:uid="{00000000-0005-0000-0000-00009C070000}"/>
    <cellStyle name="40% - Accent5 2" xfId="2225" xr:uid="{00000000-0005-0000-0000-00009D070000}"/>
    <cellStyle name="40% - Accent6 2" xfId="2226" xr:uid="{00000000-0005-0000-0000-00009E070000}"/>
    <cellStyle name="40% - 輔色1" xfId="2227" xr:uid="{00000000-0005-0000-0000-00009F070000}"/>
    <cellStyle name="40% - 輔色2" xfId="2228" xr:uid="{00000000-0005-0000-0000-0000A0070000}"/>
    <cellStyle name="40% - 輔色3" xfId="2229" xr:uid="{00000000-0005-0000-0000-0000A1070000}"/>
    <cellStyle name="40% - 輔色4" xfId="2230" xr:uid="{00000000-0005-0000-0000-0000A2070000}"/>
    <cellStyle name="40% - 輔色5" xfId="2231" xr:uid="{00000000-0005-0000-0000-0000A3070000}"/>
    <cellStyle name="40% - 輔色6" xfId="2232" xr:uid="{00000000-0005-0000-0000-0000A4070000}"/>
    <cellStyle name="6-0" xfId="2233" xr:uid="{00000000-0005-0000-0000-0000A5070000}"/>
    <cellStyle name="60% - »²¦â1" xfId="2234" xr:uid="{00000000-0005-0000-0000-0000A6070000}"/>
    <cellStyle name="60% - »²¦â2" xfId="2235" xr:uid="{00000000-0005-0000-0000-0000A7070000}"/>
    <cellStyle name="60% - »²¦â3" xfId="2236" xr:uid="{00000000-0005-0000-0000-0000A8070000}"/>
    <cellStyle name="60% - »²¦â4" xfId="2237" xr:uid="{00000000-0005-0000-0000-0000A9070000}"/>
    <cellStyle name="60% - »²¦â5" xfId="2238" xr:uid="{00000000-0005-0000-0000-0000AA070000}"/>
    <cellStyle name="60% - »²¦â6" xfId="2239" xr:uid="{00000000-0005-0000-0000-0000AB070000}"/>
    <cellStyle name="60% - Accent1 2" xfId="2240" xr:uid="{00000000-0005-0000-0000-0000AC070000}"/>
    <cellStyle name="60% - Accent2 2" xfId="2241" xr:uid="{00000000-0005-0000-0000-0000AD070000}"/>
    <cellStyle name="60% - Accent3 2" xfId="2242" xr:uid="{00000000-0005-0000-0000-0000AE070000}"/>
    <cellStyle name="60% - Accent4 2" xfId="2243" xr:uid="{00000000-0005-0000-0000-0000AF070000}"/>
    <cellStyle name="60% - Accent5 2" xfId="2244" xr:uid="{00000000-0005-0000-0000-0000B0070000}"/>
    <cellStyle name="60% - Accent6 2" xfId="2245" xr:uid="{00000000-0005-0000-0000-0000B1070000}"/>
    <cellStyle name="60% - 輔色1" xfId="2246" xr:uid="{00000000-0005-0000-0000-0000B2070000}"/>
    <cellStyle name="60% - 輔色2" xfId="2247" xr:uid="{00000000-0005-0000-0000-0000B3070000}"/>
    <cellStyle name="60% - 輔色3" xfId="2248" xr:uid="{00000000-0005-0000-0000-0000B4070000}"/>
    <cellStyle name="60% - 輔色4" xfId="2249" xr:uid="{00000000-0005-0000-0000-0000B5070000}"/>
    <cellStyle name="60% - 輔色5" xfId="2250" xr:uid="{00000000-0005-0000-0000-0000B6070000}"/>
    <cellStyle name="60% - 輔色6" xfId="2251" xr:uid="{00000000-0005-0000-0000-0000B7070000}"/>
    <cellStyle name="600 PN" xfId="2252" xr:uid="{00000000-0005-0000-0000-0000B8070000}"/>
    <cellStyle name="700 PN" xfId="2253" xr:uid="{00000000-0005-0000-0000-0000B9070000}"/>
    <cellStyle name="700 PN 2" xfId="2254" xr:uid="{00000000-0005-0000-0000-0000BA070000}"/>
    <cellStyle name="700 PN 3" xfId="2255" xr:uid="{00000000-0005-0000-0000-0000BB070000}"/>
    <cellStyle name="700 PN 4" xfId="2256" xr:uid="{00000000-0005-0000-0000-0000BC070000}"/>
    <cellStyle name="700 PN 5" xfId="2257" xr:uid="{00000000-0005-0000-0000-0000BD070000}"/>
    <cellStyle name="700 PN 6" xfId="2258" xr:uid="{00000000-0005-0000-0000-0000BE070000}"/>
    <cellStyle name="700 PN 7" xfId="2259" xr:uid="{00000000-0005-0000-0000-0000BF070000}"/>
    <cellStyle name="700 PN 8" xfId="2260" xr:uid="{00000000-0005-0000-0000-0000C0070000}"/>
    <cellStyle name="Äµ§i¤å¦r" xfId="2261" xr:uid="{00000000-0005-0000-0000-0000C1070000}"/>
    <cellStyle name="Ãa" xfId="2262" xr:uid="{00000000-0005-0000-0000-0000C2070000}"/>
    <cellStyle name="ac" xfId="2263" xr:uid="{00000000-0005-0000-0000-0000C3070000}"/>
    <cellStyle name="Accent1 2" xfId="2264" xr:uid="{00000000-0005-0000-0000-0000C4070000}"/>
    <cellStyle name="Accent2 2" xfId="2265" xr:uid="{00000000-0005-0000-0000-0000C5070000}"/>
    <cellStyle name="Accent3 2" xfId="2266" xr:uid="{00000000-0005-0000-0000-0000C6070000}"/>
    <cellStyle name="Accent4 2" xfId="2267" xr:uid="{00000000-0005-0000-0000-0000C7070000}"/>
    <cellStyle name="Accent5 2" xfId="2268" xr:uid="{00000000-0005-0000-0000-0000C8070000}"/>
    <cellStyle name="Accent6 2" xfId="2269" xr:uid="{00000000-0005-0000-0000-0000C9070000}"/>
    <cellStyle name="Account Code" xfId="2270" xr:uid="{00000000-0005-0000-0000-0000CA070000}"/>
    <cellStyle name="Account Name" xfId="2271" xr:uid="{00000000-0005-0000-0000-0000CB070000}"/>
    <cellStyle name="ActivateFontColor" xfId="2272" xr:uid="{00000000-0005-0000-0000-0000CC070000}"/>
    <cellStyle name="active" xfId="2273" xr:uid="{00000000-0005-0000-0000-0000CD070000}"/>
    <cellStyle name="active 2" xfId="2274" xr:uid="{00000000-0005-0000-0000-0000CE070000}"/>
    <cellStyle name="Actual Date" xfId="2275" xr:uid="{00000000-0005-0000-0000-0000CF070000}"/>
    <cellStyle name="Actual Date 2" xfId="2276" xr:uid="{00000000-0005-0000-0000-0000D0070000}"/>
    <cellStyle name="Actual Date 3" xfId="2277" xr:uid="{00000000-0005-0000-0000-0000D1070000}"/>
    <cellStyle name="Actual Date 4" xfId="2278" xr:uid="{00000000-0005-0000-0000-0000D2070000}"/>
    <cellStyle name="Actual Date 5" xfId="2279" xr:uid="{00000000-0005-0000-0000-0000D3070000}"/>
    <cellStyle name="Actual Date 6" xfId="2280" xr:uid="{00000000-0005-0000-0000-0000D4070000}"/>
    <cellStyle name="Actual Date 7" xfId="2281" xr:uid="{00000000-0005-0000-0000-0000D5070000}"/>
    <cellStyle name="Actual Date 8" xfId="2282" xr:uid="{00000000-0005-0000-0000-0000D6070000}"/>
    <cellStyle name="ÀË¬dÀx¦s®æ" xfId="2283" xr:uid="{00000000-0005-0000-0000-0000D7070000}"/>
    <cellStyle name="aPrice" xfId="2284" xr:uid="{00000000-0005-0000-0000-0000D8070000}"/>
    <cellStyle name="args.style" xfId="2285" xr:uid="{00000000-0005-0000-0000-0000D9070000}"/>
    <cellStyle name="args.style 2" xfId="2286" xr:uid="{00000000-0005-0000-0000-0000DA070000}"/>
    <cellStyle name="args.style 3" xfId="2287" xr:uid="{00000000-0005-0000-0000-0000DB070000}"/>
    <cellStyle name="args.style 4" xfId="2288" xr:uid="{00000000-0005-0000-0000-0000DC070000}"/>
    <cellStyle name="args.style 5" xfId="2289" xr:uid="{00000000-0005-0000-0000-0000DD070000}"/>
    <cellStyle name="args.style 6" xfId="2290" xr:uid="{00000000-0005-0000-0000-0000DE070000}"/>
    <cellStyle name="args.style 7" xfId="2291" xr:uid="{00000000-0005-0000-0000-0000DF070000}"/>
    <cellStyle name="args.style 8" xfId="2292" xr:uid="{00000000-0005-0000-0000-0000E0070000}"/>
    <cellStyle name="Arial 10" xfId="2293" xr:uid="{00000000-0005-0000-0000-0000E1070000}"/>
    <cellStyle name="Arial 12" xfId="2294" xr:uid="{00000000-0005-0000-0000-0000E2070000}"/>
    <cellStyle name="Arial10b" xfId="2295" xr:uid="{00000000-0005-0000-0000-0000E3070000}"/>
    <cellStyle name="Arial10b 2" xfId="2296" xr:uid="{00000000-0005-0000-0000-0000E4070000}"/>
    <cellStyle name="Arial10b 3" xfId="2297" xr:uid="{00000000-0005-0000-0000-0000E5070000}"/>
    <cellStyle name="Arial10b 4" xfId="2298" xr:uid="{00000000-0005-0000-0000-0000E6070000}"/>
    <cellStyle name="Arial10b 5" xfId="2299" xr:uid="{00000000-0005-0000-0000-0000E7070000}"/>
    <cellStyle name="Arial10b 6" xfId="2300" xr:uid="{00000000-0005-0000-0000-0000E8070000}"/>
    <cellStyle name="Arial10b 7" xfId="2301" xr:uid="{00000000-0005-0000-0000-0000E9070000}"/>
    <cellStyle name="Arial10b 8" xfId="2302" xr:uid="{00000000-0005-0000-0000-0000EA070000}"/>
    <cellStyle name="AutoFormat Options" xfId="2303" xr:uid="{00000000-0005-0000-0000-0000EB070000}"/>
    <cellStyle name="AutoFormat Options 10" xfId="2304" xr:uid="{00000000-0005-0000-0000-0000EC070000}"/>
    <cellStyle name="AutoFormat Options 10 2" xfId="2305" xr:uid="{00000000-0005-0000-0000-0000ED070000}"/>
    <cellStyle name="AutoFormat Options 11" xfId="2306" xr:uid="{00000000-0005-0000-0000-0000EE070000}"/>
    <cellStyle name="AutoFormat Options 11 2" xfId="2307" xr:uid="{00000000-0005-0000-0000-0000EF070000}"/>
    <cellStyle name="AutoFormat Options 2" xfId="2308" xr:uid="{00000000-0005-0000-0000-0000F0070000}"/>
    <cellStyle name="AutoFormat Options 2 2" xfId="2309" xr:uid="{00000000-0005-0000-0000-0000F1070000}"/>
    <cellStyle name="AutoFormat Options 3" xfId="2310" xr:uid="{00000000-0005-0000-0000-0000F2070000}"/>
    <cellStyle name="AutoFormat Options 3 2" xfId="2311" xr:uid="{00000000-0005-0000-0000-0000F3070000}"/>
    <cellStyle name="AutoFormat Options 4" xfId="2312" xr:uid="{00000000-0005-0000-0000-0000F4070000}"/>
    <cellStyle name="AutoFormat Options 4 2" xfId="2313" xr:uid="{00000000-0005-0000-0000-0000F5070000}"/>
    <cellStyle name="AutoFormat Options 5" xfId="2314" xr:uid="{00000000-0005-0000-0000-0000F6070000}"/>
    <cellStyle name="AutoFormat Options 5 2" xfId="2315" xr:uid="{00000000-0005-0000-0000-0000F7070000}"/>
    <cellStyle name="AutoFormat Options 6" xfId="2316" xr:uid="{00000000-0005-0000-0000-0000F8070000}"/>
    <cellStyle name="AutoFormat Options 6 2" xfId="2317" xr:uid="{00000000-0005-0000-0000-0000F9070000}"/>
    <cellStyle name="AutoFormat Options 7" xfId="2318" xr:uid="{00000000-0005-0000-0000-0000FA070000}"/>
    <cellStyle name="AutoFormat Options 7 2" xfId="2319" xr:uid="{00000000-0005-0000-0000-0000FB070000}"/>
    <cellStyle name="AutoFormat Options 8" xfId="2320" xr:uid="{00000000-0005-0000-0000-0000FC070000}"/>
    <cellStyle name="AutoFormat Options 8 2" xfId="2321" xr:uid="{00000000-0005-0000-0000-0000FD070000}"/>
    <cellStyle name="AutoFormat Options 9" xfId="2322" xr:uid="{00000000-0005-0000-0000-0000FE070000}"/>
    <cellStyle name="AutoFormat Options 9 2" xfId="2323" xr:uid="{00000000-0005-0000-0000-0000FF070000}"/>
    <cellStyle name="Background (,0)" xfId="2324" xr:uid="{00000000-0005-0000-0000-000000080000}"/>
    <cellStyle name="background grid" xfId="2325" xr:uid="{00000000-0005-0000-0000-000001080000}"/>
    <cellStyle name="Bad 2" xfId="2326" xr:uid="{00000000-0005-0000-0000-000002080000}"/>
    <cellStyle name="Black" xfId="2327" xr:uid="{00000000-0005-0000-0000-000003080000}"/>
    <cellStyle name="blank" xfId="2328" xr:uid="{00000000-0005-0000-0000-000004080000}"/>
    <cellStyle name="blue" xfId="2329" xr:uid="{00000000-0005-0000-0000-000005080000}"/>
    <cellStyle name="Body" xfId="2330" xr:uid="{00000000-0005-0000-0000-000006080000}"/>
    <cellStyle name="Body 2" xfId="2331" xr:uid="{00000000-0005-0000-0000-000007080000}"/>
    <cellStyle name="Bold grid (,0)" xfId="2332" xr:uid="{00000000-0005-0000-0000-000008080000}"/>
    <cellStyle name="Border" xfId="2333" xr:uid="{00000000-0005-0000-0000-000009080000}"/>
    <cellStyle name="Border table" xfId="2334" xr:uid="{00000000-0005-0000-0000-00000A080000}"/>
    <cellStyle name="Bottom" xfId="2335" xr:uid="{00000000-0005-0000-0000-00000B080000}"/>
    <cellStyle name="British Pound" xfId="2336" xr:uid="{00000000-0005-0000-0000-00000C080000}"/>
    <cellStyle name="c" xfId="2337" xr:uid="{00000000-0005-0000-0000-00000D080000}"/>
    <cellStyle name="Ç¥ÁØ_¿ù°£¿ä¾àº¸°í" xfId="2338" xr:uid="{00000000-0005-0000-0000-00000E080000}"/>
    <cellStyle name="C600 PN" xfId="2339" xr:uid="{00000000-0005-0000-0000-00000F080000}"/>
    <cellStyle name="C600 PN 2" xfId="2340" xr:uid="{00000000-0005-0000-0000-000010080000}"/>
    <cellStyle name="C600 PN 3" xfId="2341" xr:uid="{00000000-0005-0000-0000-000011080000}"/>
    <cellStyle name="C600 PN 4" xfId="2342" xr:uid="{00000000-0005-0000-0000-000012080000}"/>
    <cellStyle name="C600 PN 5" xfId="2343" xr:uid="{00000000-0005-0000-0000-000013080000}"/>
    <cellStyle name="C600 PN 6" xfId="2344" xr:uid="{00000000-0005-0000-0000-000014080000}"/>
    <cellStyle name="C600 PN 7" xfId="2345" xr:uid="{00000000-0005-0000-0000-000015080000}"/>
    <cellStyle name="C600 PN 8" xfId="2346" xr:uid="{00000000-0005-0000-0000-000016080000}"/>
    <cellStyle name="Calc Currency (0)" xfId="2347" xr:uid="{00000000-0005-0000-0000-000017080000}"/>
    <cellStyle name="Calc Currency (0) 10" xfId="2348" xr:uid="{00000000-0005-0000-0000-000018080000}"/>
    <cellStyle name="Calc Currency (0) 11" xfId="2349" xr:uid="{00000000-0005-0000-0000-000019080000}"/>
    <cellStyle name="Calc Currency (0) 12" xfId="2350" xr:uid="{00000000-0005-0000-0000-00001A080000}"/>
    <cellStyle name="Calc Currency (0) 13" xfId="2351" xr:uid="{00000000-0005-0000-0000-00001B080000}"/>
    <cellStyle name="Calc Currency (0) 14" xfId="2352" xr:uid="{00000000-0005-0000-0000-00001C080000}"/>
    <cellStyle name="Calc Currency (0) 15" xfId="2353" xr:uid="{00000000-0005-0000-0000-00001D080000}"/>
    <cellStyle name="Calc Currency (0) 16" xfId="2354" xr:uid="{00000000-0005-0000-0000-00001E080000}"/>
    <cellStyle name="Calc Currency (0) 17" xfId="2355" xr:uid="{00000000-0005-0000-0000-00001F080000}"/>
    <cellStyle name="Calc Currency (0) 18" xfId="2356" xr:uid="{00000000-0005-0000-0000-000020080000}"/>
    <cellStyle name="Calc Currency (0) 19" xfId="2357" xr:uid="{00000000-0005-0000-0000-000021080000}"/>
    <cellStyle name="Calc Currency (0) 2" xfId="2358" xr:uid="{00000000-0005-0000-0000-000022080000}"/>
    <cellStyle name="Calc Currency (0) 2 2" xfId="2359" xr:uid="{00000000-0005-0000-0000-000023080000}"/>
    <cellStyle name="Calc Currency (0) 20" xfId="2360" xr:uid="{00000000-0005-0000-0000-000024080000}"/>
    <cellStyle name="Calc Currency (0) 21" xfId="2361" xr:uid="{00000000-0005-0000-0000-000025080000}"/>
    <cellStyle name="Calc Currency (0) 22" xfId="2362" xr:uid="{00000000-0005-0000-0000-000026080000}"/>
    <cellStyle name="Calc Currency (0) 23" xfId="2363" xr:uid="{00000000-0005-0000-0000-000027080000}"/>
    <cellStyle name="Calc Currency (0) 24" xfId="2364" xr:uid="{00000000-0005-0000-0000-000028080000}"/>
    <cellStyle name="Calc Currency (0) 25" xfId="2365" xr:uid="{00000000-0005-0000-0000-000029080000}"/>
    <cellStyle name="Calc Currency (0) 26" xfId="2366" xr:uid="{00000000-0005-0000-0000-00002A080000}"/>
    <cellStyle name="Calc Currency (0) 27" xfId="2367" xr:uid="{00000000-0005-0000-0000-00002B080000}"/>
    <cellStyle name="Calc Currency (0) 28" xfId="2368" xr:uid="{00000000-0005-0000-0000-00002C080000}"/>
    <cellStyle name="Calc Currency (0) 29" xfId="2369" xr:uid="{00000000-0005-0000-0000-00002D080000}"/>
    <cellStyle name="Calc Currency (0) 3" xfId="2370" xr:uid="{00000000-0005-0000-0000-00002E080000}"/>
    <cellStyle name="Calc Currency (0) 3 2" xfId="2371" xr:uid="{00000000-0005-0000-0000-00002F080000}"/>
    <cellStyle name="Calc Currency (0) 30" xfId="2372" xr:uid="{00000000-0005-0000-0000-000030080000}"/>
    <cellStyle name="Calc Currency (0) 4" xfId="2373" xr:uid="{00000000-0005-0000-0000-000031080000}"/>
    <cellStyle name="Calc Currency (0) 4 2" xfId="2374" xr:uid="{00000000-0005-0000-0000-000032080000}"/>
    <cellStyle name="Calc Currency (0) 5" xfId="2375" xr:uid="{00000000-0005-0000-0000-000033080000}"/>
    <cellStyle name="Calc Currency (0) 5 2" xfId="2376" xr:uid="{00000000-0005-0000-0000-000034080000}"/>
    <cellStyle name="Calc Currency (0) 6" xfId="2377" xr:uid="{00000000-0005-0000-0000-000035080000}"/>
    <cellStyle name="Calc Currency (0) 6 2" xfId="2378" xr:uid="{00000000-0005-0000-0000-000036080000}"/>
    <cellStyle name="Calc Currency (0) 7" xfId="2379" xr:uid="{00000000-0005-0000-0000-000037080000}"/>
    <cellStyle name="Calc Currency (0) 7 2" xfId="2380" xr:uid="{00000000-0005-0000-0000-000038080000}"/>
    <cellStyle name="Calc Currency (0) 8" xfId="2381" xr:uid="{00000000-0005-0000-0000-000039080000}"/>
    <cellStyle name="Calc Currency (0) 8 2" xfId="2382" xr:uid="{00000000-0005-0000-0000-00003A080000}"/>
    <cellStyle name="Calc Currency (0) 9" xfId="2383" xr:uid="{00000000-0005-0000-0000-00003B080000}"/>
    <cellStyle name="Calc Currency (2)" xfId="2384" xr:uid="{00000000-0005-0000-0000-00003C080000}"/>
    <cellStyle name="Calc Currency (2) 10" xfId="2385" xr:uid="{00000000-0005-0000-0000-00003D080000}"/>
    <cellStyle name="Calc Currency (2) 11" xfId="2386" xr:uid="{00000000-0005-0000-0000-00003E080000}"/>
    <cellStyle name="Calc Currency (2) 2" xfId="2387" xr:uid="{00000000-0005-0000-0000-00003F080000}"/>
    <cellStyle name="Calc Currency (2) 3" xfId="2388" xr:uid="{00000000-0005-0000-0000-000040080000}"/>
    <cellStyle name="Calc Currency (2) 4" xfId="2389" xr:uid="{00000000-0005-0000-0000-000041080000}"/>
    <cellStyle name="Calc Currency (2) 5" xfId="2390" xr:uid="{00000000-0005-0000-0000-000042080000}"/>
    <cellStyle name="Calc Currency (2) 6" xfId="2391" xr:uid="{00000000-0005-0000-0000-000043080000}"/>
    <cellStyle name="Calc Currency (2) 7" xfId="2392" xr:uid="{00000000-0005-0000-0000-000044080000}"/>
    <cellStyle name="Calc Currency (2) 8" xfId="2393" xr:uid="{00000000-0005-0000-0000-000045080000}"/>
    <cellStyle name="Calc Currency (2) 9" xfId="2394" xr:uid="{00000000-0005-0000-0000-000046080000}"/>
    <cellStyle name="Calc Percent (0)" xfId="2395" xr:uid="{00000000-0005-0000-0000-000047080000}"/>
    <cellStyle name="Calc Percent (0) 10" xfId="2396" xr:uid="{00000000-0005-0000-0000-000048080000}"/>
    <cellStyle name="Calc Percent (0) 11" xfId="2397" xr:uid="{00000000-0005-0000-0000-000049080000}"/>
    <cellStyle name="Calc Percent (0) 2" xfId="2398" xr:uid="{00000000-0005-0000-0000-00004A080000}"/>
    <cellStyle name="Calc Percent (0) 3" xfId="2399" xr:uid="{00000000-0005-0000-0000-00004B080000}"/>
    <cellStyle name="Calc Percent (0) 4" xfId="2400" xr:uid="{00000000-0005-0000-0000-00004C080000}"/>
    <cellStyle name="Calc Percent (0) 5" xfId="2401" xr:uid="{00000000-0005-0000-0000-00004D080000}"/>
    <cellStyle name="Calc Percent (0) 6" xfId="2402" xr:uid="{00000000-0005-0000-0000-00004E080000}"/>
    <cellStyle name="Calc Percent (0) 7" xfId="2403" xr:uid="{00000000-0005-0000-0000-00004F080000}"/>
    <cellStyle name="Calc Percent (0) 8" xfId="2404" xr:uid="{00000000-0005-0000-0000-000050080000}"/>
    <cellStyle name="Calc Percent (0) 9" xfId="2405" xr:uid="{00000000-0005-0000-0000-000051080000}"/>
    <cellStyle name="Calc Percent (1)" xfId="2406" xr:uid="{00000000-0005-0000-0000-000052080000}"/>
    <cellStyle name="Calc Percent (1) 10" xfId="2407" xr:uid="{00000000-0005-0000-0000-000053080000}"/>
    <cellStyle name="Calc Percent (1) 11" xfId="2408" xr:uid="{00000000-0005-0000-0000-000054080000}"/>
    <cellStyle name="Calc Percent (1) 2" xfId="2409" xr:uid="{00000000-0005-0000-0000-000055080000}"/>
    <cellStyle name="Calc Percent (1) 3" xfId="2410" xr:uid="{00000000-0005-0000-0000-000056080000}"/>
    <cellStyle name="Calc Percent (1) 4" xfId="2411" xr:uid="{00000000-0005-0000-0000-000057080000}"/>
    <cellStyle name="Calc Percent (1) 5" xfId="2412" xr:uid="{00000000-0005-0000-0000-000058080000}"/>
    <cellStyle name="Calc Percent (1) 6" xfId="2413" xr:uid="{00000000-0005-0000-0000-000059080000}"/>
    <cellStyle name="Calc Percent (1) 7" xfId="2414" xr:uid="{00000000-0005-0000-0000-00005A080000}"/>
    <cellStyle name="Calc Percent (1) 8" xfId="2415" xr:uid="{00000000-0005-0000-0000-00005B080000}"/>
    <cellStyle name="Calc Percent (1) 9" xfId="2416" xr:uid="{00000000-0005-0000-0000-00005C080000}"/>
    <cellStyle name="Calc Percent (2)" xfId="2417" xr:uid="{00000000-0005-0000-0000-00005D080000}"/>
    <cellStyle name="Calc Percent (2) 10" xfId="2418" xr:uid="{00000000-0005-0000-0000-00005E080000}"/>
    <cellStyle name="Calc Percent (2) 11" xfId="2419" xr:uid="{00000000-0005-0000-0000-00005F080000}"/>
    <cellStyle name="Calc Percent (2) 2" xfId="2420" xr:uid="{00000000-0005-0000-0000-000060080000}"/>
    <cellStyle name="Calc Percent (2) 3" xfId="2421" xr:uid="{00000000-0005-0000-0000-000061080000}"/>
    <cellStyle name="Calc Percent (2) 4" xfId="2422" xr:uid="{00000000-0005-0000-0000-000062080000}"/>
    <cellStyle name="Calc Percent (2) 5" xfId="2423" xr:uid="{00000000-0005-0000-0000-000063080000}"/>
    <cellStyle name="Calc Percent (2) 6" xfId="2424" xr:uid="{00000000-0005-0000-0000-000064080000}"/>
    <cellStyle name="Calc Percent (2) 7" xfId="2425" xr:uid="{00000000-0005-0000-0000-000065080000}"/>
    <cellStyle name="Calc Percent (2) 8" xfId="2426" xr:uid="{00000000-0005-0000-0000-000066080000}"/>
    <cellStyle name="Calc Percent (2) 9" xfId="2427" xr:uid="{00000000-0005-0000-0000-000067080000}"/>
    <cellStyle name="Calc Units (0)" xfId="2428" xr:uid="{00000000-0005-0000-0000-000068080000}"/>
    <cellStyle name="Calc Units (0) 10" xfId="2429" xr:uid="{00000000-0005-0000-0000-000069080000}"/>
    <cellStyle name="Calc Units (0) 11" xfId="2430" xr:uid="{00000000-0005-0000-0000-00006A080000}"/>
    <cellStyle name="Calc Units (0) 2" xfId="2431" xr:uid="{00000000-0005-0000-0000-00006B080000}"/>
    <cellStyle name="Calc Units (0) 3" xfId="2432" xr:uid="{00000000-0005-0000-0000-00006C080000}"/>
    <cellStyle name="Calc Units (0) 4" xfId="2433" xr:uid="{00000000-0005-0000-0000-00006D080000}"/>
    <cellStyle name="Calc Units (0) 5" xfId="2434" xr:uid="{00000000-0005-0000-0000-00006E080000}"/>
    <cellStyle name="Calc Units (0) 6" xfId="2435" xr:uid="{00000000-0005-0000-0000-00006F080000}"/>
    <cellStyle name="Calc Units (0) 7" xfId="2436" xr:uid="{00000000-0005-0000-0000-000070080000}"/>
    <cellStyle name="Calc Units (0) 8" xfId="2437" xr:uid="{00000000-0005-0000-0000-000071080000}"/>
    <cellStyle name="Calc Units (0) 9" xfId="2438" xr:uid="{00000000-0005-0000-0000-000072080000}"/>
    <cellStyle name="Calc Units (1)" xfId="2439" xr:uid="{00000000-0005-0000-0000-000073080000}"/>
    <cellStyle name="Calc Units (1) 10" xfId="2440" xr:uid="{00000000-0005-0000-0000-000074080000}"/>
    <cellStyle name="Calc Units (1) 11" xfId="2441" xr:uid="{00000000-0005-0000-0000-000075080000}"/>
    <cellStyle name="Calc Units (1) 2" xfId="2442" xr:uid="{00000000-0005-0000-0000-000076080000}"/>
    <cellStyle name="Calc Units (1) 3" xfId="2443" xr:uid="{00000000-0005-0000-0000-000077080000}"/>
    <cellStyle name="Calc Units (1) 4" xfId="2444" xr:uid="{00000000-0005-0000-0000-000078080000}"/>
    <cellStyle name="Calc Units (1) 5" xfId="2445" xr:uid="{00000000-0005-0000-0000-000079080000}"/>
    <cellStyle name="Calc Units (1) 6" xfId="2446" xr:uid="{00000000-0005-0000-0000-00007A080000}"/>
    <cellStyle name="Calc Units (1) 7" xfId="2447" xr:uid="{00000000-0005-0000-0000-00007B080000}"/>
    <cellStyle name="Calc Units (1) 8" xfId="2448" xr:uid="{00000000-0005-0000-0000-00007C080000}"/>
    <cellStyle name="Calc Units (1) 9" xfId="2449" xr:uid="{00000000-0005-0000-0000-00007D080000}"/>
    <cellStyle name="Calc Units (2)" xfId="2450" xr:uid="{00000000-0005-0000-0000-00007E080000}"/>
    <cellStyle name="Calc Units (2) 10" xfId="2451" xr:uid="{00000000-0005-0000-0000-00007F080000}"/>
    <cellStyle name="Calc Units (2) 11" xfId="2452" xr:uid="{00000000-0005-0000-0000-000080080000}"/>
    <cellStyle name="Calc Units (2) 2" xfId="2453" xr:uid="{00000000-0005-0000-0000-000081080000}"/>
    <cellStyle name="Calc Units (2) 3" xfId="2454" xr:uid="{00000000-0005-0000-0000-000082080000}"/>
    <cellStyle name="Calc Units (2) 4" xfId="2455" xr:uid="{00000000-0005-0000-0000-000083080000}"/>
    <cellStyle name="Calc Units (2) 5" xfId="2456" xr:uid="{00000000-0005-0000-0000-000084080000}"/>
    <cellStyle name="Calc Units (2) 6" xfId="2457" xr:uid="{00000000-0005-0000-0000-000085080000}"/>
    <cellStyle name="Calc Units (2) 7" xfId="2458" xr:uid="{00000000-0005-0000-0000-000086080000}"/>
    <cellStyle name="Calc Units (2) 8" xfId="2459" xr:uid="{00000000-0005-0000-0000-000087080000}"/>
    <cellStyle name="Calc Units (2) 9" xfId="2460" xr:uid="{00000000-0005-0000-0000-000088080000}"/>
    <cellStyle name="Calculation 2" xfId="2461" xr:uid="{00000000-0005-0000-0000-000089080000}"/>
    <cellStyle name="Centered Heading" xfId="2462" xr:uid="{00000000-0005-0000-0000-00008A080000}"/>
    <cellStyle name="Check Cell 2" xfId="2463" xr:uid="{00000000-0005-0000-0000-00008B080000}"/>
    <cellStyle name="clear - Style2" xfId="2464" xr:uid="{00000000-0005-0000-0000-00008C080000}"/>
    <cellStyle name="Cmnt - Style1" xfId="2465" xr:uid="{00000000-0005-0000-0000-00008D080000}"/>
    <cellStyle name="Co. Names" xfId="2466" xr:uid="{00000000-0005-0000-0000-00008E080000}"/>
    <cellStyle name="Col Heading" xfId="2467" xr:uid="{00000000-0005-0000-0000-00008F080000}"/>
    <cellStyle name="Col Heading 10" xfId="2468" xr:uid="{00000000-0005-0000-0000-000090080000}"/>
    <cellStyle name="Col Heading 11" xfId="2469" xr:uid="{00000000-0005-0000-0000-000091080000}"/>
    <cellStyle name="Col Heading 12" xfId="2470" xr:uid="{00000000-0005-0000-0000-000092080000}"/>
    <cellStyle name="Col Heading 13" xfId="2471" xr:uid="{00000000-0005-0000-0000-000093080000}"/>
    <cellStyle name="Col Heading 14" xfId="2472" xr:uid="{00000000-0005-0000-0000-000094080000}"/>
    <cellStyle name="Col Heading 15" xfId="2473" xr:uid="{00000000-0005-0000-0000-000095080000}"/>
    <cellStyle name="Col Heading 16" xfId="2474" xr:uid="{00000000-0005-0000-0000-000096080000}"/>
    <cellStyle name="Col Heading 17" xfId="2475" xr:uid="{00000000-0005-0000-0000-000097080000}"/>
    <cellStyle name="Col Heading 18" xfId="2476" xr:uid="{00000000-0005-0000-0000-000098080000}"/>
    <cellStyle name="Col Heading 19" xfId="2477" xr:uid="{00000000-0005-0000-0000-000099080000}"/>
    <cellStyle name="Col Heading 2" xfId="2478" xr:uid="{00000000-0005-0000-0000-00009A080000}"/>
    <cellStyle name="Col Heading 2 2" xfId="2479" xr:uid="{00000000-0005-0000-0000-00009B080000}"/>
    <cellStyle name="Col Heading 2_Top 20-IR" xfId="2480" xr:uid="{00000000-0005-0000-0000-00009C080000}"/>
    <cellStyle name="Col Heading 20" xfId="2481" xr:uid="{00000000-0005-0000-0000-00009D080000}"/>
    <cellStyle name="Col Heading 21" xfId="2482" xr:uid="{00000000-0005-0000-0000-00009E080000}"/>
    <cellStyle name="Col Heading 22" xfId="2483" xr:uid="{00000000-0005-0000-0000-00009F080000}"/>
    <cellStyle name="Col Heading 23" xfId="2484" xr:uid="{00000000-0005-0000-0000-0000A0080000}"/>
    <cellStyle name="Col Heading 24" xfId="2485" xr:uid="{00000000-0005-0000-0000-0000A1080000}"/>
    <cellStyle name="Col Heading 25" xfId="2486" xr:uid="{00000000-0005-0000-0000-0000A2080000}"/>
    <cellStyle name="Col Heading 26" xfId="2487" xr:uid="{00000000-0005-0000-0000-0000A3080000}"/>
    <cellStyle name="Col Heading 27" xfId="2488" xr:uid="{00000000-0005-0000-0000-0000A4080000}"/>
    <cellStyle name="Col Heading 28" xfId="2489" xr:uid="{00000000-0005-0000-0000-0000A5080000}"/>
    <cellStyle name="Col Heading 29" xfId="2490" xr:uid="{00000000-0005-0000-0000-0000A6080000}"/>
    <cellStyle name="Col Heading 3" xfId="2491" xr:uid="{00000000-0005-0000-0000-0000A7080000}"/>
    <cellStyle name="Col Heading 3 2" xfId="2492" xr:uid="{00000000-0005-0000-0000-0000A8080000}"/>
    <cellStyle name="Col Heading 3_Top 20-IR" xfId="2493" xr:uid="{00000000-0005-0000-0000-0000A9080000}"/>
    <cellStyle name="Col Heading 30" xfId="2494" xr:uid="{00000000-0005-0000-0000-0000AA080000}"/>
    <cellStyle name="Col Heading 31" xfId="2495" xr:uid="{00000000-0005-0000-0000-0000AB080000}"/>
    <cellStyle name="Col Heading 32" xfId="2496" xr:uid="{00000000-0005-0000-0000-0000AC080000}"/>
    <cellStyle name="Col Heading 33" xfId="2497" xr:uid="{00000000-0005-0000-0000-0000AD080000}"/>
    <cellStyle name="Col Heading 4" xfId="2498" xr:uid="{00000000-0005-0000-0000-0000AE080000}"/>
    <cellStyle name="Col Heading 4 2" xfId="2499" xr:uid="{00000000-0005-0000-0000-0000AF080000}"/>
    <cellStyle name="Col Heading 4_Top 20-IR" xfId="2500" xr:uid="{00000000-0005-0000-0000-0000B0080000}"/>
    <cellStyle name="Col Heading 5" xfId="2501" xr:uid="{00000000-0005-0000-0000-0000B1080000}"/>
    <cellStyle name="Col Heading 6" xfId="2502" xr:uid="{00000000-0005-0000-0000-0000B2080000}"/>
    <cellStyle name="Col Heading 7" xfId="2503" xr:uid="{00000000-0005-0000-0000-0000B3080000}"/>
    <cellStyle name="Col Heading 8" xfId="2504" xr:uid="{00000000-0005-0000-0000-0000B4080000}"/>
    <cellStyle name="Col Heading 9" xfId="2505" xr:uid="{00000000-0005-0000-0000-0000B5080000}"/>
    <cellStyle name="Col Heads" xfId="2506" xr:uid="{00000000-0005-0000-0000-0000B6080000}"/>
    <cellStyle name="Col Heads 2" xfId="2507" xr:uid="{00000000-0005-0000-0000-0000B7080000}"/>
    <cellStyle name="Column_Title" xfId="2508" xr:uid="{00000000-0005-0000-0000-0000B8080000}"/>
    <cellStyle name="ColumnAttributeAbovePrompt" xfId="2509" xr:uid="{00000000-0005-0000-0000-0000B9080000}"/>
    <cellStyle name="ColumnAttributeAbovePrompt 2" xfId="2510" xr:uid="{00000000-0005-0000-0000-0000BA080000}"/>
    <cellStyle name="ColumnAttributePrompt" xfId="2511" xr:uid="{00000000-0005-0000-0000-0000BB080000}"/>
    <cellStyle name="ColumnAttributePrompt 2" xfId="2512" xr:uid="{00000000-0005-0000-0000-0000BC080000}"/>
    <cellStyle name="ColumnAttributeValue" xfId="2513" xr:uid="{00000000-0005-0000-0000-0000BD080000}"/>
    <cellStyle name="ColumnAttributeValue 2" xfId="2514" xr:uid="{00000000-0005-0000-0000-0000BE080000}"/>
    <cellStyle name="ColumnHeadingPrompt" xfId="2515" xr:uid="{00000000-0005-0000-0000-0000BF080000}"/>
    <cellStyle name="ColumnHeadingPrompt 2" xfId="2516" xr:uid="{00000000-0005-0000-0000-0000C0080000}"/>
    <cellStyle name="ColumnHeadingValue" xfId="2517" xr:uid="{00000000-0005-0000-0000-0000C1080000}"/>
    <cellStyle name="ColumnHeadingValue 2" xfId="2518" xr:uid="{00000000-0005-0000-0000-0000C2080000}"/>
    <cellStyle name="columns" xfId="2519" xr:uid="{00000000-0005-0000-0000-0000C3080000}"/>
    <cellStyle name="Comma" xfId="1" builtinId="3"/>
    <cellStyle name="Comma  - Style1" xfId="2520" xr:uid="{00000000-0005-0000-0000-0000C5080000}"/>
    <cellStyle name="Comma  - Style1 2" xfId="2521" xr:uid="{00000000-0005-0000-0000-0000C6080000}"/>
    <cellStyle name="Comma  - Style2" xfId="2522" xr:uid="{00000000-0005-0000-0000-0000C7080000}"/>
    <cellStyle name="Comma  - Style3" xfId="2523" xr:uid="{00000000-0005-0000-0000-0000C8080000}"/>
    <cellStyle name="Comma  - Style4" xfId="2524" xr:uid="{00000000-0005-0000-0000-0000C9080000}"/>
    <cellStyle name="Comma  - Style5" xfId="2525" xr:uid="{00000000-0005-0000-0000-0000CA080000}"/>
    <cellStyle name="Comma  - Style6" xfId="2526" xr:uid="{00000000-0005-0000-0000-0000CB080000}"/>
    <cellStyle name="Comma  - Style7" xfId="2527" xr:uid="{00000000-0005-0000-0000-0000CC080000}"/>
    <cellStyle name="Comma  - Style8" xfId="2528" xr:uid="{00000000-0005-0000-0000-0000CD080000}"/>
    <cellStyle name="comma (,0)" xfId="2529" xr:uid="{00000000-0005-0000-0000-0000CE080000}"/>
    <cellStyle name="comma (,0) 10" xfId="2530" xr:uid="{00000000-0005-0000-0000-0000CF080000}"/>
    <cellStyle name="comma (,0) 11" xfId="2531" xr:uid="{00000000-0005-0000-0000-0000D0080000}"/>
    <cellStyle name="comma (,0) 12" xfId="2532" xr:uid="{00000000-0005-0000-0000-0000D1080000}"/>
    <cellStyle name="comma (,0) 13" xfId="2533" xr:uid="{00000000-0005-0000-0000-0000D2080000}"/>
    <cellStyle name="comma (,0) 14" xfId="2534" xr:uid="{00000000-0005-0000-0000-0000D3080000}"/>
    <cellStyle name="comma (,0) 15" xfId="2535" xr:uid="{00000000-0005-0000-0000-0000D4080000}"/>
    <cellStyle name="comma (,0) 16" xfId="2536" xr:uid="{00000000-0005-0000-0000-0000D5080000}"/>
    <cellStyle name="comma (,0) 17" xfId="2537" xr:uid="{00000000-0005-0000-0000-0000D6080000}"/>
    <cellStyle name="comma (,0) 18" xfId="2538" xr:uid="{00000000-0005-0000-0000-0000D7080000}"/>
    <cellStyle name="comma (,0) 19" xfId="2539" xr:uid="{00000000-0005-0000-0000-0000D8080000}"/>
    <cellStyle name="comma (,0) 2" xfId="2540" xr:uid="{00000000-0005-0000-0000-0000D9080000}"/>
    <cellStyle name="comma (,0) 20" xfId="2541" xr:uid="{00000000-0005-0000-0000-0000DA080000}"/>
    <cellStyle name="comma (,0) 21" xfId="2542" xr:uid="{00000000-0005-0000-0000-0000DB080000}"/>
    <cellStyle name="comma (,0) 22" xfId="2543" xr:uid="{00000000-0005-0000-0000-0000DC080000}"/>
    <cellStyle name="comma (,0) 23" xfId="2544" xr:uid="{00000000-0005-0000-0000-0000DD080000}"/>
    <cellStyle name="comma (,0) 24" xfId="2545" xr:uid="{00000000-0005-0000-0000-0000DE080000}"/>
    <cellStyle name="comma (,0) 25" xfId="2546" xr:uid="{00000000-0005-0000-0000-0000DF080000}"/>
    <cellStyle name="comma (,0) 26" xfId="2547" xr:uid="{00000000-0005-0000-0000-0000E0080000}"/>
    <cellStyle name="comma (,0) 27" xfId="2548" xr:uid="{00000000-0005-0000-0000-0000E1080000}"/>
    <cellStyle name="comma (,0) 28" xfId="2549" xr:uid="{00000000-0005-0000-0000-0000E2080000}"/>
    <cellStyle name="comma (,0) 29" xfId="2550" xr:uid="{00000000-0005-0000-0000-0000E3080000}"/>
    <cellStyle name="comma (,0) 3" xfId="2551" xr:uid="{00000000-0005-0000-0000-0000E4080000}"/>
    <cellStyle name="comma (,0) 30" xfId="2552" xr:uid="{00000000-0005-0000-0000-0000E5080000}"/>
    <cellStyle name="comma (,0) 4" xfId="2553" xr:uid="{00000000-0005-0000-0000-0000E6080000}"/>
    <cellStyle name="comma (,0) 5" xfId="2554" xr:uid="{00000000-0005-0000-0000-0000E7080000}"/>
    <cellStyle name="comma (,0) 6" xfId="2555" xr:uid="{00000000-0005-0000-0000-0000E8080000}"/>
    <cellStyle name="comma (,0) 7" xfId="2556" xr:uid="{00000000-0005-0000-0000-0000E9080000}"/>
    <cellStyle name="comma (,0) 8" xfId="2557" xr:uid="{00000000-0005-0000-0000-0000EA080000}"/>
    <cellStyle name="comma (,0) 9" xfId="2558" xr:uid="{00000000-0005-0000-0000-0000EB080000}"/>
    <cellStyle name="comma (,1)" xfId="2559" xr:uid="{00000000-0005-0000-0000-0000EC080000}"/>
    <cellStyle name="comma (,1) 2" xfId="2560" xr:uid="{00000000-0005-0000-0000-0000ED080000}"/>
    <cellStyle name="comma (,1) 3" xfId="2561" xr:uid="{00000000-0005-0000-0000-0000EE080000}"/>
    <cellStyle name="comma (,1) 4" xfId="2562" xr:uid="{00000000-0005-0000-0000-0000EF080000}"/>
    <cellStyle name="comma (,2)" xfId="2563" xr:uid="{00000000-0005-0000-0000-0000F0080000}"/>
    <cellStyle name="comma (,2) 2" xfId="2564" xr:uid="{00000000-0005-0000-0000-0000F1080000}"/>
    <cellStyle name="comma (,2) 3" xfId="2565" xr:uid="{00000000-0005-0000-0000-0000F2080000}"/>
    <cellStyle name="comma (,2) 4" xfId="2566" xr:uid="{00000000-0005-0000-0000-0000F3080000}"/>
    <cellStyle name="comma (0)" xfId="2567" xr:uid="{00000000-0005-0000-0000-0000F4080000}"/>
    <cellStyle name="comma (K0)" xfId="2568" xr:uid="{00000000-0005-0000-0000-0000F5080000}"/>
    <cellStyle name="comma (K0) 10" xfId="2569" xr:uid="{00000000-0005-0000-0000-0000F6080000}"/>
    <cellStyle name="comma (K0) 11" xfId="2570" xr:uid="{00000000-0005-0000-0000-0000F7080000}"/>
    <cellStyle name="comma (K0) 12" xfId="2571" xr:uid="{00000000-0005-0000-0000-0000F8080000}"/>
    <cellStyle name="comma (K0) 13" xfId="2572" xr:uid="{00000000-0005-0000-0000-0000F9080000}"/>
    <cellStyle name="comma (K0) 14" xfId="2573" xr:uid="{00000000-0005-0000-0000-0000FA080000}"/>
    <cellStyle name="comma (K0) 15" xfId="2574" xr:uid="{00000000-0005-0000-0000-0000FB080000}"/>
    <cellStyle name="comma (K0) 16" xfId="2575" xr:uid="{00000000-0005-0000-0000-0000FC080000}"/>
    <cellStyle name="comma (K0) 17" xfId="2576" xr:uid="{00000000-0005-0000-0000-0000FD080000}"/>
    <cellStyle name="comma (K0) 18" xfId="2577" xr:uid="{00000000-0005-0000-0000-0000FE080000}"/>
    <cellStyle name="comma (K0) 19" xfId="2578" xr:uid="{00000000-0005-0000-0000-0000FF080000}"/>
    <cellStyle name="comma (K0) 2" xfId="2579" xr:uid="{00000000-0005-0000-0000-000000090000}"/>
    <cellStyle name="comma (K0) 20" xfId="2580" xr:uid="{00000000-0005-0000-0000-000001090000}"/>
    <cellStyle name="comma (K0) 21" xfId="2581" xr:uid="{00000000-0005-0000-0000-000002090000}"/>
    <cellStyle name="comma (K0) 22" xfId="2582" xr:uid="{00000000-0005-0000-0000-000003090000}"/>
    <cellStyle name="comma (K0) 23" xfId="2583" xr:uid="{00000000-0005-0000-0000-000004090000}"/>
    <cellStyle name="comma (K0) 24" xfId="2584" xr:uid="{00000000-0005-0000-0000-000005090000}"/>
    <cellStyle name="comma (K0) 25" xfId="2585" xr:uid="{00000000-0005-0000-0000-000006090000}"/>
    <cellStyle name="comma (K0) 26" xfId="2586" xr:uid="{00000000-0005-0000-0000-000007090000}"/>
    <cellStyle name="comma (K0) 27" xfId="2587" xr:uid="{00000000-0005-0000-0000-000008090000}"/>
    <cellStyle name="comma (K0) 28" xfId="2588" xr:uid="{00000000-0005-0000-0000-000009090000}"/>
    <cellStyle name="comma (K0) 29" xfId="2589" xr:uid="{00000000-0005-0000-0000-00000A090000}"/>
    <cellStyle name="comma (K0) 3" xfId="2590" xr:uid="{00000000-0005-0000-0000-00000B090000}"/>
    <cellStyle name="comma (K0) 30" xfId="2591" xr:uid="{00000000-0005-0000-0000-00000C090000}"/>
    <cellStyle name="comma (K0) 4" xfId="2592" xr:uid="{00000000-0005-0000-0000-00000D090000}"/>
    <cellStyle name="comma (K0) 5" xfId="2593" xr:uid="{00000000-0005-0000-0000-00000E090000}"/>
    <cellStyle name="comma (K0) 6" xfId="2594" xr:uid="{00000000-0005-0000-0000-00000F090000}"/>
    <cellStyle name="comma (K0) 7" xfId="2595" xr:uid="{00000000-0005-0000-0000-000010090000}"/>
    <cellStyle name="comma (K0) 8" xfId="2596" xr:uid="{00000000-0005-0000-0000-000011090000}"/>
    <cellStyle name="comma (K0) 9" xfId="2597" xr:uid="{00000000-0005-0000-0000-000012090000}"/>
    <cellStyle name="comma (K1)" xfId="2598" xr:uid="{00000000-0005-0000-0000-000013090000}"/>
    <cellStyle name="comma (K1) 2" xfId="2599" xr:uid="{00000000-0005-0000-0000-000014090000}"/>
    <cellStyle name="comma (K1) 3" xfId="2600" xr:uid="{00000000-0005-0000-0000-000015090000}"/>
    <cellStyle name="comma (K1) 4" xfId="2601" xr:uid="{00000000-0005-0000-0000-000016090000}"/>
    <cellStyle name="comma (M0)" xfId="2602" xr:uid="{00000000-0005-0000-0000-000017090000}"/>
    <cellStyle name="comma (M0) 2" xfId="2603" xr:uid="{00000000-0005-0000-0000-000018090000}"/>
    <cellStyle name="comma (M0) 3" xfId="2604" xr:uid="{00000000-0005-0000-0000-000019090000}"/>
    <cellStyle name="comma (M0) 4" xfId="2605" xr:uid="{00000000-0005-0000-0000-00001A090000}"/>
    <cellStyle name="comma (M1)" xfId="2606" xr:uid="{00000000-0005-0000-0000-00001B090000}"/>
    <cellStyle name="comma (M1) 2" xfId="2607" xr:uid="{00000000-0005-0000-0000-00001C090000}"/>
    <cellStyle name="comma (M1) 3" xfId="2608" xr:uid="{00000000-0005-0000-0000-00001D090000}"/>
    <cellStyle name="comma (M1) 4" xfId="2609" xr:uid="{00000000-0005-0000-0000-00001E090000}"/>
    <cellStyle name="Comma [00]" xfId="2610" xr:uid="{00000000-0005-0000-0000-00001F090000}"/>
    <cellStyle name="Comma [00] 10" xfId="2611" xr:uid="{00000000-0005-0000-0000-000020090000}"/>
    <cellStyle name="Comma [00] 11" xfId="2612" xr:uid="{00000000-0005-0000-0000-000021090000}"/>
    <cellStyle name="Comma [00] 2" xfId="2613" xr:uid="{00000000-0005-0000-0000-000022090000}"/>
    <cellStyle name="Comma [00] 3" xfId="2614" xr:uid="{00000000-0005-0000-0000-000023090000}"/>
    <cellStyle name="Comma [00] 4" xfId="2615" xr:uid="{00000000-0005-0000-0000-000024090000}"/>
    <cellStyle name="Comma [00] 5" xfId="2616" xr:uid="{00000000-0005-0000-0000-000025090000}"/>
    <cellStyle name="Comma [00] 6" xfId="2617" xr:uid="{00000000-0005-0000-0000-000026090000}"/>
    <cellStyle name="Comma [00] 7" xfId="2618" xr:uid="{00000000-0005-0000-0000-000027090000}"/>
    <cellStyle name="Comma [00] 8" xfId="2619" xr:uid="{00000000-0005-0000-0000-000028090000}"/>
    <cellStyle name="Comma [00] 9" xfId="2620" xr:uid="{00000000-0005-0000-0000-000029090000}"/>
    <cellStyle name="comma [1]" xfId="2621" xr:uid="{00000000-0005-0000-0000-00002A090000}"/>
    <cellStyle name="Comma [2]" xfId="2622" xr:uid="{00000000-0005-0000-0000-00002B090000}"/>
    <cellStyle name="Comma 0" xfId="2623" xr:uid="{00000000-0005-0000-0000-00002C090000}"/>
    <cellStyle name="Comma 0*" xfId="2624" xr:uid="{00000000-0005-0000-0000-00002D090000}"/>
    <cellStyle name="Comma 10" xfId="2625" xr:uid="{00000000-0005-0000-0000-00002E090000}"/>
    <cellStyle name="Comma 10 2" xfId="2626" xr:uid="{00000000-0005-0000-0000-00002F090000}"/>
    <cellStyle name="Comma 10 3" xfId="2627" xr:uid="{00000000-0005-0000-0000-000030090000}"/>
    <cellStyle name="Comma 10 4" xfId="2628" xr:uid="{00000000-0005-0000-0000-000031090000}"/>
    <cellStyle name="Comma 10 5" xfId="2629" xr:uid="{00000000-0005-0000-0000-000032090000}"/>
    <cellStyle name="Comma 10 6" xfId="2630" xr:uid="{00000000-0005-0000-0000-000033090000}"/>
    <cellStyle name="Comma 10 7" xfId="2631" xr:uid="{00000000-0005-0000-0000-000034090000}"/>
    <cellStyle name="Comma 10 8" xfId="2632" xr:uid="{00000000-0005-0000-0000-000035090000}"/>
    <cellStyle name="Comma 10 9" xfId="2633" xr:uid="{00000000-0005-0000-0000-000036090000}"/>
    <cellStyle name="Comma 11" xfId="2634" xr:uid="{00000000-0005-0000-0000-000037090000}"/>
    <cellStyle name="Comma 11 2" xfId="2635" xr:uid="{00000000-0005-0000-0000-000038090000}"/>
    <cellStyle name="Comma 11 3" xfId="2636" xr:uid="{00000000-0005-0000-0000-000039090000}"/>
    <cellStyle name="Comma 11 4" xfId="2637" xr:uid="{00000000-0005-0000-0000-00003A090000}"/>
    <cellStyle name="Comma 11 5" xfId="2638" xr:uid="{00000000-0005-0000-0000-00003B090000}"/>
    <cellStyle name="Comma 11 6" xfId="2639" xr:uid="{00000000-0005-0000-0000-00003C090000}"/>
    <cellStyle name="Comma 11 7" xfId="2640" xr:uid="{00000000-0005-0000-0000-00003D090000}"/>
    <cellStyle name="Comma 11 8" xfId="2641" xr:uid="{00000000-0005-0000-0000-00003E090000}"/>
    <cellStyle name="Comma 11 9" xfId="2642" xr:uid="{00000000-0005-0000-0000-00003F090000}"/>
    <cellStyle name="Comma 12" xfId="2643" xr:uid="{00000000-0005-0000-0000-000040090000}"/>
    <cellStyle name="Comma 12 2" xfId="2644" xr:uid="{00000000-0005-0000-0000-000041090000}"/>
    <cellStyle name="Comma 12 3" xfId="2645" xr:uid="{00000000-0005-0000-0000-000042090000}"/>
    <cellStyle name="Comma 12 4" xfId="2646" xr:uid="{00000000-0005-0000-0000-000043090000}"/>
    <cellStyle name="Comma 12 5" xfId="2647" xr:uid="{00000000-0005-0000-0000-000044090000}"/>
    <cellStyle name="Comma 12 6" xfId="2648" xr:uid="{00000000-0005-0000-0000-000045090000}"/>
    <cellStyle name="Comma 12 7" xfId="2649" xr:uid="{00000000-0005-0000-0000-000046090000}"/>
    <cellStyle name="Comma 12 8" xfId="2650" xr:uid="{00000000-0005-0000-0000-000047090000}"/>
    <cellStyle name="Comma 12 9" xfId="2651" xr:uid="{00000000-0005-0000-0000-000048090000}"/>
    <cellStyle name="Comma 13" xfId="2652" xr:uid="{00000000-0005-0000-0000-000049090000}"/>
    <cellStyle name="Comma 13 2" xfId="2653" xr:uid="{00000000-0005-0000-0000-00004A090000}"/>
    <cellStyle name="Comma 13 3" xfId="2654" xr:uid="{00000000-0005-0000-0000-00004B090000}"/>
    <cellStyle name="Comma 13 4" xfId="2655" xr:uid="{00000000-0005-0000-0000-00004C090000}"/>
    <cellStyle name="Comma 13 5" xfId="2656" xr:uid="{00000000-0005-0000-0000-00004D090000}"/>
    <cellStyle name="Comma 13 6" xfId="2657" xr:uid="{00000000-0005-0000-0000-00004E090000}"/>
    <cellStyle name="Comma 13 7" xfId="2658" xr:uid="{00000000-0005-0000-0000-00004F090000}"/>
    <cellStyle name="Comma 13 8" xfId="2659" xr:uid="{00000000-0005-0000-0000-000050090000}"/>
    <cellStyle name="Comma 13 9" xfId="2660" xr:uid="{00000000-0005-0000-0000-000051090000}"/>
    <cellStyle name="Comma 14" xfId="2661" xr:uid="{00000000-0005-0000-0000-000052090000}"/>
    <cellStyle name="Comma 14 2" xfId="2662" xr:uid="{00000000-0005-0000-0000-000053090000}"/>
    <cellStyle name="Comma 14 3" xfId="2663" xr:uid="{00000000-0005-0000-0000-000054090000}"/>
    <cellStyle name="Comma 14 4" xfId="2664" xr:uid="{00000000-0005-0000-0000-000055090000}"/>
    <cellStyle name="Comma 14 5" xfId="2665" xr:uid="{00000000-0005-0000-0000-000056090000}"/>
    <cellStyle name="Comma 14 6" xfId="2666" xr:uid="{00000000-0005-0000-0000-000057090000}"/>
    <cellStyle name="Comma 14 7" xfId="2667" xr:uid="{00000000-0005-0000-0000-000058090000}"/>
    <cellStyle name="Comma 14 8" xfId="2668" xr:uid="{00000000-0005-0000-0000-000059090000}"/>
    <cellStyle name="Comma 14 9" xfId="2669" xr:uid="{00000000-0005-0000-0000-00005A090000}"/>
    <cellStyle name="Comma 15" xfId="2670" xr:uid="{00000000-0005-0000-0000-00005B090000}"/>
    <cellStyle name="Comma 16" xfId="2671" xr:uid="{00000000-0005-0000-0000-00005C090000}"/>
    <cellStyle name="Comma 17" xfId="2672" xr:uid="{00000000-0005-0000-0000-00005D090000}"/>
    <cellStyle name="Comma 18" xfId="2673" xr:uid="{00000000-0005-0000-0000-00005E090000}"/>
    <cellStyle name="Comma 19" xfId="2674" xr:uid="{00000000-0005-0000-0000-00005F090000}"/>
    <cellStyle name="Comma 2" xfId="2" xr:uid="{00000000-0005-0000-0000-000060090000}"/>
    <cellStyle name="Comma 2 10" xfId="2675" xr:uid="{00000000-0005-0000-0000-000061090000}"/>
    <cellStyle name="Comma 2 2" xfId="243" xr:uid="{00000000-0005-0000-0000-000062090000}"/>
    <cellStyle name="Comma 2 2 2" xfId="258" xr:uid="{00000000-0005-0000-0000-000063090000}"/>
    <cellStyle name="Comma 2 2 2 2" xfId="2676" xr:uid="{00000000-0005-0000-0000-000064090000}"/>
    <cellStyle name="Comma 2 2 3" xfId="2677" xr:uid="{00000000-0005-0000-0000-000065090000}"/>
    <cellStyle name="Comma 2 2 4" xfId="2678" xr:uid="{00000000-0005-0000-0000-000066090000}"/>
    <cellStyle name="Comma 2 3" xfId="2679" xr:uid="{00000000-0005-0000-0000-000067090000}"/>
    <cellStyle name="Comma 2 3 2" xfId="2680" xr:uid="{00000000-0005-0000-0000-000068090000}"/>
    <cellStyle name="Comma 2 3 3" xfId="2681" xr:uid="{00000000-0005-0000-0000-000069090000}"/>
    <cellStyle name="Comma 2 3 4" xfId="2682" xr:uid="{00000000-0005-0000-0000-00006A090000}"/>
    <cellStyle name="Comma 2 4" xfId="2683" xr:uid="{00000000-0005-0000-0000-00006B090000}"/>
    <cellStyle name="Comma 2 5" xfId="2684" xr:uid="{00000000-0005-0000-0000-00006C090000}"/>
    <cellStyle name="Comma 2 6" xfId="2685" xr:uid="{00000000-0005-0000-0000-00006D090000}"/>
    <cellStyle name="Comma 2 7" xfId="2686" xr:uid="{00000000-0005-0000-0000-00006E090000}"/>
    <cellStyle name="Comma 2 8" xfId="2687" xr:uid="{00000000-0005-0000-0000-00006F090000}"/>
    <cellStyle name="Comma 2 9" xfId="2688" xr:uid="{00000000-0005-0000-0000-000070090000}"/>
    <cellStyle name="Comma 20" xfId="2689" xr:uid="{00000000-0005-0000-0000-000071090000}"/>
    <cellStyle name="Comma 21" xfId="2690" xr:uid="{00000000-0005-0000-0000-000072090000}"/>
    <cellStyle name="Comma 22" xfId="2691" xr:uid="{00000000-0005-0000-0000-000073090000}"/>
    <cellStyle name="Comma 23" xfId="2692" xr:uid="{00000000-0005-0000-0000-000074090000}"/>
    <cellStyle name="Comma 24" xfId="2693" xr:uid="{00000000-0005-0000-0000-000075090000}"/>
    <cellStyle name="Comma 25" xfId="2694" xr:uid="{00000000-0005-0000-0000-000076090000}"/>
    <cellStyle name="Comma 26" xfId="2695" xr:uid="{00000000-0005-0000-0000-000077090000}"/>
    <cellStyle name="Comma 27" xfId="2696" xr:uid="{00000000-0005-0000-0000-000078090000}"/>
    <cellStyle name="Comma 28" xfId="2697" xr:uid="{00000000-0005-0000-0000-000079090000}"/>
    <cellStyle name="Comma 29" xfId="2698" xr:uid="{00000000-0005-0000-0000-00007A090000}"/>
    <cellStyle name="Comma 3" xfId="3" xr:uid="{00000000-0005-0000-0000-00007B090000}"/>
    <cellStyle name="Comma 3 10" xfId="2699" xr:uid="{00000000-0005-0000-0000-00007C090000}"/>
    <cellStyle name="Comma 3 11" xfId="2700" xr:uid="{00000000-0005-0000-0000-00007D090000}"/>
    <cellStyle name="Comma 3 2" xfId="244" xr:uid="{00000000-0005-0000-0000-00007E090000}"/>
    <cellStyle name="Comma 3 2 2" xfId="259" xr:uid="{00000000-0005-0000-0000-00007F090000}"/>
    <cellStyle name="Comma 3 2 3" xfId="2701" xr:uid="{00000000-0005-0000-0000-000080090000}"/>
    <cellStyle name="Comma 3 3" xfId="2702" xr:uid="{00000000-0005-0000-0000-000081090000}"/>
    <cellStyle name="Comma 3 4" xfId="2703" xr:uid="{00000000-0005-0000-0000-000082090000}"/>
    <cellStyle name="Comma 3 5" xfId="2704" xr:uid="{00000000-0005-0000-0000-000083090000}"/>
    <cellStyle name="Comma 3 6" xfId="2705" xr:uid="{00000000-0005-0000-0000-000084090000}"/>
    <cellStyle name="Comma 3 7" xfId="2706" xr:uid="{00000000-0005-0000-0000-000085090000}"/>
    <cellStyle name="Comma 3 8" xfId="2707" xr:uid="{00000000-0005-0000-0000-000086090000}"/>
    <cellStyle name="Comma 3 9" xfId="2708" xr:uid="{00000000-0005-0000-0000-000087090000}"/>
    <cellStyle name="Comma 4" xfId="4" xr:uid="{00000000-0005-0000-0000-000088090000}"/>
    <cellStyle name="Comma 4 2" xfId="2709" xr:uid="{00000000-0005-0000-0000-000089090000}"/>
    <cellStyle name="Comma 4 3" xfId="2710" xr:uid="{00000000-0005-0000-0000-00008A090000}"/>
    <cellStyle name="Comma 4 4" xfId="2711" xr:uid="{00000000-0005-0000-0000-00008B090000}"/>
    <cellStyle name="Comma 4 5" xfId="2712" xr:uid="{00000000-0005-0000-0000-00008C090000}"/>
    <cellStyle name="Comma 4 6" xfId="2713" xr:uid="{00000000-0005-0000-0000-00008D090000}"/>
    <cellStyle name="Comma 4 7" xfId="2714" xr:uid="{00000000-0005-0000-0000-00008E090000}"/>
    <cellStyle name="Comma 4 8" xfId="2715" xr:uid="{00000000-0005-0000-0000-00008F090000}"/>
    <cellStyle name="Comma 4 9" xfId="2716" xr:uid="{00000000-0005-0000-0000-000090090000}"/>
    <cellStyle name="Comma 5" xfId="119" xr:uid="{00000000-0005-0000-0000-000091090000}"/>
    <cellStyle name="Comma 5 10" xfId="2717" xr:uid="{00000000-0005-0000-0000-000092090000}"/>
    <cellStyle name="Comma 5 11" xfId="2718" xr:uid="{00000000-0005-0000-0000-000093090000}"/>
    <cellStyle name="Comma 5 2" xfId="260" xr:uid="{00000000-0005-0000-0000-000094090000}"/>
    <cellStyle name="Comma 5 2 2" xfId="2719" xr:uid="{00000000-0005-0000-0000-000095090000}"/>
    <cellStyle name="Comma 5 3" xfId="2720" xr:uid="{00000000-0005-0000-0000-000096090000}"/>
    <cellStyle name="Comma 5 4" xfId="2721" xr:uid="{00000000-0005-0000-0000-000097090000}"/>
    <cellStyle name="Comma 5 5" xfId="2722" xr:uid="{00000000-0005-0000-0000-000098090000}"/>
    <cellStyle name="Comma 5 6" xfId="2723" xr:uid="{00000000-0005-0000-0000-000099090000}"/>
    <cellStyle name="Comma 5 7" xfId="2724" xr:uid="{00000000-0005-0000-0000-00009A090000}"/>
    <cellStyle name="Comma 5 8" xfId="2725" xr:uid="{00000000-0005-0000-0000-00009B090000}"/>
    <cellStyle name="Comma 5 9" xfId="2726" xr:uid="{00000000-0005-0000-0000-00009C090000}"/>
    <cellStyle name="Comma 6" xfId="261" xr:uid="{00000000-0005-0000-0000-00009D090000}"/>
    <cellStyle name="Comma 6 2" xfId="2727" xr:uid="{00000000-0005-0000-0000-00009E090000}"/>
    <cellStyle name="Comma 6 3" xfId="2728" xr:uid="{00000000-0005-0000-0000-00009F090000}"/>
    <cellStyle name="Comma 7" xfId="262" xr:uid="{00000000-0005-0000-0000-0000A0090000}"/>
    <cellStyle name="Comma 7 2" xfId="2729" xr:uid="{00000000-0005-0000-0000-0000A1090000}"/>
    <cellStyle name="Comma 7 3" xfId="2730" xr:uid="{00000000-0005-0000-0000-0000A2090000}"/>
    <cellStyle name="Comma 7 4" xfId="2731" xr:uid="{00000000-0005-0000-0000-0000A3090000}"/>
    <cellStyle name="Comma 7 5" xfId="2732" xr:uid="{00000000-0005-0000-0000-0000A4090000}"/>
    <cellStyle name="Comma 7 6" xfId="2733" xr:uid="{00000000-0005-0000-0000-0000A5090000}"/>
    <cellStyle name="Comma 7 7" xfId="2734" xr:uid="{00000000-0005-0000-0000-0000A6090000}"/>
    <cellStyle name="Comma 7 8" xfId="2735" xr:uid="{00000000-0005-0000-0000-0000A7090000}"/>
    <cellStyle name="Comma 7 9" xfId="2736" xr:uid="{00000000-0005-0000-0000-0000A8090000}"/>
    <cellStyle name="Comma 8" xfId="2737" xr:uid="{00000000-0005-0000-0000-0000A9090000}"/>
    <cellStyle name="Comma 8 2" xfId="2738" xr:uid="{00000000-0005-0000-0000-0000AA090000}"/>
    <cellStyle name="Comma 8 3" xfId="2739" xr:uid="{00000000-0005-0000-0000-0000AB090000}"/>
    <cellStyle name="Comma 8 4" xfId="2740" xr:uid="{00000000-0005-0000-0000-0000AC090000}"/>
    <cellStyle name="Comma 8 5" xfId="2741" xr:uid="{00000000-0005-0000-0000-0000AD090000}"/>
    <cellStyle name="Comma 8 6" xfId="2742" xr:uid="{00000000-0005-0000-0000-0000AE090000}"/>
    <cellStyle name="Comma 8 7" xfId="2743" xr:uid="{00000000-0005-0000-0000-0000AF090000}"/>
    <cellStyle name="Comma 8 8" xfId="2744" xr:uid="{00000000-0005-0000-0000-0000B0090000}"/>
    <cellStyle name="Comma 8 9" xfId="2745" xr:uid="{00000000-0005-0000-0000-0000B1090000}"/>
    <cellStyle name="Comma 9" xfId="2746" xr:uid="{00000000-0005-0000-0000-0000B2090000}"/>
    <cellStyle name="Comma 9 2" xfId="2747" xr:uid="{00000000-0005-0000-0000-0000B3090000}"/>
    <cellStyle name="Comma 9 3" xfId="2748" xr:uid="{00000000-0005-0000-0000-0000B4090000}"/>
    <cellStyle name="Comma 9 4" xfId="2749" xr:uid="{00000000-0005-0000-0000-0000B5090000}"/>
    <cellStyle name="Comma 9 5" xfId="2750" xr:uid="{00000000-0005-0000-0000-0000B6090000}"/>
    <cellStyle name="Comma 9 6" xfId="2751" xr:uid="{00000000-0005-0000-0000-0000B7090000}"/>
    <cellStyle name="Comma 9 7" xfId="2752" xr:uid="{00000000-0005-0000-0000-0000B8090000}"/>
    <cellStyle name="Comma 9 8" xfId="2753" xr:uid="{00000000-0005-0000-0000-0000B9090000}"/>
    <cellStyle name="Comma 9 9" xfId="2754" xr:uid="{00000000-0005-0000-0000-0000BA090000}"/>
    <cellStyle name="comma zerodec" xfId="2755" xr:uid="{00000000-0005-0000-0000-0000BB090000}"/>
    <cellStyle name="Comma,0" xfId="2756" xr:uid="{00000000-0005-0000-0000-0000BC090000}"/>
    <cellStyle name="Comma,1" xfId="2757" xr:uid="{00000000-0005-0000-0000-0000BD090000}"/>
    <cellStyle name="Comma,2" xfId="2758" xr:uid="{00000000-0005-0000-0000-0000BE090000}"/>
    <cellStyle name="Comma0" xfId="2759" xr:uid="{00000000-0005-0000-0000-0000BF090000}"/>
    <cellStyle name="Comma0 - Modelo1" xfId="2760" xr:uid="{00000000-0005-0000-0000-0000C0090000}"/>
    <cellStyle name="Comma0 - Style1" xfId="2761" xr:uid="{00000000-0005-0000-0000-0000C1090000}"/>
    <cellStyle name="Comma0 - Style3" xfId="2762" xr:uid="{00000000-0005-0000-0000-0000C2090000}"/>
    <cellStyle name="Comma0 2" xfId="2763" xr:uid="{00000000-0005-0000-0000-0000C3090000}"/>
    <cellStyle name="Comma0 3" xfId="2764" xr:uid="{00000000-0005-0000-0000-0000C4090000}"/>
    <cellStyle name="Comma0 4" xfId="2765" xr:uid="{00000000-0005-0000-0000-0000C5090000}"/>
    <cellStyle name="Comma0 5" xfId="2766" xr:uid="{00000000-0005-0000-0000-0000C6090000}"/>
    <cellStyle name="Comma0 6" xfId="2767" xr:uid="{00000000-0005-0000-0000-0000C7090000}"/>
    <cellStyle name="Comma0 7" xfId="2768" xr:uid="{00000000-0005-0000-0000-0000C8090000}"/>
    <cellStyle name="Comma0 8" xfId="2769" xr:uid="{00000000-0005-0000-0000-0000C9090000}"/>
    <cellStyle name="Comma0_Book1 (3)" xfId="2770" xr:uid="{00000000-0005-0000-0000-0000CA090000}"/>
    <cellStyle name="Comma1 - Modelo2" xfId="2771" xr:uid="{00000000-0005-0000-0000-0000CB090000}"/>
    <cellStyle name="Comma1 - Style2" xfId="2772" xr:uid="{00000000-0005-0000-0000-0000CC090000}"/>
    <cellStyle name="Company Name" xfId="2773" xr:uid="{00000000-0005-0000-0000-0000CD090000}"/>
    <cellStyle name="Compressed" xfId="2774" xr:uid="{00000000-0005-0000-0000-0000CE090000}"/>
    <cellStyle name="Compressed 2" xfId="2775" xr:uid="{00000000-0005-0000-0000-0000CF090000}"/>
    <cellStyle name="Compressed 3" xfId="2776" xr:uid="{00000000-0005-0000-0000-0000D0090000}"/>
    <cellStyle name="Compressed 4" xfId="2777" xr:uid="{00000000-0005-0000-0000-0000D1090000}"/>
    <cellStyle name="Compressed 5" xfId="2778" xr:uid="{00000000-0005-0000-0000-0000D2090000}"/>
    <cellStyle name="Compressed 6" xfId="2779" xr:uid="{00000000-0005-0000-0000-0000D3090000}"/>
    <cellStyle name="Compressed 7" xfId="2780" xr:uid="{00000000-0005-0000-0000-0000D4090000}"/>
    <cellStyle name="Compressed 8" xfId="2781" xr:uid="{00000000-0005-0000-0000-0000D5090000}"/>
    <cellStyle name="COMPS" xfId="2782" xr:uid="{00000000-0005-0000-0000-0000D6090000}"/>
    <cellStyle name="ContentsHyperlink" xfId="2783" xr:uid="{00000000-0005-0000-0000-0000D7090000}"/>
    <cellStyle name="ContentsHyperlink 2" xfId="2784" xr:uid="{00000000-0005-0000-0000-0000D8090000}"/>
    <cellStyle name="ContentsHyperlink 3" xfId="2785" xr:uid="{00000000-0005-0000-0000-0000D9090000}"/>
    <cellStyle name="ContentsHyperlink 4" xfId="2786" xr:uid="{00000000-0005-0000-0000-0000DA090000}"/>
    <cellStyle name="ContentsHyperlink 5" xfId="2787" xr:uid="{00000000-0005-0000-0000-0000DB090000}"/>
    <cellStyle name="ContentsHyperlink 6" xfId="2788" xr:uid="{00000000-0005-0000-0000-0000DC090000}"/>
    <cellStyle name="ContentsHyperlink 7" xfId="2789" xr:uid="{00000000-0005-0000-0000-0000DD090000}"/>
    <cellStyle name="ContentsHyperlink 8" xfId="2790" xr:uid="{00000000-0005-0000-0000-0000DE090000}"/>
    <cellStyle name="Contracts" xfId="2791" xr:uid="{00000000-0005-0000-0000-0000DF090000}"/>
    <cellStyle name="Copied" xfId="2792" xr:uid="{00000000-0005-0000-0000-0000E0090000}"/>
    <cellStyle name="Copied 2" xfId="2793" xr:uid="{00000000-0005-0000-0000-0000E1090000}"/>
    <cellStyle name="Copied 3" xfId="2794" xr:uid="{00000000-0005-0000-0000-0000E2090000}"/>
    <cellStyle name="Copied 4" xfId="2795" xr:uid="{00000000-0005-0000-0000-0000E3090000}"/>
    <cellStyle name="Copied 5" xfId="2796" xr:uid="{00000000-0005-0000-0000-0000E4090000}"/>
    <cellStyle name="Copied 6" xfId="2797" xr:uid="{00000000-0005-0000-0000-0000E5090000}"/>
    <cellStyle name="Copied 7" xfId="2798" xr:uid="{00000000-0005-0000-0000-0000E6090000}"/>
    <cellStyle name="Copied 8" xfId="2799" xr:uid="{00000000-0005-0000-0000-0000E7090000}"/>
    <cellStyle name="COST1" xfId="2800" xr:uid="{00000000-0005-0000-0000-0000E8090000}"/>
    <cellStyle name="COST1 2" xfId="2801" xr:uid="{00000000-0005-0000-0000-0000E9090000}"/>
    <cellStyle name="COST1 3" xfId="2802" xr:uid="{00000000-0005-0000-0000-0000EA090000}"/>
    <cellStyle name="COST1 4" xfId="2803" xr:uid="{00000000-0005-0000-0000-0000EB090000}"/>
    <cellStyle name="COST1 5" xfId="2804" xr:uid="{00000000-0005-0000-0000-0000EC090000}"/>
    <cellStyle name="COST1 6" xfId="2805" xr:uid="{00000000-0005-0000-0000-0000ED090000}"/>
    <cellStyle name="COST1 7" xfId="2806" xr:uid="{00000000-0005-0000-0000-0000EE090000}"/>
    <cellStyle name="COST1 8" xfId="2807" xr:uid="{00000000-0005-0000-0000-0000EF090000}"/>
    <cellStyle name="Cover Date" xfId="2808" xr:uid="{00000000-0005-0000-0000-0000F0090000}"/>
    <cellStyle name="Cover Subtitle" xfId="2809" xr:uid="{00000000-0005-0000-0000-0000F1090000}"/>
    <cellStyle name="Cover Title" xfId="2810" xr:uid="{00000000-0005-0000-0000-0000F2090000}"/>
    <cellStyle name="cross_pull" xfId="2811" xr:uid="{00000000-0005-0000-0000-0000F3090000}"/>
    <cellStyle name="Currency" xfId="5" builtinId="4"/>
    <cellStyle name="Currency (,0)" xfId="2812" xr:uid="{00000000-0005-0000-0000-0000F5090000}"/>
    <cellStyle name="Currency (,0) 2" xfId="2813" xr:uid="{00000000-0005-0000-0000-0000F6090000}"/>
    <cellStyle name="Currency (,0) 3" xfId="2814" xr:uid="{00000000-0005-0000-0000-0000F7090000}"/>
    <cellStyle name="Currency (,0) 4" xfId="2815" xr:uid="{00000000-0005-0000-0000-0000F8090000}"/>
    <cellStyle name="currency (,1)" xfId="2816" xr:uid="{00000000-0005-0000-0000-0000F9090000}"/>
    <cellStyle name="currency (,1) 2" xfId="2817" xr:uid="{00000000-0005-0000-0000-0000FA090000}"/>
    <cellStyle name="currency (,1) 3" xfId="2818" xr:uid="{00000000-0005-0000-0000-0000FB090000}"/>
    <cellStyle name="currency (,1) 4" xfId="2819" xr:uid="{00000000-0005-0000-0000-0000FC090000}"/>
    <cellStyle name="currency (,2)" xfId="2820" xr:uid="{00000000-0005-0000-0000-0000FD090000}"/>
    <cellStyle name="currency (,2) 2" xfId="2821" xr:uid="{00000000-0005-0000-0000-0000FE090000}"/>
    <cellStyle name="currency (,2) 3" xfId="2822" xr:uid="{00000000-0005-0000-0000-0000FF090000}"/>
    <cellStyle name="currency (,2) 4" xfId="2823" xr:uid="{00000000-0005-0000-0000-0000000A0000}"/>
    <cellStyle name="currency (,3)" xfId="2824" xr:uid="{00000000-0005-0000-0000-0000010A0000}"/>
    <cellStyle name="currency (K0)" xfId="2825" xr:uid="{00000000-0005-0000-0000-0000020A0000}"/>
    <cellStyle name="currency (K0) 10" xfId="2826" xr:uid="{00000000-0005-0000-0000-0000030A0000}"/>
    <cellStyle name="currency (K0) 11" xfId="2827" xr:uid="{00000000-0005-0000-0000-0000040A0000}"/>
    <cellStyle name="currency (K0) 12" xfId="2828" xr:uid="{00000000-0005-0000-0000-0000050A0000}"/>
    <cellStyle name="currency (K0) 13" xfId="2829" xr:uid="{00000000-0005-0000-0000-0000060A0000}"/>
    <cellStyle name="currency (K0) 14" xfId="2830" xr:uid="{00000000-0005-0000-0000-0000070A0000}"/>
    <cellStyle name="currency (K0) 15" xfId="2831" xr:uid="{00000000-0005-0000-0000-0000080A0000}"/>
    <cellStyle name="currency (K0) 16" xfId="2832" xr:uid="{00000000-0005-0000-0000-0000090A0000}"/>
    <cellStyle name="currency (K0) 17" xfId="2833" xr:uid="{00000000-0005-0000-0000-00000A0A0000}"/>
    <cellStyle name="currency (K0) 18" xfId="2834" xr:uid="{00000000-0005-0000-0000-00000B0A0000}"/>
    <cellStyle name="currency (K0) 19" xfId="2835" xr:uid="{00000000-0005-0000-0000-00000C0A0000}"/>
    <cellStyle name="currency (K0) 2" xfId="2836" xr:uid="{00000000-0005-0000-0000-00000D0A0000}"/>
    <cellStyle name="currency (K0) 20" xfId="2837" xr:uid="{00000000-0005-0000-0000-00000E0A0000}"/>
    <cellStyle name="currency (K0) 21" xfId="2838" xr:uid="{00000000-0005-0000-0000-00000F0A0000}"/>
    <cellStyle name="currency (K0) 22" xfId="2839" xr:uid="{00000000-0005-0000-0000-0000100A0000}"/>
    <cellStyle name="currency (K0) 23" xfId="2840" xr:uid="{00000000-0005-0000-0000-0000110A0000}"/>
    <cellStyle name="currency (K0) 24" xfId="2841" xr:uid="{00000000-0005-0000-0000-0000120A0000}"/>
    <cellStyle name="currency (K0) 25" xfId="2842" xr:uid="{00000000-0005-0000-0000-0000130A0000}"/>
    <cellStyle name="currency (K0) 26" xfId="2843" xr:uid="{00000000-0005-0000-0000-0000140A0000}"/>
    <cellStyle name="currency (K0) 27" xfId="2844" xr:uid="{00000000-0005-0000-0000-0000150A0000}"/>
    <cellStyle name="currency (K0) 28" xfId="2845" xr:uid="{00000000-0005-0000-0000-0000160A0000}"/>
    <cellStyle name="currency (K0) 29" xfId="2846" xr:uid="{00000000-0005-0000-0000-0000170A0000}"/>
    <cellStyle name="currency (K0) 3" xfId="2847" xr:uid="{00000000-0005-0000-0000-0000180A0000}"/>
    <cellStyle name="currency (K0) 30" xfId="2848" xr:uid="{00000000-0005-0000-0000-0000190A0000}"/>
    <cellStyle name="currency (K0) 4" xfId="2849" xr:uid="{00000000-0005-0000-0000-00001A0A0000}"/>
    <cellStyle name="currency (K0) 5" xfId="2850" xr:uid="{00000000-0005-0000-0000-00001B0A0000}"/>
    <cellStyle name="currency (K0) 6" xfId="2851" xr:uid="{00000000-0005-0000-0000-00001C0A0000}"/>
    <cellStyle name="currency (K0) 7" xfId="2852" xr:uid="{00000000-0005-0000-0000-00001D0A0000}"/>
    <cellStyle name="currency (K0) 8" xfId="2853" xr:uid="{00000000-0005-0000-0000-00001E0A0000}"/>
    <cellStyle name="currency (K0) 9" xfId="2854" xr:uid="{00000000-0005-0000-0000-00001F0A0000}"/>
    <cellStyle name="currency (K1)" xfId="2855" xr:uid="{00000000-0005-0000-0000-0000200A0000}"/>
    <cellStyle name="currency (K1) 2" xfId="2856" xr:uid="{00000000-0005-0000-0000-0000210A0000}"/>
    <cellStyle name="currency (K1) 3" xfId="2857" xr:uid="{00000000-0005-0000-0000-0000220A0000}"/>
    <cellStyle name="currency (K1) 4" xfId="2858" xr:uid="{00000000-0005-0000-0000-0000230A0000}"/>
    <cellStyle name="currency (K㰰)" xfId="2859" xr:uid="{00000000-0005-0000-0000-0000240A0000}"/>
    <cellStyle name="currency (M0)" xfId="2860" xr:uid="{00000000-0005-0000-0000-0000250A0000}"/>
    <cellStyle name="currency (M0) 2" xfId="2861" xr:uid="{00000000-0005-0000-0000-0000260A0000}"/>
    <cellStyle name="currency (M0) 3" xfId="2862" xr:uid="{00000000-0005-0000-0000-0000270A0000}"/>
    <cellStyle name="currency (M0) 4" xfId="2863" xr:uid="{00000000-0005-0000-0000-0000280A0000}"/>
    <cellStyle name="currency (M1)" xfId="2864" xr:uid="{00000000-0005-0000-0000-0000290A0000}"/>
    <cellStyle name="currency (M1) 2" xfId="2865" xr:uid="{00000000-0005-0000-0000-00002A0A0000}"/>
    <cellStyle name="currency (M1) 3" xfId="2866" xr:uid="{00000000-0005-0000-0000-00002B0A0000}"/>
    <cellStyle name="currency (M1) 4" xfId="2867" xr:uid="{00000000-0005-0000-0000-00002C0A0000}"/>
    <cellStyle name="Currency [0] _KOL0698" xfId="2868" xr:uid="{00000000-0005-0000-0000-00002D0A0000}"/>
    <cellStyle name="Currency [00]" xfId="2869" xr:uid="{00000000-0005-0000-0000-00002E0A0000}"/>
    <cellStyle name="Currency [00] 10" xfId="2870" xr:uid="{00000000-0005-0000-0000-00002F0A0000}"/>
    <cellStyle name="Currency [00] 11" xfId="2871" xr:uid="{00000000-0005-0000-0000-0000300A0000}"/>
    <cellStyle name="Currency [00] 2" xfId="2872" xr:uid="{00000000-0005-0000-0000-0000310A0000}"/>
    <cellStyle name="Currency [00] 3" xfId="2873" xr:uid="{00000000-0005-0000-0000-0000320A0000}"/>
    <cellStyle name="Currency [00] 4" xfId="2874" xr:uid="{00000000-0005-0000-0000-0000330A0000}"/>
    <cellStyle name="Currency [00] 5" xfId="2875" xr:uid="{00000000-0005-0000-0000-0000340A0000}"/>
    <cellStyle name="Currency [00] 6" xfId="2876" xr:uid="{00000000-0005-0000-0000-0000350A0000}"/>
    <cellStyle name="Currency [00] 7" xfId="2877" xr:uid="{00000000-0005-0000-0000-0000360A0000}"/>
    <cellStyle name="Currency [00] 8" xfId="2878" xr:uid="{00000000-0005-0000-0000-0000370A0000}"/>
    <cellStyle name="Currency [00] 9" xfId="2879" xr:uid="{00000000-0005-0000-0000-0000380A0000}"/>
    <cellStyle name="Currency [1]" xfId="2880" xr:uid="{00000000-0005-0000-0000-0000390A0000}"/>
    <cellStyle name="Currency [2]" xfId="2881" xr:uid="{00000000-0005-0000-0000-00003A0A0000}"/>
    <cellStyle name="Currency 0" xfId="2882" xr:uid="{00000000-0005-0000-0000-00003B0A0000}"/>
    <cellStyle name="Currency 10" xfId="263" xr:uid="{00000000-0005-0000-0000-00003C0A0000}"/>
    <cellStyle name="Currency 11" xfId="2883" xr:uid="{00000000-0005-0000-0000-00003D0A0000}"/>
    <cellStyle name="Currency 12" xfId="2884" xr:uid="{00000000-0005-0000-0000-00003E0A0000}"/>
    <cellStyle name="Currency 13" xfId="2885" xr:uid="{00000000-0005-0000-0000-00003F0A0000}"/>
    <cellStyle name="Currency 14" xfId="2886" xr:uid="{00000000-0005-0000-0000-0000400A0000}"/>
    <cellStyle name="Currency 15" xfId="2887" xr:uid="{00000000-0005-0000-0000-0000410A0000}"/>
    <cellStyle name="Currency 16" xfId="2888" xr:uid="{00000000-0005-0000-0000-0000420A0000}"/>
    <cellStyle name="Currency 17" xfId="2889" xr:uid="{00000000-0005-0000-0000-0000430A0000}"/>
    <cellStyle name="Currency 18" xfId="2890" xr:uid="{00000000-0005-0000-0000-0000440A0000}"/>
    <cellStyle name="Currency 19" xfId="2891" xr:uid="{00000000-0005-0000-0000-0000450A0000}"/>
    <cellStyle name="Currency 2" xfId="6" xr:uid="{00000000-0005-0000-0000-0000460A0000}"/>
    <cellStyle name="Currency 2 10" xfId="2892" xr:uid="{00000000-0005-0000-0000-0000470A0000}"/>
    <cellStyle name="Currency 2 100" xfId="2893" xr:uid="{00000000-0005-0000-0000-0000480A0000}"/>
    <cellStyle name="Currency 2 101" xfId="2894" xr:uid="{00000000-0005-0000-0000-0000490A0000}"/>
    <cellStyle name="Currency 2 102" xfId="2895" xr:uid="{00000000-0005-0000-0000-00004A0A0000}"/>
    <cellStyle name="Currency 2 103" xfId="2896" xr:uid="{00000000-0005-0000-0000-00004B0A0000}"/>
    <cellStyle name="Currency 2 104" xfId="2897" xr:uid="{00000000-0005-0000-0000-00004C0A0000}"/>
    <cellStyle name="Currency 2 105" xfId="2898" xr:uid="{00000000-0005-0000-0000-00004D0A0000}"/>
    <cellStyle name="Currency 2 106" xfId="2899" xr:uid="{00000000-0005-0000-0000-00004E0A0000}"/>
    <cellStyle name="Currency 2 107" xfId="2900" xr:uid="{00000000-0005-0000-0000-00004F0A0000}"/>
    <cellStyle name="Currency 2 108" xfId="2901" xr:uid="{00000000-0005-0000-0000-0000500A0000}"/>
    <cellStyle name="Currency 2 109" xfId="2902" xr:uid="{00000000-0005-0000-0000-0000510A0000}"/>
    <cellStyle name="Currency 2 11" xfId="2903" xr:uid="{00000000-0005-0000-0000-0000520A0000}"/>
    <cellStyle name="Currency 2 110" xfId="2904" xr:uid="{00000000-0005-0000-0000-0000530A0000}"/>
    <cellStyle name="Currency 2 111" xfId="2905" xr:uid="{00000000-0005-0000-0000-0000540A0000}"/>
    <cellStyle name="Currency 2 112" xfId="2906" xr:uid="{00000000-0005-0000-0000-0000550A0000}"/>
    <cellStyle name="Currency 2 113" xfId="2907" xr:uid="{00000000-0005-0000-0000-0000560A0000}"/>
    <cellStyle name="Currency 2 114" xfId="2908" xr:uid="{00000000-0005-0000-0000-0000570A0000}"/>
    <cellStyle name="Currency 2 115" xfId="2909" xr:uid="{00000000-0005-0000-0000-0000580A0000}"/>
    <cellStyle name="Currency 2 116" xfId="2910" xr:uid="{00000000-0005-0000-0000-0000590A0000}"/>
    <cellStyle name="Currency 2 117" xfId="2911" xr:uid="{00000000-0005-0000-0000-00005A0A0000}"/>
    <cellStyle name="Currency 2 118" xfId="2912" xr:uid="{00000000-0005-0000-0000-00005B0A0000}"/>
    <cellStyle name="Currency 2 119" xfId="2913" xr:uid="{00000000-0005-0000-0000-00005C0A0000}"/>
    <cellStyle name="Currency 2 12" xfId="2914" xr:uid="{00000000-0005-0000-0000-00005D0A0000}"/>
    <cellStyle name="Currency 2 120" xfId="2915" xr:uid="{00000000-0005-0000-0000-00005E0A0000}"/>
    <cellStyle name="Currency 2 121" xfId="2916" xr:uid="{00000000-0005-0000-0000-00005F0A0000}"/>
    <cellStyle name="Currency 2 122" xfId="2917" xr:uid="{00000000-0005-0000-0000-0000600A0000}"/>
    <cellStyle name="Currency 2 123" xfId="2918" xr:uid="{00000000-0005-0000-0000-0000610A0000}"/>
    <cellStyle name="Currency 2 124" xfId="2919" xr:uid="{00000000-0005-0000-0000-0000620A0000}"/>
    <cellStyle name="Currency 2 125" xfId="2920" xr:uid="{00000000-0005-0000-0000-0000630A0000}"/>
    <cellStyle name="Currency 2 126" xfId="2921" xr:uid="{00000000-0005-0000-0000-0000640A0000}"/>
    <cellStyle name="Currency 2 127" xfId="2922" xr:uid="{00000000-0005-0000-0000-0000650A0000}"/>
    <cellStyle name="Currency 2 128" xfId="2923" xr:uid="{00000000-0005-0000-0000-0000660A0000}"/>
    <cellStyle name="Currency 2 129" xfId="2924" xr:uid="{00000000-0005-0000-0000-0000670A0000}"/>
    <cellStyle name="Currency 2 13" xfId="2925" xr:uid="{00000000-0005-0000-0000-0000680A0000}"/>
    <cellStyle name="Currency 2 130" xfId="2926" xr:uid="{00000000-0005-0000-0000-0000690A0000}"/>
    <cellStyle name="Currency 2 131" xfId="2927" xr:uid="{00000000-0005-0000-0000-00006A0A0000}"/>
    <cellStyle name="Currency 2 132" xfId="2928" xr:uid="{00000000-0005-0000-0000-00006B0A0000}"/>
    <cellStyle name="Currency 2 133" xfId="2929" xr:uid="{00000000-0005-0000-0000-00006C0A0000}"/>
    <cellStyle name="Currency 2 134" xfId="2930" xr:uid="{00000000-0005-0000-0000-00006D0A0000}"/>
    <cellStyle name="Currency 2 135" xfId="2931" xr:uid="{00000000-0005-0000-0000-00006E0A0000}"/>
    <cellStyle name="Currency 2 136" xfId="2932" xr:uid="{00000000-0005-0000-0000-00006F0A0000}"/>
    <cellStyle name="Currency 2 137" xfId="2933" xr:uid="{00000000-0005-0000-0000-0000700A0000}"/>
    <cellStyle name="Currency 2 138" xfId="2934" xr:uid="{00000000-0005-0000-0000-0000710A0000}"/>
    <cellStyle name="Currency 2 139" xfId="2935" xr:uid="{00000000-0005-0000-0000-0000720A0000}"/>
    <cellStyle name="Currency 2 14" xfId="2936" xr:uid="{00000000-0005-0000-0000-0000730A0000}"/>
    <cellStyle name="Currency 2 140" xfId="2937" xr:uid="{00000000-0005-0000-0000-0000740A0000}"/>
    <cellStyle name="Currency 2 141" xfId="2938" xr:uid="{00000000-0005-0000-0000-0000750A0000}"/>
    <cellStyle name="Currency 2 142" xfId="2939" xr:uid="{00000000-0005-0000-0000-0000760A0000}"/>
    <cellStyle name="Currency 2 143" xfId="2940" xr:uid="{00000000-0005-0000-0000-0000770A0000}"/>
    <cellStyle name="Currency 2 144" xfId="2941" xr:uid="{00000000-0005-0000-0000-0000780A0000}"/>
    <cellStyle name="Currency 2 145" xfId="2942" xr:uid="{00000000-0005-0000-0000-0000790A0000}"/>
    <cellStyle name="Currency 2 146" xfId="2943" xr:uid="{00000000-0005-0000-0000-00007A0A0000}"/>
    <cellStyle name="Currency 2 147" xfId="2944" xr:uid="{00000000-0005-0000-0000-00007B0A0000}"/>
    <cellStyle name="Currency 2 148" xfId="2945" xr:uid="{00000000-0005-0000-0000-00007C0A0000}"/>
    <cellStyle name="Currency 2 149" xfId="2946" xr:uid="{00000000-0005-0000-0000-00007D0A0000}"/>
    <cellStyle name="Currency 2 15" xfId="2947" xr:uid="{00000000-0005-0000-0000-00007E0A0000}"/>
    <cellStyle name="Currency 2 150" xfId="2948" xr:uid="{00000000-0005-0000-0000-00007F0A0000}"/>
    <cellStyle name="Currency 2 151" xfId="2949" xr:uid="{00000000-0005-0000-0000-0000800A0000}"/>
    <cellStyle name="Currency 2 152" xfId="2950" xr:uid="{00000000-0005-0000-0000-0000810A0000}"/>
    <cellStyle name="Currency 2 153" xfId="2951" xr:uid="{00000000-0005-0000-0000-0000820A0000}"/>
    <cellStyle name="Currency 2 154" xfId="2952" xr:uid="{00000000-0005-0000-0000-0000830A0000}"/>
    <cellStyle name="Currency 2 155" xfId="2953" xr:uid="{00000000-0005-0000-0000-0000840A0000}"/>
    <cellStyle name="Currency 2 156" xfId="2954" xr:uid="{00000000-0005-0000-0000-0000850A0000}"/>
    <cellStyle name="Currency 2 157" xfId="2955" xr:uid="{00000000-0005-0000-0000-0000860A0000}"/>
    <cellStyle name="Currency 2 158" xfId="2956" xr:uid="{00000000-0005-0000-0000-0000870A0000}"/>
    <cellStyle name="Currency 2 159" xfId="2957" xr:uid="{00000000-0005-0000-0000-0000880A0000}"/>
    <cellStyle name="Currency 2 16" xfId="2958" xr:uid="{00000000-0005-0000-0000-0000890A0000}"/>
    <cellStyle name="Currency 2 160" xfId="2959" xr:uid="{00000000-0005-0000-0000-00008A0A0000}"/>
    <cellStyle name="Currency 2 161" xfId="2960" xr:uid="{00000000-0005-0000-0000-00008B0A0000}"/>
    <cellStyle name="Currency 2 162" xfId="2961" xr:uid="{00000000-0005-0000-0000-00008C0A0000}"/>
    <cellStyle name="Currency 2 163" xfId="2962" xr:uid="{00000000-0005-0000-0000-00008D0A0000}"/>
    <cellStyle name="Currency 2 164" xfId="2963" xr:uid="{00000000-0005-0000-0000-00008E0A0000}"/>
    <cellStyle name="Currency 2 165" xfId="2964" xr:uid="{00000000-0005-0000-0000-00008F0A0000}"/>
    <cellStyle name="Currency 2 166" xfId="2965" xr:uid="{00000000-0005-0000-0000-0000900A0000}"/>
    <cellStyle name="Currency 2 167" xfId="2966" xr:uid="{00000000-0005-0000-0000-0000910A0000}"/>
    <cellStyle name="Currency 2 168" xfId="2967" xr:uid="{00000000-0005-0000-0000-0000920A0000}"/>
    <cellStyle name="Currency 2 169" xfId="2968" xr:uid="{00000000-0005-0000-0000-0000930A0000}"/>
    <cellStyle name="Currency 2 17" xfId="2969" xr:uid="{00000000-0005-0000-0000-0000940A0000}"/>
    <cellStyle name="Currency 2 170" xfId="2970" xr:uid="{00000000-0005-0000-0000-0000950A0000}"/>
    <cellStyle name="Currency 2 171" xfId="2971" xr:uid="{00000000-0005-0000-0000-0000960A0000}"/>
    <cellStyle name="Currency 2 172" xfId="2972" xr:uid="{00000000-0005-0000-0000-0000970A0000}"/>
    <cellStyle name="Currency 2 173" xfId="2973" xr:uid="{00000000-0005-0000-0000-0000980A0000}"/>
    <cellStyle name="Currency 2 174" xfId="2974" xr:uid="{00000000-0005-0000-0000-0000990A0000}"/>
    <cellStyle name="Currency 2 175" xfId="2975" xr:uid="{00000000-0005-0000-0000-00009A0A0000}"/>
    <cellStyle name="Currency 2 176" xfId="2976" xr:uid="{00000000-0005-0000-0000-00009B0A0000}"/>
    <cellStyle name="Currency 2 177" xfId="2977" xr:uid="{00000000-0005-0000-0000-00009C0A0000}"/>
    <cellStyle name="Currency 2 178" xfId="2978" xr:uid="{00000000-0005-0000-0000-00009D0A0000}"/>
    <cellStyle name="Currency 2 179" xfId="2979" xr:uid="{00000000-0005-0000-0000-00009E0A0000}"/>
    <cellStyle name="Currency 2 18" xfId="2980" xr:uid="{00000000-0005-0000-0000-00009F0A0000}"/>
    <cellStyle name="Currency 2 180" xfId="2981" xr:uid="{00000000-0005-0000-0000-0000A00A0000}"/>
    <cellStyle name="Currency 2 181" xfId="2982" xr:uid="{00000000-0005-0000-0000-0000A10A0000}"/>
    <cellStyle name="Currency 2 182" xfId="2983" xr:uid="{00000000-0005-0000-0000-0000A20A0000}"/>
    <cellStyle name="Currency 2 183" xfId="2984" xr:uid="{00000000-0005-0000-0000-0000A30A0000}"/>
    <cellStyle name="Currency 2 184" xfId="2985" xr:uid="{00000000-0005-0000-0000-0000A40A0000}"/>
    <cellStyle name="Currency 2 185" xfId="2986" xr:uid="{00000000-0005-0000-0000-0000A50A0000}"/>
    <cellStyle name="Currency 2 186" xfId="2987" xr:uid="{00000000-0005-0000-0000-0000A60A0000}"/>
    <cellStyle name="Currency 2 187" xfId="2988" xr:uid="{00000000-0005-0000-0000-0000A70A0000}"/>
    <cellStyle name="Currency 2 188" xfId="2989" xr:uid="{00000000-0005-0000-0000-0000A80A0000}"/>
    <cellStyle name="Currency 2 189" xfId="2990" xr:uid="{00000000-0005-0000-0000-0000A90A0000}"/>
    <cellStyle name="Currency 2 19" xfId="2991" xr:uid="{00000000-0005-0000-0000-0000AA0A0000}"/>
    <cellStyle name="Currency 2 190" xfId="2992" xr:uid="{00000000-0005-0000-0000-0000AB0A0000}"/>
    <cellStyle name="Currency 2 191" xfId="2993" xr:uid="{00000000-0005-0000-0000-0000AC0A0000}"/>
    <cellStyle name="Currency 2 192" xfId="2994" xr:uid="{00000000-0005-0000-0000-0000AD0A0000}"/>
    <cellStyle name="Currency 2 193" xfId="2995" xr:uid="{00000000-0005-0000-0000-0000AE0A0000}"/>
    <cellStyle name="Currency 2 194" xfId="2996" xr:uid="{00000000-0005-0000-0000-0000AF0A0000}"/>
    <cellStyle name="Currency 2 195" xfId="2997" xr:uid="{00000000-0005-0000-0000-0000B00A0000}"/>
    <cellStyle name="Currency 2 196" xfId="2998" xr:uid="{00000000-0005-0000-0000-0000B10A0000}"/>
    <cellStyle name="Currency 2 197" xfId="2999" xr:uid="{00000000-0005-0000-0000-0000B20A0000}"/>
    <cellStyle name="Currency 2 198" xfId="3000" xr:uid="{00000000-0005-0000-0000-0000B30A0000}"/>
    <cellStyle name="Currency 2 199" xfId="3001" xr:uid="{00000000-0005-0000-0000-0000B40A0000}"/>
    <cellStyle name="Currency 2 2" xfId="3002" xr:uid="{00000000-0005-0000-0000-0000B50A0000}"/>
    <cellStyle name="Currency 2 20" xfId="3003" xr:uid="{00000000-0005-0000-0000-0000B60A0000}"/>
    <cellStyle name="Currency 2 200" xfId="3004" xr:uid="{00000000-0005-0000-0000-0000B70A0000}"/>
    <cellStyle name="Currency 2 201" xfId="3005" xr:uid="{00000000-0005-0000-0000-0000B80A0000}"/>
    <cellStyle name="Currency 2 202" xfId="3006" xr:uid="{00000000-0005-0000-0000-0000B90A0000}"/>
    <cellStyle name="Currency 2 203" xfId="3007" xr:uid="{00000000-0005-0000-0000-0000BA0A0000}"/>
    <cellStyle name="Currency 2 204" xfId="3008" xr:uid="{00000000-0005-0000-0000-0000BB0A0000}"/>
    <cellStyle name="Currency 2 205" xfId="3009" xr:uid="{00000000-0005-0000-0000-0000BC0A0000}"/>
    <cellStyle name="Currency 2 206" xfId="3010" xr:uid="{00000000-0005-0000-0000-0000BD0A0000}"/>
    <cellStyle name="Currency 2 207" xfId="3011" xr:uid="{00000000-0005-0000-0000-0000BE0A0000}"/>
    <cellStyle name="Currency 2 208" xfId="3012" xr:uid="{00000000-0005-0000-0000-0000BF0A0000}"/>
    <cellStyle name="Currency 2 209" xfId="3013" xr:uid="{00000000-0005-0000-0000-0000C00A0000}"/>
    <cellStyle name="Currency 2 21" xfId="3014" xr:uid="{00000000-0005-0000-0000-0000C10A0000}"/>
    <cellStyle name="Currency 2 210" xfId="3015" xr:uid="{00000000-0005-0000-0000-0000C20A0000}"/>
    <cellStyle name="Currency 2 211" xfId="3016" xr:uid="{00000000-0005-0000-0000-0000C30A0000}"/>
    <cellStyle name="Currency 2 212" xfId="3017" xr:uid="{00000000-0005-0000-0000-0000C40A0000}"/>
    <cellStyle name="Currency 2 213" xfId="3018" xr:uid="{00000000-0005-0000-0000-0000C50A0000}"/>
    <cellStyle name="Currency 2 214" xfId="3019" xr:uid="{00000000-0005-0000-0000-0000C60A0000}"/>
    <cellStyle name="Currency 2 215" xfId="3020" xr:uid="{00000000-0005-0000-0000-0000C70A0000}"/>
    <cellStyle name="Currency 2 216" xfId="3021" xr:uid="{00000000-0005-0000-0000-0000C80A0000}"/>
    <cellStyle name="Currency 2 217" xfId="3022" xr:uid="{00000000-0005-0000-0000-0000C90A0000}"/>
    <cellStyle name="Currency 2 218" xfId="3023" xr:uid="{00000000-0005-0000-0000-0000CA0A0000}"/>
    <cellStyle name="Currency 2 219" xfId="3024" xr:uid="{00000000-0005-0000-0000-0000CB0A0000}"/>
    <cellStyle name="Currency 2 22" xfId="3025" xr:uid="{00000000-0005-0000-0000-0000CC0A0000}"/>
    <cellStyle name="Currency 2 220" xfId="3026" xr:uid="{00000000-0005-0000-0000-0000CD0A0000}"/>
    <cellStyle name="Currency 2 221" xfId="3027" xr:uid="{00000000-0005-0000-0000-0000CE0A0000}"/>
    <cellStyle name="Currency 2 222" xfId="3028" xr:uid="{00000000-0005-0000-0000-0000CF0A0000}"/>
    <cellStyle name="Currency 2 223" xfId="3029" xr:uid="{00000000-0005-0000-0000-0000D00A0000}"/>
    <cellStyle name="Currency 2 224" xfId="3030" xr:uid="{00000000-0005-0000-0000-0000D10A0000}"/>
    <cellStyle name="Currency 2 225" xfId="3031" xr:uid="{00000000-0005-0000-0000-0000D20A0000}"/>
    <cellStyle name="Currency 2 226" xfId="3032" xr:uid="{00000000-0005-0000-0000-0000D30A0000}"/>
    <cellStyle name="Currency 2 227" xfId="3033" xr:uid="{00000000-0005-0000-0000-0000D40A0000}"/>
    <cellStyle name="Currency 2 228" xfId="3034" xr:uid="{00000000-0005-0000-0000-0000D50A0000}"/>
    <cellStyle name="Currency 2 229" xfId="3035" xr:uid="{00000000-0005-0000-0000-0000D60A0000}"/>
    <cellStyle name="Currency 2 23" xfId="3036" xr:uid="{00000000-0005-0000-0000-0000D70A0000}"/>
    <cellStyle name="Currency 2 230" xfId="3037" xr:uid="{00000000-0005-0000-0000-0000D80A0000}"/>
    <cellStyle name="Currency 2 231" xfId="3038" xr:uid="{00000000-0005-0000-0000-0000D90A0000}"/>
    <cellStyle name="Currency 2 232" xfId="3039" xr:uid="{00000000-0005-0000-0000-0000DA0A0000}"/>
    <cellStyle name="Currency 2 233" xfId="3040" xr:uid="{00000000-0005-0000-0000-0000DB0A0000}"/>
    <cellStyle name="Currency 2 234" xfId="3041" xr:uid="{00000000-0005-0000-0000-0000DC0A0000}"/>
    <cellStyle name="Currency 2 235" xfId="3042" xr:uid="{00000000-0005-0000-0000-0000DD0A0000}"/>
    <cellStyle name="Currency 2 236" xfId="3043" xr:uid="{00000000-0005-0000-0000-0000DE0A0000}"/>
    <cellStyle name="Currency 2 237" xfId="3044" xr:uid="{00000000-0005-0000-0000-0000DF0A0000}"/>
    <cellStyle name="Currency 2 238" xfId="3045" xr:uid="{00000000-0005-0000-0000-0000E00A0000}"/>
    <cellStyle name="Currency 2 239" xfId="3046" xr:uid="{00000000-0005-0000-0000-0000E10A0000}"/>
    <cellStyle name="Currency 2 24" xfId="3047" xr:uid="{00000000-0005-0000-0000-0000E20A0000}"/>
    <cellStyle name="Currency 2 240" xfId="3048" xr:uid="{00000000-0005-0000-0000-0000E30A0000}"/>
    <cellStyle name="Currency 2 241" xfId="3049" xr:uid="{00000000-0005-0000-0000-0000E40A0000}"/>
    <cellStyle name="Currency 2 242" xfId="3050" xr:uid="{00000000-0005-0000-0000-0000E50A0000}"/>
    <cellStyle name="Currency 2 243" xfId="3051" xr:uid="{00000000-0005-0000-0000-0000E60A0000}"/>
    <cellStyle name="Currency 2 244" xfId="3052" xr:uid="{00000000-0005-0000-0000-0000E70A0000}"/>
    <cellStyle name="Currency 2 245" xfId="3053" xr:uid="{00000000-0005-0000-0000-0000E80A0000}"/>
    <cellStyle name="Currency 2 246" xfId="3054" xr:uid="{00000000-0005-0000-0000-0000E90A0000}"/>
    <cellStyle name="Currency 2 247" xfId="3055" xr:uid="{00000000-0005-0000-0000-0000EA0A0000}"/>
    <cellStyle name="Currency 2 248" xfId="3056" xr:uid="{00000000-0005-0000-0000-0000EB0A0000}"/>
    <cellStyle name="Currency 2 249" xfId="3057" xr:uid="{00000000-0005-0000-0000-0000EC0A0000}"/>
    <cellStyle name="Currency 2 25" xfId="3058" xr:uid="{00000000-0005-0000-0000-0000ED0A0000}"/>
    <cellStyle name="Currency 2 250" xfId="3059" xr:uid="{00000000-0005-0000-0000-0000EE0A0000}"/>
    <cellStyle name="Currency 2 251" xfId="3060" xr:uid="{00000000-0005-0000-0000-0000EF0A0000}"/>
    <cellStyle name="Currency 2 252" xfId="3061" xr:uid="{00000000-0005-0000-0000-0000F00A0000}"/>
    <cellStyle name="Currency 2 253" xfId="3062" xr:uid="{00000000-0005-0000-0000-0000F10A0000}"/>
    <cellStyle name="Currency 2 254" xfId="3063" xr:uid="{00000000-0005-0000-0000-0000F20A0000}"/>
    <cellStyle name="Currency 2 26" xfId="3064" xr:uid="{00000000-0005-0000-0000-0000F30A0000}"/>
    <cellStyle name="Currency 2 27" xfId="3065" xr:uid="{00000000-0005-0000-0000-0000F40A0000}"/>
    <cellStyle name="Currency 2 28" xfId="3066" xr:uid="{00000000-0005-0000-0000-0000F50A0000}"/>
    <cellStyle name="Currency 2 29" xfId="3067" xr:uid="{00000000-0005-0000-0000-0000F60A0000}"/>
    <cellStyle name="Currency 2 3" xfId="3068" xr:uid="{00000000-0005-0000-0000-0000F70A0000}"/>
    <cellStyle name="Currency 2 30" xfId="3069" xr:uid="{00000000-0005-0000-0000-0000F80A0000}"/>
    <cellStyle name="Currency 2 31" xfId="3070" xr:uid="{00000000-0005-0000-0000-0000F90A0000}"/>
    <cellStyle name="Currency 2 32" xfId="3071" xr:uid="{00000000-0005-0000-0000-0000FA0A0000}"/>
    <cellStyle name="Currency 2 33" xfId="3072" xr:uid="{00000000-0005-0000-0000-0000FB0A0000}"/>
    <cellStyle name="Currency 2 34" xfId="3073" xr:uid="{00000000-0005-0000-0000-0000FC0A0000}"/>
    <cellStyle name="Currency 2 35" xfId="3074" xr:uid="{00000000-0005-0000-0000-0000FD0A0000}"/>
    <cellStyle name="Currency 2 36" xfId="3075" xr:uid="{00000000-0005-0000-0000-0000FE0A0000}"/>
    <cellStyle name="Currency 2 37" xfId="3076" xr:uid="{00000000-0005-0000-0000-0000FF0A0000}"/>
    <cellStyle name="Currency 2 38" xfId="3077" xr:uid="{00000000-0005-0000-0000-0000000B0000}"/>
    <cellStyle name="Currency 2 39" xfId="3078" xr:uid="{00000000-0005-0000-0000-0000010B0000}"/>
    <cellStyle name="Currency 2 4" xfId="3079" xr:uid="{00000000-0005-0000-0000-0000020B0000}"/>
    <cellStyle name="Currency 2 40" xfId="3080" xr:uid="{00000000-0005-0000-0000-0000030B0000}"/>
    <cellStyle name="Currency 2 41" xfId="3081" xr:uid="{00000000-0005-0000-0000-0000040B0000}"/>
    <cellStyle name="Currency 2 42" xfId="3082" xr:uid="{00000000-0005-0000-0000-0000050B0000}"/>
    <cellStyle name="Currency 2 43" xfId="3083" xr:uid="{00000000-0005-0000-0000-0000060B0000}"/>
    <cellStyle name="Currency 2 44" xfId="3084" xr:uid="{00000000-0005-0000-0000-0000070B0000}"/>
    <cellStyle name="Currency 2 45" xfId="3085" xr:uid="{00000000-0005-0000-0000-0000080B0000}"/>
    <cellStyle name="Currency 2 46" xfId="3086" xr:uid="{00000000-0005-0000-0000-0000090B0000}"/>
    <cellStyle name="Currency 2 47" xfId="3087" xr:uid="{00000000-0005-0000-0000-00000A0B0000}"/>
    <cellStyle name="Currency 2 48" xfId="3088" xr:uid="{00000000-0005-0000-0000-00000B0B0000}"/>
    <cellStyle name="Currency 2 49" xfId="3089" xr:uid="{00000000-0005-0000-0000-00000C0B0000}"/>
    <cellStyle name="Currency 2 5" xfId="3090" xr:uid="{00000000-0005-0000-0000-00000D0B0000}"/>
    <cellStyle name="Currency 2 50" xfId="3091" xr:uid="{00000000-0005-0000-0000-00000E0B0000}"/>
    <cellStyle name="Currency 2 51" xfId="3092" xr:uid="{00000000-0005-0000-0000-00000F0B0000}"/>
    <cellStyle name="Currency 2 52" xfId="3093" xr:uid="{00000000-0005-0000-0000-0000100B0000}"/>
    <cellStyle name="Currency 2 53" xfId="3094" xr:uid="{00000000-0005-0000-0000-0000110B0000}"/>
    <cellStyle name="Currency 2 54" xfId="3095" xr:uid="{00000000-0005-0000-0000-0000120B0000}"/>
    <cellStyle name="Currency 2 55" xfId="3096" xr:uid="{00000000-0005-0000-0000-0000130B0000}"/>
    <cellStyle name="Currency 2 56" xfId="3097" xr:uid="{00000000-0005-0000-0000-0000140B0000}"/>
    <cellStyle name="Currency 2 57" xfId="3098" xr:uid="{00000000-0005-0000-0000-0000150B0000}"/>
    <cellStyle name="Currency 2 58" xfId="3099" xr:uid="{00000000-0005-0000-0000-0000160B0000}"/>
    <cellStyle name="Currency 2 59" xfId="3100" xr:uid="{00000000-0005-0000-0000-0000170B0000}"/>
    <cellStyle name="Currency 2 6" xfId="3101" xr:uid="{00000000-0005-0000-0000-0000180B0000}"/>
    <cellStyle name="Currency 2 60" xfId="3102" xr:uid="{00000000-0005-0000-0000-0000190B0000}"/>
    <cellStyle name="Currency 2 61" xfId="3103" xr:uid="{00000000-0005-0000-0000-00001A0B0000}"/>
    <cellStyle name="Currency 2 62" xfId="3104" xr:uid="{00000000-0005-0000-0000-00001B0B0000}"/>
    <cellStyle name="Currency 2 63" xfId="3105" xr:uid="{00000000-0005-0000-0000-00001C0B0000}"/>
    <cellStyle name="Currency 2 64" xfId="3106" xr:uid="{00000000-0005-0000-0000-00001D0B0000}"/>
    <cellStyle name="Currency 2 65" xfId="3107" xr:uid="{00000000-0005-0000-0000-00001E0B0000}"/>
    <cellStyle name="Currency 2 66" xfId="3108" xr:uid="{00000000-0005-0000-0000-00001F0B0000}"/>
    <cellStyle name="Currency 2 67" xfId="3109" xr:uid="{00000000-0005-0000-0000-0000200B0000}"/>
    <cellStyle name="Currency 2 68" xfId="3110" xr:uid="{00000000-0005-0000-0000-0000210B0000}"/>
    <cellStyle name="Currency 2 69" xfId="3111" xr:uid="{00000000-0005-0000-0000-0000220B0000}"/>
    <cellStyle name="Currency 2 7" xfId="3112" xr:uid="{00000000-0005-0000-0000-0000230B0000}"/>
    <cellStyle name="Currency 2 70" xfId="3113" xr:uid="{00000000-0005-0000-0000-0000240B0000}"/>
    <cellStyle name="Currency 2 71" xfId="3114" xr:uid="{00000000-0005-0000-0000-0000250B0000}"/>
    <cellStyle name="Currency 2 72" xfId="3115" xr:uid="{00000000-0005-0000-0000-0000260B0000}"/>
    <cellStyle name="Currency 2 73" xfId="3116" xr:uid="{00000000-0005-0000-0000-0000270B0000}"/>
    <cellStyle name="Currency 2 74" xfId="3117" xr:uid="{00000000-0005-0000-0000-0000280B0000}"/>
    <cellStyle name="Currency 2 75" xfId="3118" xr:uid="{00000000-0005-0000-0000-0000290B0000}"/>
    <cellStyle name="Currency 2 76" xfId="3119" xr:uid="{00000000-0005-0000-0000-00002A0B0000}"/>
    <cellStyle name="Currency 2 77" xfId="3120" xr:uid="{00000000-0005-0000-0000-00002B0B0000}"/>
    <cellStyle name="Currency 2 78" xfId="3121" xr:uid="{00000000-0005-0000-0000-00002C0B0000}"/>
    <cellStyle name="Currency 2 79" xfId="3122" xr:uid="{00000000-0005-0000-0000-00002D0B0000}"/>
    <cellStyle name="Currency 2 8" xfId="3123" xr:uid="{00000000-0005-0000-0000-00002E0B0000}"/>
    <cellStyle name="Currency 2 80" xfId="3124" xr:uid="{00000000-0005-0000-0000-00002F0B0000}"/>
    <cellStyle name="Currency 2 81" xfId="3125" xr:uid="{00000000-0005-0000-0000-0000300B0000}"/>
    <cellStyle name="Currency 2 82" xfId="3126" xr:uid="{00000000-0005-0000-0000-0000310B0000}"/>
    <cellStyle name="Currency 2 83" xfId="3127" xr:uid="{00000000-0005-0000-0000-0000320B0000}"/>
    <cellStyle name="Currency 2 84" xfId="3128" xr:uid="{00000000-0005-0000-0000-0000330B0000}"/>
    <cellStyle name="Currency 2 85" xfId="3129" xr:uid="{00000000-0005-0000-0000-0000340B0000}"/>
    <cellStyle name="Currency 2 86" xfId="3130" xr:uid="{00000000-0005-0000-0000-0000350B0000}"/>
    <cellStyle name="Currency 2 87" xfId="3131" xr:uid="{00000000-0005-0000-0000-0000360B0000}"/>
    <cellStyle name="Currency 2 88" xfId="3132" xr:uid="{00000000-0005-0000-0000-0000370B0000}"/>
    <cellStyle name="Currency 2 89" xfId="3133" xr:uid="{00000000-0005-0000-0000-0000380B0000}"/>
    <cellStyle name="Currency 2 9" xfId="3134" xr:uid="{00000000-0005-0000-0000-0000390B0000}"/>
    <cellStyle name="Currency 2 90" xfId="3135" xr:uid="{00000000-0005-0000-0000-00003A0B0000}"/>
    <cellStyle name="Currency 2 91" xfId="3136" xr:uid="{00000000-0005-0000-0000-00003B0B0000}"/>
    <cellStyle name="Currency 2 92" xfId="3137" xr:uid="{00000000-0005-0000-0000-00003C0B0000}"/>
    <cellStyle name="Currency 2 93" xfId="3138" xr:uid="{00000000-0005-0000-0000-00003D0B0000}"/>
    <cellStyle name="Currency 2 94" xfId="3139" xr:uid="{00000000-0005-0000-0000-00003E0B0000}"/>
    <cellStyle name="Currency 2 95" xfId="3140" xr:uid="{00000000-0005-0000-0000-00003F0B0000}"/>
    <cellStyle name="Currency 2 96" xfId="3141" xr:uid="{00000000-0005-0000-0000-0000400B0000}"/>
    <cellStyle name="Currency 2 97" xfId="3142" xr:uid="{00000000-0005-0000-0000-0000410B0000}"/>
    <cellStyle name="Currency 2 98" xfId="3143" xr:uid="{00000000-0005-0000-0000-0000420B0000}"/>
    <cellStyle name="Currency 2 99" xfId="3144" xr:uid="{00000000-0005-0000-0000-0000430B0000}"/>
    <cellStyle name="Currency 20" xfId="3145" xr:uid="{00000000-0005-0000-0000-0000440B0000}"/>
    <cellStyle name="Currency 21" xfId="3146" xr:uid="{00000000-0005-0000-0000-0000450B0000}"/>
    <cellStyle name="Currency 22" xfId="3147" xr:uid="{00000000-0005-0000-0000-0000460B0000}"/>
    <cellStyle name="Currency 23" xfId="3148" xr:uid="{00000000-0005-0000-0000-0000470B0000}"/>
    <cellStyle name="Currency 24" xfId="3149" xr:uid="{00000000-0005-0000-0000-0000480B0000}"/>
    <cellStyle name="Currency 25" xfId="3150" xr:uid="{00000000-0005-0000-0000-0000490B0000}"/>
    <cellStyle name="Currency 26" xfId="3151" xr:uid="{00000000-0005-0000-0000-00004A0B0000}"/>
    <cellStyle name="Currency 27" xfId="3152" xr:uid="{00000000-0005-0000-0000-00004B0B0000}"/>
    <cellStyle name="Currency 28" xfId="3153" xr:uid="{00000000-0005-0000-0000-00004C0B0000}"/>
    <cellStyle name="Currency 29" xfId="3154" xr:uid="{00000000-0005-0000-0000-00004D0B0000}"/>
    <cellStyle name="Currency 3" xfId="120" xr:uid="{00000000-0005-0000-0000-00004E0B0000}"/>
    <cellStyle name="Currency 3 2" xfId="264" xr:uid="{00000000-0005-0000-0000-00004F0B0000}"/>
    <cellStyle name="Currency 3 2 2" xfId="3155" xr:uid="{00000000-0005-0000-0000-0000500B0000}"/>
    <cellStyle name="Currency 3 3" xfId="3156" xr:uid="{00000000-0005-0000-0000-0000510B0000}"/>
    <cellStyle name="Currency 4" xfId="265" xr:uid="{00000000-0005-0000-0000-0000520B0000}"/>
    <cellStyle name="Currency 5" xfId="3157" xr:uid="{00000000-0005-0000-0000-0000530B0000}"/>
    <cellStyle name="Currency 6" xfId="3158" xr:uid="{00000000-0005-0000-0000-0000540B0000}"/>
    <cellStyle name="Currency 7" xfId="3159" xr:uid="{00000000-0005-0000-0000-0000550B0000}"/>
    <cellStyle name="Currency 8" xfId="3160" xr:uid="{00000000-0005-0000-0000-0000560B0000}"/>
    <cellStyle name="Currency 9" xfId="3161" xr:uid="{00000000-0005-0000-0000-0000570B0000}"/>
    <cellStyle name="Currency- no decimal" xfId="3162" xr:uid="{00000000-0005-0000-0000-0000580B0000}"/>
    <cellStyle name="Currency- no decimal 10" xfId="3163" xr:uid="{00000000-0005-0000-0000-0000590B0000}"/>
    <cellStyle name="Currency- no decimal 10 2" xfId="3164" xr:uid="{00000000-0005-0000-0000-00005A0B0000}"/>
    <cellStyle name="Currency- no decimal 11" xfId="3165" xr:uid="{00000000-0005-0000-0000-00005B0B0000}"/>
    <cellStyle name="Currency- no decimal 11 2" xfId="3166" xr:uid="{00000000-0005-0000-0000-00005C0B0000}"/>
    <cellStyle name="Currency- no decimal 2" xfId="3167" xr:uid="{00000000-0005-0000-0000-00005D0B0000}"/>
    <cellStyle name="Currency- no decimal 2 2" xfId="3168" xr:uid="{00000000-0005-0000-0000-00005E0B0000}"/>
    <cellStyle name="Currency- no decimal 3" xfId="3169" xr:uid="{00000000-0005-0000-0000-00005F0B0000}"/>
    <cellStyle name="Currency- no decimal 3 2" xfId="3170" xr:uid="{00000000-0005-0000-0000-0000600B0000}"/>
    <cellStyle name="Currency- no decimal 4" xfId="3171" xr:uid="{00000000-0005-0000-0000-0000610B0000}"/>
    <cellStyle name="Currency- no decimal 4 2" xfId="3172" xr:uid="{00000000-0005-0000-0000-0000620B0000}"/>
    <cellStyle name="Currency- no decimal 5" xfId="3173" xr:uid="{00000000-0005-0000-0000-0000630B0000}"/>
    <cellStyle name="Currency- no decimal 5 2" xfId="3174" xr:uid="{00000000-0005-0000-0000-0000640B0000}"/>
    <cellStyle name="Currency- no decimal 6" xfId="3175" xr:uid="{00000000-0005-0000-0000-0000650B0000}"/>
    <cellStyle name="Currency- no decimal 6 2" xfId="3176" xr:uid="{00000000-0005-0000-0000-0000660B0000}"/>
    <cellStyle name="Currency- no decimal 7" xfId="3177" xr:uid="{00000000-0005-0000-0000-0000670B0000}"/>
    <cellStyle name="Currency- no decimal 7 2" xfId="3178" xr:uid="{00000000-0005-0000-0000-0000680B0000}"/>
    <cellStyle name="Currency- no decimal 8" xfId="3179" xr:uid="{00000000-0005-0000-0000-0000690B0000}"/>
    <cellStyle name="Currency- no decimal 8 2" xfId="3180" xr:uid="{00000000-0005-0000-0000-00006A0B0000}"/>
    <cellStyle name="Currency- no decimal 9" xfId="3181" xr:uid="{00000000-0005-0000-0000-00006B0B0000}"/>
    <cellStyle name="Currency- no decimal 9 2" xfId="3182" xr:uid="{00000000-0005-0000-0000-00006C0B0000}"/>
    <cellStyle name="Currency Style" xfId="3183" xr:uid="{00000000-0005-0000-0000-00006D0B0000}"/>
    <cellStyle name="Currency Style 2" xfId="3184" xr:uid="{00000000-0005-0000-0000-00006E0B0000}"/>
    <cellStyle name="Currency,0" xfId="3185" xr:uid="{00000000-0005-0000-0000-00006F0B0000}"/>
    <cellStyle name="Currency,2" xfId="3186" xr:uid="{00000000-0005-0000-0000-0000700B0000}"/>
    <cellStyle name="Currency0" xfId="3187" xr:uid="{00000000-0005-0000-0000-0000710B0000}"/>
    <cellStyle name="Currency0 2" xfId="3188" xr:uid="{00000000-0005-0000-0000-0000720B0000}"/>
    <cellStyle name="Currency0 3" xfId="3189" xr:uid="{00000000-0005-0000-0000-0000730B0000}"/>
    <cellStyle name="Currency0 4" xfId="3190" xr:uid="{00000000-0005-0000-0000-0000740B0000}"/>
    <cellStyle name="Currency0 5" xfId="3191" xr:uid="{00000000-0005-0000-0000-0000750B0000}"/>
    <cellStyle name="Currency0 6" xfId="3192" xr:uid="{00000000-0005-0000-0000-0000760B0000}"/>
    <cellStyle name="Currency0 7" xfId="3193" xr:uid="{00000000-0005-0000-0000-0000770B0000}"/>
    <cellStyle name="Currency0 8" xfId="3194" xr:uid="{00000000-0005-0000-0000-0000780B0000}"/>
    <cellStyle name="Currency1" xfId="3195" xr:uid="{00000000-0005-0000-0000-0000790B0000}"/>
    <cellStyle name="Currency2" xfId="3196" xr:uid="{00000000-0005-0000-0000-00007A0B0000}"/>
    <cellStyle name="DATA_ENT" xfId="3197" xr:uid="{00000000-0005-0000-0000-00007B0B0000}"/>
    <cellStyle name="Date" xfId="3198" xr:uid="{00000000-0005-0000-0000-00007C0B0000}"/>
    <cellStyle name="Date - mmm-dd" xfId="3199" xr:uid="{00000000-0005-0000-0000-00007D0B0000}"/>
    <cellStyle name="Date - Style2" xfId="3200" xr:uid="{00000000-0005-0000-0000-00007E0B0000}"/>
    <cellStyle name="date (d/m)" xfId="3201" xr:uid="{00000000-0005-0000-0000-00007F0B0000}"/>
    <cellStyle name="date (d/m/y)" xfId="3202" xr:uid="{00000000-0005-0000-0000-0000800B0000}"/>
    <cellStyle name="date (d/m/y) 2" xfId="3203" xr:uid="{00000000-0005-0000-0000-0000810B0000}"/>
    <cellStyle name="date (d/m/y) 3" xfId="3204" xr:uid="{00000000-0005-0000-0000-0000820B0000}"/>
    <cellStyle name="date (d/m/y) 4" xfId="3205" xr:uid="{00000000-0005-0000-0000-0000830B0000}"/>
    <cellStyle name="date (m-y)" xfId="3206" xr:uid="{00000000-0005-0000-0000-0000840B0000}"/>
    <cellStyle name="Date [d-mmm-yy]" xfId="3207" xr:uid="{00000000-0005-0000-0000-0000850B0000}"/>
    <cellStyle name="Date [mm-d-yy]" xfId="3208" xr:uid="{00000000-0005-0000-0000-0000860B0000}"/>
    <cellStyle name="Date [mm-d-yyyy]" xfId="3209" xr:uid="{00000000-0005-0000-0000-0000870B0000}"/>
    <cellStyle name="Date [mmm-d-yyyy]" xfId="3210" xr:uid="{00000000-0005-0000-0000-0000880B0000}"/>
    <cellStyle name="Date [mmm-yy]" xfId="3211" xr:uid="{00000000-0005-0000-0000-0000890B0000}"/>
    <cellStyle name="Date [yyyy]" xfId="3212" xr:uid="{00000000-0005-0000-0000-00008A0B0000}"/>
    <cellStyle name="Date 2" xfId="3213" xr:uid="{00000000-0005-0000-0000-00008B0B0000}"/>
    <cellStyle name="Date 3" xfId="3214" xr:uid="{00000000-0005-0000-0000-00008C0B0000}"/>
    <cellStyle name="Date 4" xfId="3215" xr:uid="{00000000-0005-0000-0000-00008D0B0000}"/>
    <cellStyle name="Date 5" xfId="3216" xr:uid="{00000000-0005-0000-0000-00008E0B0000}"/>
    <cellStyle name="Date 6" xfId="3217" xr:uid="{00000000-0005-0000-0000-00008F0B0000}"/>
    <cellStyle name="Date 7" xfId="3218" xr:uid="{00000000-0005-0000-0000-0000900B0000}"/>
    <cellStyle name="Date 8" xfId="3219" xr:uid="{00000000-0005-0000-0000-0000910B0000}"/>
    <cellStyle name="Date Aligned" xfId="3220" xr:uid="{00000000-0005-0000-0000-0000920B0000}"/>
    <cellStyle name="Date Short" xfId="3221" xr:uid="{00000000-0005-0000-0000-0000930B0000}"/>
    <cellStyle name="Date_0706_CISCO Q4 FCST_CISCO VIEW_062107_V1A_CHQ PLNG" xfId="3222" xr:uid="{00000000-0005-0000-0000-0000940B0000}"/>
    <cellStyle name="Days" xfId="3223" xr:uid="{00000000-0005-0000-0000-0000950B0000}"/>
    <cellStyle name="DblLineDollarAcct" xfId="3224" xr:uid="{00000000-0005-0000-0000-0000960B0000}"/>
    <cellStyle name="DblLinePercent" xfId="3225" xr:uid="{00000000-0005-0000-0000-0000970B0000}"/>
    <cellStyle name="DeActivateFontColor" xfId="3226" xr:uid="{00000000-0005-0000-0000-0000980B0000}"/>
    <cellStyle name="DELTA" xfId="3227" xr:uid="{00000000-0005-0000-0000-0000990B0000}"/>
    <cellStyle name="DELTA 2" xfId="3228" xr:uid="{00000000-0005-0000-0000-00009A0B0000}"/>
    <cellStyle name="DELTA 2 2" xfId="3229" xr:uid="{00000000-0005-0000-0000-00009B0B0000}"/>
    <cellStyle name="DELTA 2 3" xfId="3230" xr:uid="{00000000-0005-0000-0000-00009C0B0000}"/>
    <cellStyle name="DELTA 2 4" xfId="3231" xr:uid="{00000000-0005-0000-0000-00009D0B0000}"/>
    <cellStyle name="DELTA 2_Top 20-IR" xfId="3232" xr:uid="{00000000-0005-0000-0000-00009E0B0000}"/>
    <cellStyle name="DELTA 3" xfId="3233" xr:uid="{00000000-0005-0000-0000-00009F0B0000}"/>
    <cellStyle name="DELTA 3 2" xfId="3234" xr:uid="{00000000-0005-0000-0000-0000A00B0000}"/>
    <cellStyle name="DELTA 3 3" xfId="3235" xr:uid="{00000000-0005-0000-0000-0000A10B0000}"/>
    <cellStyle name="DELTA 3 4" xfId="3236" xr:uid="{00000000-0005-0000-0000-0000A20B0000}"/>
    <cellStyle name="DELTA 3_Top 20-IR" xfId="3237" xr:uid="{00000000-0005-0000-0000-0000A30B0000}"/>
    <cellStyle name="DELTA 4" xfId="3238" xr:uid="{00000000-0005-0000-0000-0000A40B0000}"/>
    <cellStyle name="DELTA 4 2" xfId="3239" xr:uid="{00000000-0005-0000-0000-0000A50B0000}"/>
    <cellStyle name="DELTA 4 3" xfId="3240" xr:uid="{00000000-0005-0000-0000-0000A60B0000}"/>
    <cellStyle name="DELTA 4 4" xfId="3241" xr:uid="{00000000-0005-0000-0000-0000A70B0000}"/>
    <cellStyle name="DELTA 4_Top 20-IR" xfId="3242" xr:uid="{00000000-0005-0000-0000-0000A80B0000}"/>
    <cellStyle name="DELTA 5" xfId="3243" xr:uid="{00000000-0005-0000-0000-0000A90B0000}"/>
    <cellStyle name="DELTA 6" xfId="3244" xr:uid="{00000000-0005-0000-0000-0000AA0B0000}"/>
    <cellStyle name="DELTA 7" xfId="3245" xr:uid="{00000000-0005-0000-0000-0000AB0B0000}"/>
    <cellStyle name="DELTA 8" xfId="3246" xr:uid="{00000000-0005-0000-0000-0000AC0B0000}"/>
    <cellStyle name="Description" xfId="3247" xr:uid="{00000000-0005-0000-0000-0000AD0B0000}"/>
    <cellStyle name="Description 2" xfId="3248" xr:uid="{00000000-0005-0000-0000-0000AE0B0000}"/>
    <cellStyle name="Dezimal [0]_Budget 1999 MK" xfId="3249" xr:uid="{00000000-0005-0000-0000-0000AF0B0000}"/>
    <cellStyle name="Dezimal_Budget 1999 MK" xfId="3250" xr:uid="{00000000-0005-0000-0000-0000B00B0000}"/>
    <cellStyle name="Dia" xfId="3251" xr:uid="{00000000-0005-0000-0000-0000B10B0000}"/>
    <cellStyle name="Diagramsumma A" xfId="3252" xr:uid="{00000000-0005-0000-0000-0000B20B0000}"/>
    <cellStyle name="Diagramtext A" xfId="3253" xr:uid="{00000000-0005-0000-0000-0000B30B0000}"/>
    <cellStyle name="dollar" xfId="3254" xr:uid="{00000000-0005-0000-0000-0000B40B0000}"/>
    <cellStyle name="Dollar (zero dec)" xfId="3255" xr:uid="{00000000-0005-0000-0000-0000B50B0000}"/>
    <cellStyle name="DollarAccounting" xfId="3256" xr:uid="{00000000-0005-0000-0000-0000B60B0000}"/>
    <cellStyle name="dollars" xfId="3257" xr:uid="{00000000-0005-0000-0000-0000B70B0000}"/>
    <cellStyle name="Dotted Line" xfId="3258" xr:uid="{00000000-0005-0000-0000-0000B80B0000}"/>
    <cellStyle name="Double Accounting" xfId="3259" xr:uid="{00000000-0005-0000-0000-0000B90B0000}"/>
    <cellStyle name="Double Line 25.5" xfId="3260" xr:uid="{00000000-0005-0000-0000-0000BA0B0000}"/>
    <cellStyle name="DOWNFOOT" xfId="3261" xr:uid="{00000000-0005-0000-0000-0000BB0B0000}"/>
    <cellStyle name="Driver Normal" xfId="3262" xr:uid="{00000000-0005-0000-0000-0000BC0B0000}"/>
    <cellStyle name="Driver Percent" xfId="3263" xr:uid="{00000000-0005-0000-0000-0000BD0B0000}"/>
    <cellStyle name="EMC Auto/Manual Column Header" xfId="3264" xr:uid="{00000000-0005-0000-0000-0000BE0B0000}"/>
    <cellStyle name="EMC Automatic Calc Column Header" xfId="3265" xr:uid="{00000000-0005-0000-0000-0000BF0B0000}"/>
    <cellStyle name="EMC Column Header" xfId="3266" xr:uid="{00000000-0005-0000-0000-0000C00B0000}"/>
    <cellStyle name="EMC Manual Input Column Header" xfId="3267" xr:uid="{00000000-0005-0000-0000-0000C10B0000}"/>
    <cellStyle name="EMC ROW Header" xfId="3268" xr:uid="{00000000-0005-0000-0000-0000C20B0000}"/>
    <cellStyle name="EMC SubTitle" xfId="3269" xr:uid="{00000000-0005-0000-0000-0000C30B0000}"/>
    <cellStyle name="EMC Table Center Text" xfId="3270" xr:uid="{00000000-0005-0000-0000-0000C40B0000}"/>
    <cellStyle name="EMC Table Date" xfId="3271" xr:uid="{00000000-0005-0000-0000-0000C50B0000}"/>
    <cellStyle name="EMC Table Left Align" xfId="3272" xr:uid="{00000000-0005-0000-0000-0000C60B0000}"/>
    <cellStyle name="EMC Table Text Example" xfId="3273" xr:uid="{00000000-0005-0000-0000-0000C70B0000}"/>
    <cellStyle name="EMC Title" xfId="3274" xr:uid="{00000000-0005-0000-0000-0000C80B0000}"/>
    <cellStyle name="Encabez1" xfId="3275" xr:uid="{00000000-0005-0000-0000-0000C90B0000}"/>
    <cellStyle name="Encabez2" xfId="3276" xr:uid="{00000000-0005-0000-0000-0000CA0B0000}"/>
    <cellStyle name="Enter Currency (0)" xfId="3277" xr:uid="{00000000-0005-0000-0000-0000CB0B0000}"/>
    <cellStyle name="Enter Currency (0) 10" xfId="3278" xr:uid="{00000000-0005-0000-0000-0000CC0B0000}"/>
    <cellStyle name="Enter Currency (0) 11" xfId="3279" xr:uid="{00000000-0005-0000-0000-0000CD0B0000}"/>
    <cellStyle name="Enter Currency (0) 2" xfId="3280" xr:uid="{00000000-0005-0000-0000-0000CE0B0000}"/>
    <cellStyle name="Enter Currency (0) 3" xfId="3281" xr:uid="{00000000-0005-0000-0000-0000CF0B0000}"/>
    <cellStyle name="Enter Currency (0) 4" xfId="3282" xr:uid="{00000000-0005-0000-0000-0000D00B0000}"/>
    <cellStyle name="Enter Currency (0) 5" xfId="3283" xr:uid="{00000000-0005-0000-0000-0000D10B0000}"/>
    <cellStyle name="Enter Currency (0) 6" xfId="3284" xr:uid="{00000000-0005-0000-0000-0000D20B0000}"/>
    <cellStyle name="Enter Currency (0) 7" xfId="3285" xr:uid="{00000000-0005-0000-0000-0000D30B0000}"/>
    <cellStyle name="Enter Currency (0) 8" xfId="3286" xr:uid="{00000000-0005-0000-0000-0000D40B0000}"/>
    <cellStyle name="Enter Currency (0) 9" xfId="3287" xr:uid="{00000000-0005-0000-0000-0000D50B0000}"/>
    <cellStyle name="Enter Currency (2)" xfId="3288" xr:uid="{00000000-0005-0000-0000-0000D60B0000}"/>
    <cellStyle name="Enter Currency (2) 10" xfId="3289" xr:uid="{00000000-0005-0000-0000-0000D70B0000}"/>
    <cellStyle name="Enter Currency (2) 11" xfId="3290" xr:uid="{00000000-0005-0000-0000-0000D80B0000}"/>
    <cellStyle name="Enter Currency (2) 2" xfId="3291" xr:uid="{00000000-0005-0000-0000-0000D90B0000}"/>
    <cellStyle name="Enter Currency (2) 3" xfId="3292" xr:uid="{00000000-0005-0000-0000-0000DA0B0000}"/>
    <cellStyle name="Enter Currency (2) 4" xfId="3293" xr:uid="{00000000-0005-0000-0000-0000DB0B0000}"/>
    <cellStyle name="Enter Currency (2) 5" xfId="3294" xr:uid="{00000000-0005-0000-0000-0000DC0B0000}"/>
    <cellStyle name="Enter Currency (2) 6" xfId="3295" xr:uid="{00000000-0005-0000-0000-0000DD0B0000}"/>
    <cellStyle name="Enter Currency (2) 7" xfId="3296" xr:uid="{00000000-0005-0000-0000-0000DE0B0000}"/>
    <cellStyle name="Enter Currency (2) 8" xfId="3297" xr:uid="{00000000-0005-0000-0000-0000DF0B0000}"/>
    <cellStyle name="Enter Currency (2) 9" xfId="3298" xr:uid="{00000000-0005-0000-0000-0000E00B0000}"/>
    <cellStyle name="Enter Units (0)" xfId="3299" xr:uid="{00000000-0005-0000-0000-0000E10B0000}"/>
    <cellStyle name="Enter Units (0) 10" xfId="3300" xr:uid="{00000000-0005-0000-0000-0000E20B0000}"/>
    <cellStyle name="Enter Units (0) 11" xfId="3301" xr:uid="{00000000-0005-0000-0000-0000E30B0000}"/>
    <cellStyle name="Enter Units (0) 2" xfId="3302" xr:uid="{00000000-0005-0000-0000-0000E40B0000}"/>
    <cellStyle name="Enter Units (0) 3" xfId="3303" xr:uid="{00000000-0005-0000-0000-0000E50B0000}"/>
    <cellStyle name="Enter Units (0) 4" xfId="3304" xr:uid="{00000000-0005-0000-0000-0000E60B0000}"/>
    <cellStyle name="Enter Units (0) 5" xfId="3305" xr:uid="{00000000-0005-0000-0000-0000E70B0000}"/>
    <cellStyle name="Enter Units (0) 6" xfId="3306" xr:uid="{00000000-0005-0000-0000-0000E80B0000}"/>
    <cellStyle name="Enter Units (0) 7" xfId="3307" xr:uid="{00000000-0005-0000-0000-0000E90B0000}"/>
    <cellStyle name="Enter Units (0) 8" xfId="3308" xr:uid="{00000000-0005-0000-0000-0000EA0B0000}"/>
    <cellStyle name="Enter Units (0) 9" xfId="3309" xr:uid="{00000000-0005-0000-0000-0000EB0B0000}"/>
    <cellStyle name="Enter Units (1)" xfId="3310" xr:uid="{00000000-0005-0000-0000-0000EC0B0000}"/>
    <cellStyle name="Enter Units (1) 10" xfId="3311" xr:uid="{00000000-0005-0000-0000-0000ED0B0000}"/>
    <cellStyle name="Enter Units (1) 11" xfId="3312" xr:uid="{00000000-0005-0000-0000-0000EE0B0000}"/>
    <cellStyle name="Enter Units (1) 2" xfId="3313" xr:uid="{00000000-0005-0000-0000-0000EF0B0000}"/>
    <cellStyle name="Enter Units (1) 3" xfId="3314" xr:uid="{00000000-0005-0000-0000-0000F00B0000}"/>
    <cellStyle name="Enter Units (1) 4" xfId="3315" xr:uid="{00000000-0005-0000-0000-0000F10B0000}"/>
    <cellStyle name="Enter Units (1) 5" xfId="3316" xr:uid="{00000000-0005-0000-0000-0000F20B0000}"/>
    <cellStyle name="Enter Units (1) 6" xfId="3317" xr:uid="{00000000-0005-0000-0000-0000F30B0000}"/>
    <cellStyle name="Enter Units (1) 7" xfId="3318" xr:uid="{00000000-0005-0000-0000-0000F40B0000}"/>
    <cellStyle name="Enter Units (1) 8" xfId="3319" xr:uid="{00000000-0005-0000-0000-0000F50B0000}"/>
    <cellStyle name="Enter Units (1) 9" xfId="3320" xr:uid="{00000000-0005-0000-0000-0000F60B0000}"/>
    <cellStyle name="Enter Units (2)" xfId="3321" xr:uid="{00000000-0005-0000-0000-0000F70B0000}"/>
    <cellStyle name="Enter Units (2) 10" xfId="3322" xr:uid="{00000000-0005-0000-0000-0000F80B0000}"/>
    <cellStyle name="Enter Units (2) 11" xfId="3323" xr:uid="{00000000-0005-0000-0000-0000F90B0000}"/>
    <cellStyle name="Enter Units (2) 2" xfId="3324" xr:uid="{00000000-0005-0000-0000-0000FA0B0000}"/>
    <cellStyle name="Enter Units (2) 3" xfId="3325" xr:uid="{00000000-0005-0000-0000-0000FB0B0000}"/>
    <cellStyle name="Enter Units (2) 4" xfId="3326" xr:uid="{00000000-0005-0000-0000-0000FC0B0000}"/>
    <cellStyle name="Enter Units (2) 5" xfId="3327" xr:uid="{00000000-0005-0000-0000-0000FD0B0000}"/>
    <cellStyle name="Enter Units (2) 6" xfId="3328" xr:uid="{00000000-0005-0000-0000-0000FE0B0000}"/>
    <cellStyle name="Enter Units (2) 7" xfId="3329" xr:uid="{00000000-0005-0000-0000-0000FF0B0000}"/>
    <cellStyle name="Enter Units (2) 8" xfId="3330" xr:uid="{00000000-0005-0000-0000-0000000C0000}"/>
    <cellStyle name="Enter Units (2) 9" xfId="3331" xr:uid="{00000000-0005-0000-0000-0000010C0000}"/>
    <cellStyle name="Entered" xfId="3332" xr:uid="{00000000-0005-0000-0000-0000020C0000}"/>
    <cellStyle name="Entered 2" xfId="3333" xr:uid="{00000000-0005-0000-0000-0000030C0000}"/>
    <cellStyle name="Entered 3" xfId="3334" xr:uid="{00000000-0005-0000-0000-0000040C0000}"/>
    <cellStyle name="Entered 4" xfId="3335" xr:uid="{00000000-0005-0000-0000-0000050C0000}"/>
    <cellStyle name="Entered 5" xfId="3336" xr:uid="{00000000-0005-0000-0000-0000060C0000}"/>
    <cellStyle name="Entered 6" xfId="3337" xr:uid="{00000000-0005-0000-0000-0000070C0000}"/>
    <cellStyle name="Entered 7" xfId="3338" xr:uid="{00000000-0005-0000-0000-0000080C0000}"/>
    <cellStyle name="Entered 8" xfId="3339" xr:uid="{00000000-0005-0000-0000-0000090C0000}"/>
    <cellStyle name="Euro" xfId="3340" xr:uid="{00000000-0005-0000-0000-00000A0C0000}"/>
    <cellStyle name="Euro 2" xfId="3341" xr:uid="{00000000-0005-0000-0000-00000B0C0000}"/>
    <cellStyle name="Euro 3" xfId="3342" xr:uid="{00000000-0005-0000-0000-00000C0C0000}"/>
    <cellStyle name="Euro 4" xfId="3343" xr:uid="{00000000-0005-0000-0000-00000D0C0000}"/>
    <cellStyle name="Euro 5" xfId="3344" xr:uid="{00000000-0005-0000-0000-00000E0C0000}"/>
    <cellStyle name="Euro 6" xfId="3345" xr:uid="{00000000-0005-0000-0000-00000F0C0000}"/>
    <cellStyle name="Euro 7" xfId="3346" xr:uid="{00000000-0005-0000-0000-0000100C0000}"/>
    <cellStyle name="Euro 8" xfId="3347" xr:uid="{00000000-0005-0000-0000-0000110C0000}"/>
    <cellStyle name="Exchange_rate" xfId="3348" xr:uid="{00000000-0005-0000-0000-0000120C0000}"/>
    <cellStyle name="Explanatory Text 2" xfId="3349" xr:uid="{00000000-0005-0000-0000-0000130C0000}"/>
    <cellStyle name="F2" xfId="3350" xr:uid="{00000000-0005-0000-0000-0000140C0000}"/>
    <cellStyle name="F3" xfId="3351" xr:uid="{00000000-0005-0000-0000-0000150C0000}"/>
    <cellStyle name="F4" xfId="3352" xr:uid="{00000000-0005-0000-0000-0000160C0000}"/>
    <cellStyle name="F5" xfId="3353" xr:uid="{00000000-0005-0000-0000-0000170C0000}"/>
    <cellStyle name="F6" xfId="3354" xr:uid="{00000000-0005-0000-0000-0000180C0000}"/>
    <cellStyle name="F7" xfId="3355" xr:uid="{00000000-0005-0000-0000-0000190C0000}"/>
    <cellStyle name="F8" xfId="3356" xr:uid="{00000000-0005-0000-0000-00001A0C0000}"/>
    <cellStyle name="Fijo" xfId="3357" xr:uid="{00000000-0005-0000-0000-00001B0C0000}"/>
    <cellStyle name="Financiero" xfId="3358" xr:uid="{00000000-0005-0000-0000-00001C0C0000}"/>
    <cellStyle name="Fixed" xfId="3359" xr:uid="{00000000-0005-0000-0000-00001D0C0000}"/>
    <cellStyle name="fixed (0)" xfId="3360" xr:uid="{00000000-0005-0000-0000-00001E0C0000}"/>
    <cellStyle name="Fixed [0]" xfId="3361" xr:uid="{00000000-0005-0000-0000-00001F0C0000}"/>
    <cellStyle name="Fixed 2" xfId="3362" xr:uid="{00000000-0005-0000-0000-0000200C0000}"/>
    <cellStyle name="Fixed 3" xfId="3363" xr:uid="{00000000-0005-0000-0000-0000210C0000}"/>
    <cellStyle name="Fixed 4" xfId="3364" xr:uid="{00000000-0005-0000-0000-0000220C0000}"/>
    <cellStyle name="Fixed 5" xfId="3365" xr:uid="{00000000-0005-0000-0000-0000230C0000}"/>
    <cellStyle name="Fixed 6" xfId="3366" xr:uid="{00000000-0005-0000-0000-0000240C0000}"/>
    <cellStyle name="Fixed 7" xfId="3367" xr:uid="{00000000-0005-0000-0000-0000250C0000}"/>
    <cellStyle name="Fixed 8" xfId="3368" xr:uid="{00000000-0005-0000-0000-0000260C0000}"/>
    <cellStyle name="ƒnƒCƒp[ƒŠƒ“ƒN" xfId="3369" xr:uid="{00000000-0005-0000-0000-0000270C0000}"/>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nt" xfId="3370" xr:uid="{00000000-0005-0000-0000-0000190D0000}"/>
    <cellStyle name="font 2" xfId="3371" xr:uid="{00000000-0005-0000-0000-00001A0D0000}"/>
    <cellStyle name="font 3" xfId="3372" xr:uid="{00000000-0005-0000-0000-00001B0D0000}"/>
    <cellStyle name="font 4" xfId="3373" xr:uid="{00000000-0005-0000-0000-00001C0D0000}"/>
    <cellStyle name="font 5" xfId="3374" xr:uid="{00000000-0005-0000-0000-00001D0D0000}"/>
    <cellStyle name="font 6" xfId="3375" xr:uid="{00000000-0005-0000-0000-00001E0D0000}"/>
    <cellStyle name="font 7" xfId="3376" xr:uid="{00000000-0005-0000-0000-00001F0D0000}"/>
    <cellStyle name="Footer SBILogo1" xfId="3377" xr:uid="{00000000-0005-0000-0000-0000200D0000}"/>
    <cellStyle name="Footer SBILogo2" xfId="3378" xr:uid="{00000000-0005-0000-0000-0000210D0000}"/>
    <cellStyle name="Footnote" xfId="3379" xr:uid="{00000000-0005-0000-0000-0000220D0000}"/>
    <cellStyle name="Footnote Reference" xfId="3380" xr:uid="{00000000-0005-0000-0000-0000230D0000}"/>
    <cellStyle name="Footnote_ACCC" xfId="3381" xr:uid="{00000000-0005-0000-0000-0000240D0000}"/>
    <cellStyle name="Good 2" xfId="3382" xr:uid="{00000000-0005-0000-0000-0000250D0000}"/>
    <cellStyle name="GP number style" xfId="3383" xr:uid="{00000000-0005-0000-0000-0000260D0000}"/>
    <cellStyle name="Grey" xfId="3384" xr:uid="{00000000-0005-0000-0000-0000270D0000}"/>
    <cellStyle name="grid (,0)" xfId="3385" xr:uid="{00000000-0005-0000-0000-0000280D0000}"/>
    <cellStyle name="Hard Percent" xfId="3386" xr:uid="{00000000-0005-0000-0000-0000290D0000}"/>
    <cellStyle name="HEADER" xfId="3387" xr:uid="{00000000-0005-0000-0000-00002A0D0000}"/>
    <cellStyle name="HEADER 2" xfId="3388" xr:uid="{00000000-0005-0000-0000-00002B0D0000}"/>
    <cellStyle name="HEADER 3" xfId="3389" xr:uid="{00000000-0005-0000-0000-00002C0D0000}"/>
    <cellStyle name="HEADER 4" xfId="3390" xr:uid="{00000000-0005-0000-0000-00002D0D0000}"/>
    <cellStyle name="HEADER 5" xfId="3391" xr:uid="{00000000-0005-0000-0000-00002E0D0000}"/>
    <cellStyle name="HEADER 6" xfId="3392" xr:uid="{00000000-0005-0000-0000-00002F0D0000}"/>
    <cellStyle name="HEADER 7" xfId="3393" xr:uid="{00000000-0005-0000-0000-0000300D0000}"/>
    <cellStyle name="HEADER 8" xfId="3394" xr:uid="{00000000-0005-0000-0000-0000310D0000}"/>
    <cellStyle name="Header Draft Stamp" xfId="3395" xr:uid="{00000000-0005-0000-0000-0000320D0000}"/>
    <cellStyle name="Header Major" xfId="3396" xr:uid="{00000000-0005-0000-0000-0000330D0000}"/>
    <cellStyle name="Header Minor" xfId="3397" xr:uid="{00000000-0005-0000-0000-0000340D0000}"/>
    <cellStyle name="Header_ACCC" xfId="3398" xr:uid="{00000000-0005-0000-0000-0000350D0000}"/>
    <cellStyle name="Header1" xfId="3399" xr:uid="{00000000-0005-0000-0000-0000360D0000}"/>
    <cellStyle name="Header1 2" xfId="3400" xr:uid="{00000000-0005-0000-0000-0000370D0000}"/>
    <cellStyle name="Header2" xfId="3401" xr:uid="{00000000-0005-0000-0000-0000380D0000}"/>
    <cellStyle name="Header2 2" xfId="3402" xr:uid="{00000000-0005-0000-0000-0000390D0000}"/>
    <cellStyle name="Heading" xfId="3403" xr:uid="{00000000-0005-0000-0000-00003A0D0000}"/>
    <cellStyle name="Heading 1 2" xfId="3404" xr:uid="{00000000-0005-0000-0000-00003B0D0000}"/>
    <cellStyle name="Heading 1 3" xfId="3405" xr:uid="{00000000-0005-0000-0000-00003C0D0000}"/>
    <cellStyle name="Heading 1 4" xfId="3406" xr:uid="{00000000-0005-0000-0000-00003D0D0000}"/>
    <cellStyle name="Heading 1 5" xfId="3407" xr:uid="{00000000-0005-0000-0000-00003E0D0000}"/>
    <cellStyle name="Heading 1 6" xfId="3408" xr:uid="{00000000-0005-0000-0000-00003F0D0000}"/>
    <cellStyle name="Heading 1 7" xfId="3409" xr:uid="{00000000-0005-0000-0000-0000400D0000}"/>
    <cellStyle name="Heading 1 8" xfId="3410" xr:uid="{00000000-0005-0000-0000-0000410D0000}"/>
    <cellStyle name="Heading 1 Above" xfId="3411" xr:uid="{00000000-0005-0000-0000-0000420D0000}"/>
    <cellStyle name="Heading 1+" xfId="3412" xr:uid="{00000000-0005-0000-0000-0000430D0000}"/>
    <cellStyle name="Heading 10" xfId="3413" xr:uid="{00000000-0005-0000-0000-0000440D0000}"/>
    <cellStyle name="Heading 11" xfId="3414" xr:uid="{00000000-0005-0000-0000-0000450D0000}"/>
    <cellStyle name="Heading 12" xfId="3415" xr:uid="{00000000-0005-0000-0000-0000460D0000}"/>
    <cellStyle name="Heading 13" xfId="3416" xr:uid="{00000000-0005-0000-0000-0000470D0000}"/>
    <cellStyle name="Heading 14" xfId="3417" xr:uid="{00000000-0005-0000-0000-0000480D0000}"/>
    <cellStyle name="Heading 2 2" xfId="3418" xr:uid="{00000000-0005-0000-0000-0000490D0000}"/>
    <cellStyle name="Heading 2 3" xfId="3419" xr:uid="{00000000-0005-0000-0000-00004A0D0000}"/>
    <cellStyle name="Heading 2 4" xfId="3420" xr:uid="{00000000-0005-0000-0000-00004B0D0000}"/>
    <cellStyle name="Heading 2 5" xfId="3421" xr:uid="{00000000-0005-0000-0000-00004C0D0000}"/>
    <cellStyle name="Heading 2 6" xfId="3422" xr:uid="{00000000-0005-0000-0000-00004D0D0000}"/>
    <cellStyle name="Heading 2 7" xfId="3423" xr:uid="{00000000-0005-0000-0000-00004E0D0000}"/>
    <cellStyle name="Heading 2 8" xfId="3424" xr:uid="{00000000-0005-0000-0000-00004F0D0000}"/>
    <cellStyle name="Heading 2 Below" xfId="3425" xr:uid="{00000000-0005-0000-0000-0000500D0000}"/>
    <cellStyle name="Heading 2+" xfId="3426" xr:uid="{00000000-0005-0000-0000-0000510D0000}"/>
    <cellStyle name="Heading 3 2" xfId="3427" xr:uid="{00000000-0005-0000-0000-0000520D0000}"/>
    <cellStyle name="Heading 3+" xfId="3428" xr:uid="{00000000-0005-0000-0000-0000530D0000}"/>
    <cellStyle name="Heading 4 2" xfId="3429" xr:uid="{00000000-0005-0000-0000-0000540D0000}"/>
    <cellStyle name="Heading 5" xfId="3430" xr:uid="{00000000-0005-0000-0000-0000550D0000}"/>
    <cellStyle name="Heading 5 2" xfId="3431" xr:uid="{00000000-0005-0000-0000-0000560D0000}"/>
    <cellStyle name="Heading 5_Top 20-IR" xfId="3432" xr:uid="{00000000-0005-0000-0000-0000570D0000}"/>
    <cellStyle name="Heading 6" xfId="3433" xr:uid="{00000000-0005-0000-0000-0000580D0000}"/>
    <cellStyle name="Heading 6 2" xfId="3434" xr:uid="{00000000-0005-0000-0000-0000590D0000}"/>
    <cellStyle name="Heading 6_Top 20-IR" xfId="3435" xr:uid="{00000000-0005-0000-0000-00005A0D0000}"/>
    <cellStyle name="Heading 7" xfId="3436" xr:uid="{00000000-0005-0000-0000-00005B0D0000}"/>
    <cellStyle name="Heading 7 2" xfId="3437" xr:uid="{00000000-0005-0000-0000-00005C0D0000}"/>
    <cellStyle name="Heading 7_Top 20-IR" xfId="3438" xr:uid="{00000000-0005-0000-0000-00005D0D0000}"/>
    <cellStyle name="Heading 8" xfId="3439" xr:uid="{00000000-0005-0000-0000-00005E0D0000}"/>
    <cellStyle name="Heading 9" xfId="3440" xr:uid="{00000000-0005-0000-0000-00005F0D0000}"/>
    <cellStyle name="heading info" xfId="3441" xr:uid="{00000000-0005-0000-0000-0000600D0000}"/>
    <cellStyle name="Heading No Underline" xfId="3442" xr:uid="{00000000-0005-0000-0000-0000610D0000}"/>
    <cellStyle name="Heading With Underline" xfId="3443" xr:uid="{00000000-0005-0000-0000-0000620D0000}"/>
    <cellStyle name="HEADING1" xfId="3444" xr:uid="{00000000-0005-0000-0000-0000630D0000}"/>
    <cellStyle name="Heading1 2" xfId="3445" xr:uid="{00000000-0005-0000-0000-0000640D0000}"/>
    <cellStyle name="Heading1 3" xfId="3446" xr:uid="{00000000-0005-0000-0000-0000650D0000}"/>
    <cellStyle name="Heading1 4" xfId="3447" xr:uid="{00000000-0005-0000-0000-0000660D0000}"/>
    <cellStyle name="Heading1 5" xfId="3448" xr:uid="{00000000-0005-0000-0000-0000670D0000}"/>
    <cellStyle name="Heading1 6" xfId="3449" xr:uid="{00000000-0005-0000-0000-0000680D0000}"/>
    <cellStyle name="Heading1 7" xfId="3450" xr:uid="{00000000-0005-0000-0000-0000690D0000}"/>
    <cellStyle name="Heading1 8" xfId="3451" xr:uid="{00000000-0005-0000-0000-00006A0D0000}"/>
    <cellStyle name="HEADING2" xfId="3452" xr:uid="{00000000-0005-0000-0000-00006B0D0000}"/>
    <cellStyle name="Heading2 2" xfId="3453" xr:uid="{00000000-0005-0000-0000-00006C0D0000}"/>
    <cellStyle name="Heading2 3" xfId="3454" xr:uid="{00000000-0005-0000-0000-00006D0D0000}"/>
    <cellStyle name="Heading2 4" xfId="3455" xr:uid="{00000000-0005-0000-0000-00006E0D0000}"/>
    <cellStyle name="Heading2 5" xfId="3456" xr:uid="{00000000-0005-0000-0000-00006F0D0000}"/>
    <cellStyle name="Heading2 6" xfId="3457" xr:uid="{00000000-0005-0000-0000-0000700D0000}"/>
    <cellStyle name="Heading2 7" xfId="3458" xr:uid="{00000000-0005-0000-0000-0000710D0000}"/>
    <cellStyle name="Heading2 8" xfId="3459" xr:uid="{00000000-0005-0000-0000-0000720D0000}"/>
    <cellStyle name="HEADINGS" xfId="3460" xr:uid="{00000000-0005-0000-0000-0000730D0000}"/>
    <cellStyle name="HEADINGS 2" xfId="3461" xr:uid="{00000000-0005-0000-0000-0000740D0000}"/>
    <cellStyle name="HEADINGS 3" xfId="3462" xr:uid="{00000000-0005-0000-0000-0000750D0000}"/>
    <cellStyle name="HEADINGS 4" xfId="3463" xr:uid="{00000000-0005-0000-0000-0000760D0000}"/>
    <cellStyle name="HEADINGS 5" xfId="3464" xr:uid="{00000000-0005-0000-0000-0000770D0000}"/>
    <cellStyle name="HEADINGS 6" xfId="3465" xr:uid="{00000000-0005-0000-0000-0000780D0000}"/>
    <cellStyle name="HEADINGS 7" xfId="3466" xr:uid="{00000000-0005-0000-0000-0000790D0000}"/>
    <cellStyle name="HEADINGS 8" xfId="3467" xr:uid="{00000000-0005-0000-0000-00007A0D0000}"/>
    <cellStyle name="Headings- Other" xfId="3468" xr:uid="{00000000-0005-0000-0000-00007B0D0000}"/>
    <cellStyle name="HEADINGS_05 SA Key Trend Data" xfId="3469" xr:uid="{00000000-0005-0000-0000-00007C0D0000}"/>
    <cellStyle name="HEADINGSTOP" xfId="3470" xr:uid="{00000000-0005-0000-0000-00007D0D0000}"/>
    <cellStyle name="HEADINGSTOP 2" xfId="3471" xr:uid="{00000000-0005-0000-0000-00007E0D0000}"/>
    <cellStyle name="HEADINGSTOP 3" xfId="3472" xr:uid="{00000000-0005-0000-0000-00007F0D0000}"/>
    <cellStyle name="HEADINGSTOP 4" xfId="3473" xr:uid="{00000000-0005-0000-0000-0000800D0000}"/>
    <cellStyle name="HEADINGSTOP 5" xfId="3474" xr:uid="{00000000-0005-0000-0000-0000810D0000}"/>
    <cellStyle name="HEADINGSTOP 6" xfId="3475" xr:uid="{00000000-0005-0000-0000-0000820D0000}"/>
    <cellStyle name="HEADINGSTOP 7" xfId="3476" xr:uid="{00000000-0005-0000-0000-0000830D0000}"/>
    <cellStyle name="HEADINGSTOP 8" xfId="3477" xr:uid="{00000000-0005-0000-0000-0000840D0000}"/>
    <cellStyle name="Hidden" xfId="3478" xr:uid="{00000000-0005-0000-0000-0000850D0000}"/>
    <cellStyle name="HIGHLIGHT" xfId="3479" xr:uid="{00000000-0005-0000-0000-0000860D0000}"/>
    <cellStyle name="HIGHLIGHT 2" xfId="3480" xr:uid="{00000000-0005-0000-0000-0000870D0000}"/>
    <cellStyle name="HITLIST" xfId="3481" xr:uid="{00000000-0005-0000-0000-0000880D0000}"/>
    <cellStyle name="Hyperlink 2" xfId="266" xr:uid="{00000000-0005-0000-0000-0000890D0000}"/>
    <cellStyle name="Hyperlink 2 2" xfId="3482" xr:uid="{00000000-0005-0000-0000-00008A0D0000}"/>
    <cellStyle name="imp-pr-item" xfId="3483" xr:uid="{00000000-0005-0000-0000-00008B0D0000}"/>
    <cellStyle name="imp-pr-item 2" xfId="3484" xr:uid="{00000000-0005-0000-0000-00008C0D0000}"/>
    <cellStyle name="Input [yellow]" xfId="3485" xr:uid="{00000000-0005-0000-0000-00008D0D0000}"/>
    <cellStyle name="Input 0" xfId="3486" xr:uid="{00000000-0005-0000-0000-00008E0D0000}"/>
    <cellStyle name="Input 2" xfId="3487" xr:uid="{00000000-0005-0000-0000-00008F0D0000}"/>
    <cellStyle name="Input Cell" xfId="3488" xr:uid="{00000000-0005-0000-0000-0000900D0000}"/>
    <cellStyle name="Input Cells" xfId="3489" xr:uid="{00000000-0005-0000-0000-0000910D0000}"/>
    <cellStyle name="Input Cells 10" xfId="3490" xr:uid="{00000000-0005-0000-0000-0000920D0000}"/>
    <cellStyle name="Input Cells 11" xfId="3491" xr:uid="{00000000-0005-0000-0000-0000930D0000}"/>
    <cellStyle name="Input Cells 2" xfId="3492" xr:uid="{00000000-0005-0000-0000-0000940D0000}"/>
    <cellStyle name="Input Cells 3" xfId="3493" xr:uid="{00000000-0005-0000-0000-0000950D0000}"/>
    <cellStyle name="Input Cells 4" xfId="3494" xr:uid="{00000000-0005-0000-0000-0000960D0000}"/>
    <cellStyle name="Input Cells 5" xfId="3495" xr:uid="{00000000-0005-0000-0000-0000970D0000}"/>
    <cellStyle name="Input Cells 6" xfId="3496" xr:uid="{00000000-0005-0000-0000-0000980D0000}"/>
    <cellStyle name="Input Cells 7" xfId="3497" xr:uid="{00000000-0005-0000-0000-0000990D0000}"/>
    <cellStyle name="Input Cells 8" xfId="3498" xr:uid="{00000000-0005-0000-0000-00009A0D0000}"/>
    <cellStyle name="Input Cells 9" xfId="3499" xr:uid="{00000000-0005-0000-0000-00009B0D0000}"/>
    <cellStyle name="Input Currency" xfId="3500" xr:uid="{00000000-0005-0000-0000-00009C0D0000}"/>
    <cellStyle name="Input Currency 0" xfId="3501" xr:uid="{00000000-0005-0000-0000-00009D0D0000}"/>
    <cellStyle name="Input Currency 2" xfId="3502" xr:uid="{00000000-0005-0000-0000-00009E0D0000}"/>
    <cellStyle name="Input Currency_HC_paradise" xfId="3503" xr:uid="{00000000-0005-0000-0000-00009F0D0000}"/>
    <cellStyle name="Input Date" xfId="3504" xr:uid="{00000000-0005-0000-0000-0000A00D0000}"/>
    <cellStyle name="Input Fixed [0]" xfId="3505" xr:uid="{00000000-0005-0000-0000-0000A10D0000}"/>
    <cellStyle name="Input Multiple" xfId="3506" xr:uid="{00000000-0005-0000-0000-0000A20D0000}"/>
    <cellStyle name="Input Normal" xfId="3507" xr:uid="{00000000-0005-0000-0000-0000A30D0000}"/>
    <cellStyle name="Input Normal [0]" xfId="3508" xr:uid="{00000000-0005-0000-0000-0000A40D0000}"/>
    <cellStyle name="Input Normal Black" xfId="3509" xr:uid="{00000000-0005-0000-0000-0000A50D0000}"/>
    <cellStyle name="Input Normal_HC_paradise" xfId="3510" xr:uid="{00000000-0005-0000-0000-0000A60D0000}"/>
    <cellStyle name="Input Percent" xfId="3511" xr:uid="{00000000-0005-0000-0000-0000A70D0000}"/>
    <cellStyle name="Input Percent [2]" xfId="3512" xr:uid="{00000000-0005-0000-0000-0000A80D0000}"/>
    <cellStyle name="Input Percent Black" xfId="3513" xr:uid="{00000000-0005-0000-0000-0000A90D0000}"/>
    <cellStyle name="Input Percent_HC_paradise" xfId="3514" xr:uid="{00000000-0005-0000-0000-0000AA0D0000}"/>
    <cellStyle name="Input Titles" xfId="3515" xr:uid="{00000000-0005-0000-0000-0000AB0D0000}"/>
    <cellStyle name="Input Titles Black" xfId="3516" xr:uid="{00000000-0005-0000-0000-0000AC0D0000}"/>
    <cellStyle name="Input Years" xfId="3517" xr:uid="{00000000-0005-0000-0000-0000AD0D0000}"/>
    <cellStyle name="InputCurrency" xfId="3518" xr:uid="{00000000-0005-0000-0000-0000AE0D0000}"/>
    <cellStyle name="InputCurrency2" xfId="3519" xr:uid="{00000000-0005-0000-0000-0000AF0D0000}"/>
    <cellStyle name="InputDateDMth" xfId="3520" xr:uid="{00000000-0005-0000-0000-0000B00D0000}"/>
    <cellStyle name="InputDateNorm" xfId="3521" xr:uid="{00000000-0005-0000-0000-0000B10D0000}"/>
    <cellStyle name="InputMultiple1" xfId="3522" xr:uid="{00000000-0005-0000-0000-0000B20D0000}"/>
    <cellStyle name="InputPercent1" xfId="3523" xr:uid="{00000000-0005-0000-0000-0000B30D0000}"/>
    <cellStyle name="InputUlineNumeric" xfId="3524" xr:uid="{00000000-0005-0000-0000-0000B40D0000}"/>
    <cellStyle name="InsightDateStyle" xfId="3525" xr:uid="{00000000-0005-0000-0000-0000B50D0000}"/>
    <cellStyle name="InsightNumberStyle" xfId="3526" xr:uid="{00000000-0005-0000-0000-0000B60D0000}"/>
    <cellStyle name="inverted heading" xfId="3527" xr:uid="{00000000-0005-0000-0000-0000B70D0000}"/>
    <cellStyle name="inverted heading 2" xfId="3528" xr:uid="{00000000-0005-0000-0000-0000B80D0000}"/>
    <cellStyle name="Jason" xfId="3529" xr:uid="{00000000-0005-0000-0000-0000B90D0000}"/>
    <cellStyle name="Jun" xfId="3530" xr:uid="{00000000-0005-0000-0000-0000BA0D0000}"/>
    <cellStyle name="Jun 10" xfId="3531" xr:uid="{00000000-0005-0000-0000-0000BB0D0000}"/>
    <cellStyle name="Jun 10 2" xfId="3532" xr:uid="{00000000-0005-0000-0000-0000BC0D0000}"/>
    <cellStyle name="Jun 10_Top 20-IR" xfId="3533" xr:uid="{00000000-0005-0000-0000-0000BD0D0000}"/>
    <cellStyle name="Jun 11" xfId="3534" xr:uid="{00000000-0005-0000-0000-0000BE0D0000}"/>
    <cellStyle name="Jun 11 2" xfId="3535" xr:uid="{00000000-0005-0000-0000-0000BF0D0000}"/>
    <cellStyle name="Jun 11_Top 20-IR" xfId="3536" xr:uid="{00000000-0005-0000-0000-0000C00D0000}"/>
    <cellStyle name="Jun 2" xfId="3537" xr:uid="{00000000-0005-0000-0000-0000C10D0000}"/>
    <cellStyle name="Jun 2 2" xfId="3538" xr:uid="{00000000-0005-0000-0000-0000C20D0000}"/>
    <cellStyle name="Jun 2_Top 20-IR" xfId="3539" xr:uid="{00000000-0005-0000-0000-0000C30D0000}"/>
    <cellStyle name="Jun 3" xfId="3540" xr:uid="{00000000-0005-0000-0000-0000C40D0000}"/>
    <cellStyle name="Jun 3 2" xfId="3541" xr:uid="{00000000-0005-0000-0000-0000C50D0000}"/>
    <cellStyle name="Jun 3_Top 20-IR" xfId="3542" xr:uid="{00000000-0005-0000-0000-0000C60D0000}"/>
    <cellStyle name="Jun 4" xfId="3543" xr:uid="{00000000-0005-0000-0000-0000C70D0000}"/>
    <cellStyle name="Jun 4 2" xfId="3544" xr:uid="{00000000-0005-0000-0000-0000C80D0000}"/>
    <cellStyle name="Jun 4_Top 20-IR" xfId="3545" xr:uid="{00000000-0005-0000-0000-0000C90D0000}"/>
    <cellStyle name="Jun 5" xfId="3546" xr:uid="{00000000-0005-0000-0000-0000CA0D0000}"/>
    <cellStyle name="Jun 5 2" xfId="3547" xr:uid="{00000000-0005-0000-0000-0000CB0D0000}"/>
    <cellStyle name="Jun 5_Top 20-IR" xfId="3548" xr:uid="{00000000-0005-0000-0000-0000CC0D0000}"/>
    <cellStyle name="Jun 6" xfId="3549" xr:uid="{00000000-0005-0000-0000-0000CD0D0000}"/>
    <cellStyle name="Jun 6 2" xfId="3550" xr:uid="{00000000-0005-0000-0000-0000CE0D0000}"/>
    <cellStyle name="Jun 6_Top 20-IR" xfId="3551" xr:uid="{00000000-0005-0000-0000-0000CF0D0000}"/>
    <cellStyle name="Jun 7" xfId="3552" xr:uid="{00000000-0005-0000-0000-0000D00D0000}"/>
    <cellStyle name="Jun 7 2" xfId="3553" xr:uid="{00000000-0005-0000-0000-0000D10D0000}"/>
    <cellStyle name="Jun 7_Top 20-IR" xfId="3554" xr:uid="{00000000-0005-0000-0000-0000D20D0000}"/>
    <cellStyle name="Jun 8" xfId="3555" xr:uid="{00000000-0005-0000-0000-0000D30D0000}"/>
    <cellStyle name="Jun 8 2" xfId="3556" xr:uid="{00000000-0005-0000-0000-0000D40D0000}"/>
    <cellStyle name="Jun 8_Top 20-IR" xfId="3557" xr:uid="{00000000-0005-0000-0000-0000D50D0000}"/>
    <cellStyle name="Jun 9" xfId="3558" xr:uid="{00000000-0005-0000-0000-0000D60D0000}"/>
    <cellStyle name="Jun 9 2" xfId="3559" xr:uid="{00000000-0005-0000-0000-0000D70D0000}"/>
    <cellStyle name="Jun 9_Top 20-IR" xfId="3560" xr:uid="{00000000-0005-0000-0000-0000D80D0000}"/>
    <cellStyle name="Jun_Top 20-IR (WD+1&amp;+2)" xfId="3561" xr:uid="{00000000-0005-0000-0000-0000D90D0000}"/>
    <cellStyle name="kd" xfId="3562" xr:uid="{00000000-0005-0000-0000-0000DA0D0000}"/>
    <cellStyle name="Komma_Victor_Quarter-pack addition" xfId="3563" xr:uid="{00000000-0005-0000-0000-0000DB0D0000}"/>
    <cellStyle name="Legato CPL Master Cover" xfId="3564" xr:uid="{00000000-0005-0000-0000-0000DC0D0000}"/>
    <cellStyle name="LineItemPrompt" xfId="3565" xr:uid="{00000000-0005-0000-0000-0000DD0D0000}"/>
    <cellStyle name="LineItemPrompt 2" xfId="3566" xr:uid="{00000000-0005-0000-0000-0000DE0D0000}"/>
    <cellStyle name="LineItemValue" xfId="3567" xr:uid="{00000000-0005-0000-0000-0000DF0D0000}"/>
    <cellStyle name="LineItemValue 2" xfId="3568" xr:uid="{00000000-0005-0000-0000-0000E00D0000}"/>
    <cellStyle name="Link Currency (0)" xfId="3569" xr:uid="{00000000-0005-0000-0000-0000E10D0000}"/>
    <cellStyle name="Link Currency (0) 10" xfId="3570" xr:uid="{00000000-0005-0000-0000-0000E20D0000}"/>
    <cellStyle name="Link Currency (0) 11" xfId="3571" xr:uid="{00000000-0005-0000-0000-0000E30D0000}"/>
    <cellStyle name="Link Currency (0) 2" xfId="3572" xr:uid="{00000000-0005-0000-0000-0000E40D0000}"/>
    <cellStyle name="Link Currency (0) 3" xfId="3573" xr:uid="{00000000-0005-0000-0000-0000E50D0000}"/>
    <cellStyle name="Link Currency (0) 4" xfId="3574" xr:uid="{00000000-0005-0000-0000-0000E60D0000}"/>
    <cellStyle name="Link Currency (0) 5" xfId="3575" xr:uid="{00000000-0005-0000-0000-0000E70D0000}"/>
    <cellStyle name="Link Currency (0) 6" xfId="3576" xr:uid="{00000000-0005-0000-0000-0000E80D0000}"/>
    <cellStyle name="Link Currency (0) 7" xfId="3577" xr:uid="{00000000-0005-0000-0000-0000E90D0000}"/>
    <cellStyle name="Link Currency (0) 8" xfId="3578" xr:uid="{00000000-0005-0000-0000-0000EA0D0000}"/>
    <cellStyle name="Link Currency (0) 9" xfId="3579" xr:uid="{00000000-0005-0000-0000-0000EB0D0000}"/>
    <cellStyle name="Link Currency (2)" xfId="3580" xr:uid="{00000000-0005-0000-0000-0000EC0D0000}"/>
    <cellStyle name="Link Currency (2) 10" xfId="3581" xr:uid="{00000000-0005-0000-0000-0000ED0D0000}"/>
    <cellStyle name="Link Currency (2) 11" xfId="3582" xr:uid="{00000000-0005-0000-0000-0000EE0D0000}"/>
    <cellStyle name="Link Currency (2) 2" xfId="3583" xr:uid="{00000000-0005-0000-0000-0000EF0D0000}"/>
    <cellStyle name="Link Currency (2) 3" xfId="3584" xr:uid="{00000000-0005-0000-0000-0000F00D0000}"/>
    <cellStyle name="Link Currency (2) 4" xfId="3585" xr:uid="{00000000-0005-0000-0000-0000F10D0000}"/>
    <cellStyle name="Link Currency (2) 5" xfId="3586" xr:uid="{00000000-0005-0000-0000-0000F20D0000}"/>
    <cellStyle name="Link Currency (2) 6" xfId="3587" xr:uid="{00000000-0005-0000-0000-0000F30D0000}"/>
    <cellStyle name="Link Currency (2) 7" xfId="3588" xr:uid="{00000000-0005-0000-0000-0000F40D0000}"/>
    <cellStyle name="Link Currency (2) 8" xfId="3589" xr:uid="{00000000-0005-0000-0000-0000F50D0000}"/>
    <cellStyle name="Link Currency (2) 9" xfId="3590" xr:uid="{00000000-0005-0000-0000-0000F60D0000}"/>
    <cellStyle name="Link Units (0)" xfId="3591" xr:uid="{00000000-0005-0000-0000-0000F70D0000}"/>
    <cellStyle name="Link Units (0) 10" xfId="3592" xr:uid="{00000000-0005-0000-0000-0000F80D0000}"/>
    <cellStyle name="Link Units (0) 11" xfId="3593" xr:uid="{00000000-0005-0000-0000-0000F90D0000}"/>
    <cellStyle name="Link Units (0) 2" xfId="3594" xr:uid="{00000000-0005-0000-0000-0000FA0D0000}"/>
    <cellStyle name="Link Units (0) 3" xfId="3595" xr:uid="{00000000-0005-0000-0000-0000FB0D0000}"/>
    <cellStyle name="Link Units (0) 4" xfId="3596" xr:uid="{00000000-0005-0000-0000-0000FC0D0000}"/>
    <cellStyle name="Link Units (0) 5" xfId="3597" xr:uid="{00000000-0005-0000-0000-0000FD0D0000}"/>
    <cellStyle name="Link Units (0) 6" xfId="3598" xr:uid="{00000000-0005-0000-0000-0000FE0D0000}"/>
    <cellStyle name="Link Units (0) 7" xfId="3599" xr:uid="{00000000-0005-0000-0000-0000FF0D0000}"/>
    <cellStyle name="Link Units (0) 8" xfId="3600" xr:uid="{00000000-0005-0000-0000-0000000E0000}"/>
    <cellStyle name="Link Units (0) 9" xfId="3601" xr:uid="{00000000-0005-0000-0000-0000010E0000}"/>
    <cellStyle name="Link Units (1)" xfId="3602" xr:uid="{00000000-0005-0000-0000-0000020E0000}"/>
    <cellStyle name="Link Units (1) 10" xfId="3603" xr:uid="{00000000-0005-0000-0000-0000030E0000}"/>
    <cellStyle name="Link Units (1) 11" xfId="3604" xr:uid="{00000000-0005-0000-0000-0000040E0000}"/>
    <cellStyle name="Link Units (1) 2" xfId="3605" xr:uid="{00000000-0005-0000-0000-0000050E0000}"/>
    <cellStyle name="Link Units (1) 3" xfId="3606" xr:uid="{00000000-0005-0000-0000-0000060E0000}"/>
    <cellStyle name="Link Units (1) 4" xfId="3607" xr:uid="{00000000-0005-0000-0000-0000070E0000}"/>
    <cellStyle name="Link Units (1) 5" xfId="3608" xr:uid="{00000000-0005-0000-0000-0000080E0000}"/>
    <cellStyle name="Link Units (1) 6" xfId="3609" xr:uid="{00000000-0005-0000-0000-0000090E0000}"/>
    <cellStyle name="Link Units (1) 7" xfId="3610" xr:uid="{00000000-0005-0000-0000-00000A0E0000}"/>
    <cellStyle name="Link Units (1) 8" xfId="3611" xr:uid="{00000000-0005-0000-0000-00000B0E0000}"/>
    <cellStyle name="Link Units (1) 9" xfId="3612" xr:uid="{00000000-0005-0000-0000-00000C0E0000}"/>
    <cellStyle name="Link Units (2)" xfId="3613" xr:uid="{00000000-0005-0000-0000-00000D0E0000}"/>
    <cellStyle name="Link Units (2) 10" xfId="3614" xr:uid="{00000000-0005-0000-0000-00000E0E0000}"/>
    <cellStyle name="Link Units (2) 11" xfId="3615" xr:uid="{00000000-0005-0000-0000-00000F0E0000}"/>
    <cellStyle name="Link Units (2) 2" xfId="3616" xr:uid="{00000000-0005-0000-0000-0000100E0000}"/>
    <cellStyle name="Link Units (2) 3" xfId="3617" xr:uid="{00000000-0005-0000-0000-0000110E0000}"/>
    <cellStyle name="Link Units (2) 4" xfId="3618" xr:uid="{00000000-0005-0000-0000-0000120E0000}"/>
    <cellStyle name="Link Units (2) 5" xfId="3619" xr:uid="{00000000-0005-0000-0000-0000130E0000}"/>
    <cellStyle name="Link Units (2) 6" xfId="3620" xr:uid="{00000000-0005-0000-0000-0000140E0000}"/>
    <cellStyle name="Link Units (2) 7" xfId="3621" xr:uid="{00000000-0005-0000-0000-0000150E0000}"/>
    <cellStyle name="Link Units (2) 8" xfId="3622" xr:uid="{00000000-0005-0000-0000-0000160E0000}"/>
    <cellStyle name="Link Units (2) 9" xfId="3623" xr:uid="{00000000-0005-0000-0000-0000170E0000}"/>
    <cellStyle name="Linked Cell 2" xfId="3624" xr:uid="{00000000-0005-0000-0000-0000180E0000}"/>
    <cellStyle name="Linked Cells" xfId="3625" xr:uid="{00000000-0005-0000-0000-0000190E0000}"/>
    <cellStyle name="Linked Cells 10" xfId="3626" xr:uid="{00000000-0005-0000-0000-00001A0E0000}"/>
    <cellStyle name="Linked Cells 11" xfId="3627" xr:uid="{00000000-0005-0000-0000-00001B0E0000}"/>
    <cellStyle name="Linked Cells 2" xfId="3628" xr:uid="{00000000-0005-0000-0000-00001C0E0000}"/>
    <cellStyle name="Linked Cells 3" xfId="3629" xr:uid="{00000000-0005-0000-0000-00001D0E0000}"/>
    <cellStyle name="Linked Cells 4" xfId="3630" xr:uid="{00000000-0005-0000-0000-00001E0E0000}"/>
    <cellStyle name="Linked Cells 5" xfId="3631" xr:uid="{00000000-0005-0000-0000-00001F0E0000}"/>
    <cellStyle name="Linked Cells 6" xfId="3632" xr:uid="{00000000-0005-0000-0000-0000200E0000}"/>
    <cellStyle name="Linked Cells 7" xfId="3633" xr:uid="{00000000-0005-0000-0000-0000210E0000}"/>
    <cellStyle name="Linked Cells 8" xfId="3634" xr:uid="{00000000-0005-0000-0000-0000220E0000}"/>
    <cellStyle name="Linked Cells 9" xfId="3635" xr:uid="{00000000-0005-0000-0000-0000230E0000}"/>
    <cellStyle name="m-" xfId="3636" xr:uid="{00000000-0005-0000-0000-0000240E0000}"/>
    <cellStyle name="Message" xfId="3637" xr:uid="{00000000-0005-0000-0000-0000250E0000}"/>
    <cellStyle name="Millares [0]_10 AVERIAS MASIVAS + ANT" xfId="3638" xr:uid="{00000000-0005-0000-0000-0000260E0000}"/>
    <cellStyle name="Millares_BINV" xfId="3639" xr:uid="{00000000-0005-0000-0000-0000270E0000}"/>
    <cellStyle name="Milliers [0]_!!!GO" xfId="3640" xr:uid="{00000000-0005-0000-0000-0000280E0000}"/>
    <cellStyle name="Milliers_!!!GO" xfId="3641" xr:uid="{00000000-0005-0000-0000-0000290E0000}"/>
    <cellStyle name="million$ (,1)" xfId="3642" xr:uid="{00000000-0005-0000-0000-00002A0E0000}"/>
    <cellStyle name="millions (,1)" xfId="3643" xr:uid="{00000000-0005-0000-0000-00002B0E0000}"/>
    <cellStyle name="Model" xfId="3644" xr:uid="{00000000-0005-0000-0000-00002C0E0000}"/>
    <cellStyle name="Moneda [0]_BINV" xfId="3645" xr:uid="{00000000-0005-0000-0000-00002D0E0000}"/>
    <cellStyle name="Moneda_BINV" xfId="3646" xr:uid="{00000000-0005-0000-0000-00002E0E0000}"/>
    <cellStyle name="Monétaire [0]_!!!GO" xfId="3647" xr:uid="{00000000-0005-0000-0000-00002F0E0000}"/>
    <cellStyle name="Monétaire_!!!GO" xfId="3648" xr:uid="{00000000-0005-0000-0000-0000300E0000}"/>
    <cellStyle name="Month" xfId="3649" xr:uid="{00000000-0005-0000-0000-0000310E0000}"/>
    <cellStyle name="Monthly rate" xfId="3650" xr:uid="{00000000-0005-0000-0000-0000320E0000}"/>
    <cellStyle name="MS_English" xfId="3651" xr:uid="{00000000-0005-0000-0000-0000330E0000}"/>
    <cellStyle name="multiple" xfId="3652" xr:uid="{00000000-0005-0000-0000-0000340E0000}"/>
    <cellStyle name="Multiple1" xfId="3653" xr:uid="{00000000-0005-0000-0000-0000350E0000}"/>
    <cellStyle name="NA is zero" xfId="3654" xr:uid="{00000000-0005-0000-0000-0000360E0000}"/>
    <cellStyle name="Neutral 2" xfId="3655" xr:uid="{00000000-0005-0000-0000-0000370E0000}"/>
    <cellStyle name="new" xfId="3656" xr:uid="{00000000-0005-0000-0000-0000380E0000}"/>
    <cellStyle name="New Times Roman" xfId="3657" xr:uid="{00000000-0005-0000-0000-0000390E0000}"/>
    <cellStyle name="new_Book1 (3)" xfId="3658" xr:uid="{00000000-0005-0000-0000-00003A0E0000}"/>
    <cellStyle name="NewModelFontColor" xfId="3659" xr:uid="{00000000-0005-0000-0000-00003B0E0000}"/>
    <cellStyle name="no dec" xfId="3660" xr:uid="{00000000-0005-0000-0000-00003C0E0000}"/>
    <cellStyle name="no dec 2" xfId="3661" xr:uid="{00000000-0005-0000-0000-00003D0E0000}"/>
    <cellStyle name="no dec 3" xfId="3662" xr:uid="{00000000-0005-0000-0000-00003E0E0000}"/>
    <cellStyle name="no dec 4" xfId="3663" xr:uid="{00000000-0005-0000-0000-00003F0E0000}"/>
    <cellStyle name="no dec 5" xfId="3664" xr:uid="{00000000-0005-0000-0000-0000400E0000}"/>
    <cellStyle name="no dec 6" xfId="3665" xr:uid="{00000000-0005-0000-0000-0000410E0000}"/>
    <cellStyle name="no dec 7" xfId="3666" xr:uid="{00000000-0005-0000-0000-0000420E0000}"/>
    <cellStyle name="no dec 8" xfId="3667" xr:uid="{00000000-0005-0000-0000-0000430E0000}"/>
    <cellStyle name="Normal" xfId="0" builtinId="0"/>
    <cellStyle name="Normal - Style1" xfId="3668" xr:uid="{00000000-0005-0000-0000-0000450E0000}"/>
    <cellStyle name="Normal - Style1 2" xfId="3669" xr:uid="{00000000-0005-0000-0000-0000460E0000}"/>
    <cellStyle name="Normal [0]" xfId="3670" xr:uid="{00000000-0005-0000-0000-0000470E0000}"/>
    <cellStyle name="Normal [1]" xfId="3671" xr:uid="{00000000-0005-0000-0000-0000480E0000}"/>
    <cellStyle name="Normal [2]" xfId="3672" xr:uid="{00000000-0005-0000-0000-0000490E0000}"/>
    <cellStyle name="Normal [3]" xfId="3673" xr:uid="{00000000-0005-0000-0000-00004A0E0000}"/>
    <cellStyle name="Normal 10" xfId="3674" xr:uid="{00000000-0005-0000-0000-00004B0E0000}"/>
    <cellStyle name="Normal 10 2" xfId="3675" xr:uid="{00000000-0005-0000-0000-00004C0E0000}"/>
    <cellStyle name="Normal 11" xfId="3676" xr:uid="{00000000-0005-0000-0000-00004D0E0000}"/>
    <cellStyle name="Normal 12" xfId="3677" xr:uid="{00000000-0005-0000-0000-00004E0E0000}"/>
    <cellStyle name="Normal 12 2" xfId="3678" xr:uid="{00000000-0005-0000-0000-00004F0E0000}"/>
    <cellStyle name="Normal 13" xfId="3679" xr:uid="{00000000-0005-0000-0000-0000500E0000}"/>
    <cellStyle name="Normal 14" xfId="3680" xr:uid="{00000000-0005-0000-0000-0000510E0000}"/>
    <cellStyle name="Normal 15" xfId="3681" xr:uid="{00000000-0005-0000-0000-0000520E0000}"/>
    <cellStyle name="Normal 16" xfId="3682" xr:uid="{00000000-0005-0000-0000-0000530E0000}"/>
    <cellStyle name="Normal 17" xfId="3683" xr:uid="{00000000-0005-0000-0000-0000540E0000}"/>
    <cellStyle name="Normal 18" xfId="3684" xr:uid="{00000000-0005-0000-0000-0000550E0000}"/>
    <cellStyle name="Normal 19" xfId="3685" xr:uid="{00000000-0005-0000-0000-0000560E0000}"/>
    <cellStyle name="Normal 2" xfId="7" xr:uid="{00000000-0005-0000-0000-0000570E0000}"/>
    <cellStyle name="Normal 2 10" xfId="3686" xr:uid="{00000000-0005-0000-0000-0000580E0000}"/>
    <cellStyle name="Normal 2 11" xfId="3687" xr:uid="{00000000-0005-0000-0000-0000590E0000}"/>
    <cellStyle name="Normal 2 12" xfId="3688" xr:uid="{00000000-0005-0000-0000-00005A0E0000}"/>
    <cellStyle name="Normal 2 13" xfId="3689" xr:uid="{00000000-0005-0000-0000-00005B0E0000}"/>
    <cellStyle name="Normal 2 2" xfId="3690" xr:uid="{00000000-0005-0000-0000-00005C0E0000}"/>
    <cellStyle name="Normal 2 2 2" xfId="3691" xr:uid="{00000000-0005-0000-0000-00005D0E0000}"/>
    <cellStyle name="Normal 2 2 2 2" xfId="3692" xr:uid="{00000000-0005-0000-0000-00005E0E0000}"/>
    <cellStyle name="Normal 2 2 2_Top 20-IR (WD+1&amp;+2)" xfId="3693" xr:uid="{00000000-0005-0000-0000-00005F0E0000}"/>
    <cellStyle name="Normal 2 2_Top 20-IR (WD+1&amp;+2)" xfId="3694" xr:uid="{00000000-0005-0000-0000-0000600E0000}"/>
    <cellStyle name="Normal 2 3" xfId="3695" xr:uid="{00000000-0005-0000-0000-0000610E0000}"/>
    <cellStyle name="Normal 2 4" xfId="3696" xr:uid="{00000000-0005-0000-0000-0000620E0000}"/>
    <cellStyle name="Normal 2 5" xfId="3697" xr:uid="{00000000-0005-0000-0000-0000630E0000}"/>
    <cellStyle name="Normal 2 6" xfId="3698" xr:uid="{00000000-0005-0000-0000-0000640E0000}"/>
    <cellStyle name="Normal 2 7" xfId="3699" xr:uid="{00000000-0005-0000-0000-0000650E0000}"/>
    <cellStyle name="Normal 2 8" xfId="3700" xr:uid="{00000000-0005-0000-0000-0000660E0000}"/>
    <cellStyle name="Normal 2 9" xfId="3701" xr:uid="{00000000-0005-0000-0000-0000670E0000}"/>
    <cellStyle name="Normal 2_Top 20-IR (WD+1&amp;+2)" xfId="3702" xr:uid="{00000000-0005-0000-0000-0000680E0000}"/>
    <cellStyle name="Normal 20" xfId="3703" xr:uid="{00000000-0005-0000-0000-0000690E0000}"/>
    <cellStyle name="Normal 21" xfId="3704" xr:uid="{00000000-0005-0000-0000-00006A0E0000}"/>
    <cellStyle name="Normal 22" xfId="3705" xr:uid="{00000000-0005-0000-0000-00006B0E0000}"/>
    <cellStyle name="Normal 23" xfId="3706" xr:uid="{00000000-0005-0000-0000-00006C0E0000}"/>
    <cellStyle name="Normal 24" xfId="3707" xr:uid="{00000000-0005-0000-0000-00006D0E0000}"/>
    <cellStyle name="Normal 25" xfId="3708" xr:uid="{00000000-0005-0000-0000-00006E0E0000}"/>
    <cellStyle name="Normal 26" xfId="3709" xr:uid="{00000000-0005-0000-0000-00006F0E0000}"/>
    <cellStyle name="Normal 27" xfId="3710" xr:uid="{00000000-0005-0000-0000-0000700E0000}"/>
    <cellStyle name="Normal 28" xfId="3711" xr:uid="{00000000-0005-0000-0000-0000710E0000}"/>
    <cellStyle name="Normal 29" xfId="3712" xr:uid="{00000000-0005-0000-0000-0000720E0000}"/>
    <cellStyle name="Normal 3" xfId="118" xr:uid="{00000000-0005-0000-0000-0000730E0000}"/>
    <cellStyle name="Normal 3 2" xfId="267" xr:uid="{00000000-0005-0000-0000-0000740E0000}"/>
    <cellStyle name="Normal 3 2 2" xfId="268" xr:uid="{00000000-0005-0000-0000-0000750E0000}"/>
    <cellStyle name="Normal 3 2 2 2" xfId="3713" xr:uid="{00000000-0005-0000-0000-0000760E0000}"/>
    <cellStyle name="Normal 3 2 3" xfId="3714" xr:uid="{00000000-0005-0000-0000-0000770E0000}"/>
    <cellStyle name="Normal 3 3" xfId="136" xr:uid="{00000000-0005-0000-0000-0000780E0000}"/>
    <cellStyle name="Normal 3 3 2" xfId="3715" xr:uid="{00000000-0005-0000-0000-0000790E0000}"/>
    <cellStyle name="Normal 3 4" xfId="269" xr:uid="{00000000-0005-0000-0000-00007A0E0000}"/>
    <cellStyle name="Normal 3 5" xfId="270" xr:uid="{00000000-0005-0000-0000-00007B0E0000}"/>
    <cellStyle name="Normal 30" xfId="3716" xr:uid="{00000000-0005-0000-0000-00007C0E0000}"/>
    <cellStyle name="Normal 31" xfId="3717" xr:uid="{00000000-0005-0000-0000-00007D0E0000}"/>
    <cellStyle name="Normal 32" xfId="3718" xr:uid="{00000000-0005-0000-0000-00007E0E0000}"/>
    <cellStyle name="Normal 4" xfId="271" xr:uid="{00000000-0005-0000-0000-00007F0E0000}"/>
    <cellStyle name="Normal 4 2" xfId="3719" xr:uid="{00000000-0005-0000-0000-0000800E0000}"/>
    <cellStyle name="Normal 4 3" xfId="3720" xr:uid="{00000000-0005-0000-0000-0000810E0000}"/>
    <cellStyle name="Normal 4 4" xfId="3721" xr:uid="{00000000-0005-0000-0000-0000820E0000}"/>
    <cellStyle name="Normal 5" xfId="272" xr:uid="{00000000-0005-0000-0000-0000830E0000}"/>
    <cellStyle name="Normal 5 2" xfId="3722" xr:uid="{00000000-0005-0000-0000-0000840E0000}"/>
    <cellStyle name="Normal 5 2 2" xfId="3723" xr:uid="{00000000-0005-0000-0000-0000850E0000}"/>
    <cellStyle name="Normal 5 3" xfId="3724" xr:uid="{00000000-0005-0000-0000-0000860E0000}"/>
    <cellStyle name="Normal 5 4" xfId="3725" xr:uid="{00000000-0005-0000-0000-0000870E0000}"/>
    <cellStyle name="Normal 6" xfId="273" xr:uid="{00000000-0005-0000-0000-0000880E0000}"/>
    <cellStyle name="Normal 6 2" xfId="3726" xr:uid="{00000000-0005-0000-0000-0000890E0000}"/>
    <cellStyle name="Normal 6 3" xfId="3727" xr:uid="{00000000-0005-0000-0000-00008A0E0000}"/>
    <cellStyle name="Normal 7" xfId="3728" xr:uid="{00000000-0005-0000-0000-00008B0E0000}"/>
    <cellStyle name="Normal 7 2" xfId="3729" xr:uid="{00000000-0005-0000-0000-00008C0E0000}"/>
    <cellStyle name="Normal 7 2 2" xfId="3730" xr:uid="{00000000-0005-0000-0000-00008D0E0000}"/>
    <cellStyle name="Normal 7 3" xfId="3731" xr:uid="{00000000-0005-0000-0000-00008E0E0000}"/>
    <cellStyle name="Normal 7 4" xfId="3732" xr:uid="{00000000-0005-0000-0000-00008F0E0000}"/>
    <cellStyle name="Normal 8" xfId="3733" xr:uid="{00000000-0005-0000-0000-0000900E0000}"/>
    <cellStyle name="Normal 9" xfId="3734" xr:uid="{00000000-0005-0000-0000-0000910E0000}"/>
    <cellStyle name="Normal 9 2" xfId="3735" xr:uid="{00000000-0005-0000-0000-0000920E0000}"/>
    <cellStyle name="Normal Bold" xfId="3736" xr:uid="{00000000-0005-0000-0000-0000930E0000}"/>
    <cellStyle name="Normal- no dec. only" xfId="3737" xr:uid="{00000000-0005-0000-0000-0000940E0000}"/>
    <cellStyle name="Normal- no dec. only 10" xfId="3738" xr:uid="{00000000-0005-0000-0000-0000950E0000}"/>
    <cellStyle name="Normal- no dec. only 10 2" xfId="3739" xr:uid="{00000000-0005-0000-0000-0000960E0000}"/>
    <cellStyle name="Normal- no dec. only 11" xfId="3740" xr:uid="{00000000-0005-0000-0000-0000970E0000}"/>
    <cellStyle name="Normal- no dec. only 11 2" xfId="3741" xr:uid="{00000000-0005-0000-0000-0000980E0000}"/>
    <cellStyle name="Normal- no dec. only 2" xfId="3742" xr:uid="{00000000-0005-0000-0000-0000990E0000}"/>
    <cellStyle name="Normal- no dec. only 2 2" xfId="3743" xr:uid="{00000000-0005-0000-0000-00009A0E0000}"/>
    <cellStyle name="Normal- no dec. only 3" xfId="3744" xr:uid="{00000000-0005-0000-0000-00009B0E0000}"/>
    <cellStyle name="Normal- no dec. only 3 2" xfId="3745" xr:uid="{00000000-0005-0000-0000-00009C0E0000}"/>
    <cellStyle name="Normal- no dec. only 4" xfId="3746" xr:uid="{00000000-0005-0000-0000-00009D0E0000}"/>
    <cellStyle name="Normal- no dec. only 4 2" xfId="3747" xr:uid="{00000000-0005-0000-0000-00009E0E0000}"/>
    <cellStyle name="Normal- no dec. only 5" xfId="3748" xr:uid="{00000000-0005-0000-0000-00009F0E0000}"/>
    <cellStyle name="Normal- no dec. only 5 2" xfId="3749" xr:uid="{00000000-0005-0000-0000-0000A00E0000}"/>
    <cellStyle name="Normal- no dec. only 6" xfId="3750" xr:uid="{00000000-0005-0000-0000-0000A10E0000}"/>
    <cellStyle name="Normal- no dec. only 6 2" xfId="3751" xr:uid="{00000000-0005-0000-0000-0000A20E0000}"/>
    <cellStyle name="Normal- no dec. only 7" xfId="3752" xr:uid="{00000000-0005-0000-0000-0000A30E0000}"/>
    <cellStyle name="Normal- no dec. only 7 2" xfId="3753" xr:uid="{00000000-0005-0000-0000-0000A40E0000}"/>
    <cellStyle name="Normal- no dec. only 8" xfId="3754" xr:uid="{00000000-0005-0000-0000-0000A50E0000}"/>
    <cellStyle name="Normal- no dec. only 8 2" xfId="3755" xr:uid="{00000000-0005-0000-0000-0000A60E0000}"/>
    <cellStyle name="Normal- no dec. only 9" xfId="3756" xr:uid="{00000000-0005-0000-0000-0000A70E0000}"/>
    <cellStyle name="Normal- no dec. only 9 2" xfId="3757" xr:uid="{00000000-0005-0000-0000-0000A80E0000}"/>
    <cellStyle name="Normal Pct" xfId="3758" xr:uid="{00000000-0005-0000-0000-0000A90E0000}"/>
    <cellStyle name="Normal_LC_OIforecast_BB_USconec" xfId="8" xr:uid="{00000000-0005-0000-0000-0000AA0E0000}"/>
    <cellStyle name="Normal-1 decimal" xfId="3759" xr:uid="{00000000-0005-0000-0000-0000AB0E0000}"/>
    <cellStyle name="Normal-1 decimal 2" xfId="3760" xr:uid="{00000000-0005-0000-0000-0000AC0E0000}"/>
    <cellStyle name="Normal-1 decimal 2 2" xfId="3761" xr:uid="{00000000-0005-0000-0000-0000AD0E0000}"/>
    <cellStyle name="Normal-1 decimal 2 3" xfId="3762" xr:uid="{00000000-0005-0000-0000-0000AE0E0000}"/>
    <cellStyle name="Normal-1 decimal 2 4" xfId="3763" xr:uid="{00000000-0005-0000-0000-0000AF0E0000}"/>
    <cellStyle name="Normal-1 decimal 3" xfId="3764" xr:uid="{00000000-0005-0000-0000-0000B00E0000}"/>
    <cellStyle name="Normal-1 decimal 3 2" xfId="3765" xr:uid="{00000000-0005-0000-0000-0000B10E0000}"/>
    <cellStyle name="Normal-1 decimal 3 3" xfId="3766" xr:uid="{00000000-0005-0000-0000-0000B20E0000}"/>
    <cellStyle name="Normal-1 decimal 3 4" xfId="3767" xr:uid="{00000000-0005-0000-0000-0000B30E0000}"/>
    <cellStyle name="Normal-1 decimal 4" xfId="3768" xr:uid="{00000000-0005-0000-0000-0000B40E0000}"/>
    <cellStyle name="Normal-1 decimal 4 2" xfId="3769" xr:uid="{00000000-0005-0000-0000-0000B50E0000}"/>
    <cellStyle name="Normal-1 decimal 4 3" xfId="3770" xr:uid="{00000000-0005-0000-0000-0000B60E0000}"/>
    <cellStyle name="Normal-1 decimal 4 4" xfId="3771" xr:uid="{00000000-0005-0000-0000-0000B70E0000}"/>
    <cellStyle name="Normal-1 decimal 5" xfId="3772" xr:uid="{00000000-0005-0000-0000-0000B80E0000}"/>
    <cellStyle name="Normal-1 decimal 6" xfId="3773" xr:uid="{00000000-0005-0000-0000-0000B90E0000}"/>
    <cellStyle name="Normal-1 decimal 7" xfId="3774" xr:uid="{00000000-0005-0000-0000-0000BA0E0000}"/>
    <cellStyle name="Normal-1 decimal 8" xfId="3775" xr:uid="{00000000-0005-0000-0000-0000BB0E0000}"/>
    <cellStyle name="Normal2" xfId="3776" xr:uid="{00000000-0005-0000-0000-0000BC0E0000}"/>
    <cellStyle name="NormalGB" xfId="3777" xr:uid="{00000000-0005-0000-0000-0000BD0E0000}"/>
    <cellStyle name="Normal-HelBold" xfId="3778" xr:uid="{00000000-0005-0000-0000-0000BE0E0000}"/>
    <cellStyle name="Normal-HelUnderline" xfId="3779" xr:uid="{00000000-0005-0000-0000-0000BF0E0000}"/>
    <cellStyle name="Normal-Helvetica" xfId="3780" xr:uid="{00000000-0005-0000-0000-0000C00E0000}"/>
    <cellStyle name="Note 2" xfId="3781" xr:uid="{00000000-0005-0000-0000-0000C10E0000}"/>
    <cellStyle name="num.dollar" xfId="3782" xr:uid="{00000000-0005-0000-0000-0000C20E0000}"/>
    <cellStyle name="num2" xfId="3783" xr:uid="{00000000-0005-0000-0000-0000C30E0000}"/>
    <cellStyle name="Number" xfId="3784" xr:uid="{00000000-0005-0000-0000-0000C40E0000}"/>
    <cellStyle name="number (0)" xfId="3785" xr:uid="{00000000-0005-0000-0000-0000C50E0000}"/>
    <cellStyle name="number (0) 10" xfId="3786" xr:uid="{00000000-0005-0000-0000-0000C60E0000}"/>
    <cellStyle name="number (0) 11" xfId="3787" xr:uid="{00000000-0005-0000-0000-0000C70E0000}"/>
    <cellStyle name="number (0) 12" xfId="3788" xr:uid="{00000000-0005-0000-0000-0000C80E0000}"/>
    <cellStyle name="number (0) 13" xfId="3789" xr:uid="{00000000-0005-0000-0000-0000C90E0000}"/>
    <cellStyle name="number (0) 14" xfId="3790" xr:uid="{00000000-0005-0000-0000-0000CA0E0000}"/>
    <cellStyle name="number (0) 15" xfId="3791" xr:uid="{00000000-0005-0000-0000-0000CB0E0000}"/>
    <cellStyle name="number (0) 16" xfId="3792" xr:uid="{00000000-0005-0000-0000-0000CC0E0000}"/>
    <cellStyle name="number (0) 17" xfId="3793" xr:uid="{00000000-0005-0000-0000-0000CD0E0000}"/>
    <cellStyle name="number (0) 18" xfId="3794" xr:uid="{00000000-0005-0000-0000-0000CE0E0000}"/>
    <cellStyle name="number (0) 19" xfId="3795" xr:uid="{00000000-0005-0000-0000-0000CF0E0000}"/>
    <cellStyle name="number (0) 2" xfId="3796" xr:uid="{00000000-0005-0000-0000-0000D00E0000}"/>
    <cellStyle name="number (0) 20" xfId="3797" xr:uid="{00000000-0005-0000-0000-0000D10E0000}"/>
    <cellStyle name="number (0) 21" xfId="3798" xr:uid="{00000000-0005-0000-0000-0000D20E0000}"/>
    <cellStyle name="number (0) 22" xfId="3799" xr:uid="{00000000-0005-0000-0000-0000D30E0000}"/>
    <cellStyle name="number (0) 23" xfId="3800" xr:uid="{00000000-0005-0000-0000-0000D40E0000}"/>
    <cellStyle name="number (0) 24" xfId="3801" xr:uid="{00000000-0005-0000-0000-0000D50E0000}"/>
    <cellStyle name="number (0) 25" xfId="3802" xr:uid="{00000000-0005-0000-0000-0000D60E0000}"/>
    <cellStyle name="number (0) 26" xfId="3803" xr:uid="{00000000-0005-0000-0000-0000D70E0000}"/>
    <cellStyle name="number (0) 27" xfId="3804" xr:uid="{00000000-0005-0000-0000-0000D80E0000}"/>
    <cellStyle name="number (0) 28" xfId="3805" xr:uid="{00000000-0005-0000-0000-0000D90E0000}"/>
    <cellStyle name="number (0) 29" xfId="3806" xr:uid="{00000000-0005-0000-0000-0000DA0E0000}"/>
    <cellStyle name="number (0) 3" xfId="3807" xr:uid="{00000000-0005-0000-0000-0000DB0E0000}"/>
    <cellStyle name="number (0) 30" xfId="3808" xr:uid="{00000000-0005-0000-0000-0000DC0E0000}"/>
    <cellStyle name="number (0) 4" xfId="3809" xr:uid="{00000000-0005-0000-0000-0000DD0E0000}"/>
    <cellStyle name="number (0) 5" xfId="3810" xr:uid="{00000000-0005-0000-0000-0000DE0E0000}"/>
    <cellStyle name="number (0) 6" xfId="3811" xr:uid="{00000000-0005-0000-0000-0000DF0E0000}"/>
    <cellStyle name="number (0) 7" xfId="3812" xr:uid="{00000000-0005-0000-0000-0000E00E0000}"/>
    <cellStyle name="number (0) 8" xfId="3813" xr:uid="{00000000-0005-0000-0000-0000E10E0000}"/>
    <cellStyle name="number (0) 9" xfId="3814" xr:uid="{00000000-0005-0000-0000-0000E20E0000}"/>
    <cellStyle name="number (1)" xfId="3815" xr:uid="{00000000-0005-0000-0000-0000E30E0000}"/>
    <cellStyle name="number (1) 2" xfId="3816" xr:uid="{00000000-0005-0000-0000-0000E40E0000}"/>
    <cellStyle name="number (1) 3" xfId="3817" xr:uid="{00000000-0005-0000-0000-0000E50E0000}"/>
    <cellStyle name="number (1) 4" xfId="3818" xr:uid="{00000000-0005-0000-0000-0000E60E0000}"/>
    <cellStyle name="number (2)" xfId="3819" xr:uid="{00000000-0005-0000-0000-0000E70E0000}"/>
    <cellStyle name="number (2) 2" xfId="3820" xr:uid="{00000000-0005-0000-0000-0000E80E0000}"/>
    <cellStyle name="number (2) 3" xfId="3821" xr:uid="{00000000-0005-0000-0000-0000E90E0000}"/>
    <cellStyle name="number (2) 4" xfId="3822" xr:uid="{00000000-0005-0000-0000-0000EA0E0000}"/>
    <cellStyle name="NumberDec2Bold" xfId="3823" xr:uid="{00000000-0005-0000-0000-0000EB0E0000}"/>
    <cellStyle name="NumberMichelle" xfId="3824" xr:uid="{00000000-0005-0000-0000-0000EC0E0000}"/>
    <cellStyle name="NumberMichelle 2" xfId="3825" xr:uid="{00000000-0005-0000-0000-0000ED0E0000}"/>
    <cellStyle name="NumberMichelle 3" xfId="3826" xr:uid="{00000000-0005-0000-0000-0000EE0E0000}"/>
    <cellStyle name="NumberMichelle 4" xfId="3827" xr:uid="{00000000-0005-0000-0000-0000EF0E0000}"/>
    <cellStyle name="NumberMichelle 5" xfId="3828" xr:uid="{00000000-0005-0000-0000-0000F00E0000}"/>
    <cellStyle name="NumberMichelle 6" xfId="3829" xr:uid="{00000000-0005-0000-0000-0000F10E0000}"/>
    <cellStyle name="NumberMichelle 7" xfId="3830" xr:uid="{00000000-0005-0000-0000-0000F20E0000}"/>
    <cellStyle name="NumberMichelle 8" xfId="3831" xr:uid="{00000000-0005-0000-0000-0000F30E0000}"/>
    <cellStyle name="Numbers" xfId="3832" xr:uid="{00000000-0005-0000-0000-0000F40E0000}"/>
    <cellStyle name="Numbers - Bold" xfId="3833" xr:uid="{00000000-0005-0000-0000-0000F50E0000}"/>
    <cellStyle name="Numbers_Financial Model v6" xfId="3834" xr:uid="{00000000-0005-0000-0000-0000F60E0000}"/>
    <cellStyle name="Œ…‹æØ‚è [0.00]_!!!GO" xfId="3835" xr:uid="{00000000-0005-0000-0000-0000F70E0000}"/>
    <cellStyle name="Œ…‹æØ‚è_!!!GO" xfId="3836" xr:uid="{00000000-0005-0000-0000-0000F80E0000}"/>
    <cellStyle name="oft Excel]_x000d__x000a_Comment=The open=/f lines load custom functions into the Paste Function list._x000d__x000a_Maximized=3_x000d__x000a_Basics=1_x000d__x000a_D" xfId="3837" xr:uid="{00000000-0005-0000-0000-0000F90E0000}"/>
    <cellStyle name="oft Word]_x000d__x000a_NoLongNetNames=Yes_x000d__x000a_USER-DOT-PATH=C:\MSOFFICE\WINWORD\TEMPLATE_x000d__x000a_WORKGROUP-DOT-PATH=K:\MSOFFICE\TEMPLATE\" xfId="3838" xr:uid="{00000000-0005-0000-0000-0000FA0E0000}"/>
    <cellStyle name="Output 2" xfId="3839" xr:uid="{00000000-0005-0000-0000-0000FB0E0000}"/>
    <cellStyle name="Output Amounts" xfId="3840" xr:uid="{00000000-0005-0000-0000-0000FC0E0000}"/>
    <cellStyle name="Output Column Headings" xfId="3841" xr:uid="{00000000-0005-0000-0000-0000FD0E0000}"/>
    <cellStyle name="Output Column Headings 2" xfId="3842" xr:uid="{00000000-0005-0000-0000-0000FE0E0000}"/>
    <cellStyle name="Output Line Items" xfId="3843" xr:uid="{00000000-0005-0000-0000-0000FF0E0000}"/>
    <cellStyle name="OUTPUT LINE ITEMS 2" xfId="3844" xr:uid="{00000000-0005-0000-0000-0000000F0000}"/>
    <cellStyle name="Output Report Heading" xfId="3845" xr:uid="{00000000-0005-0000-0000-0000010F0000}"/>
    <cellStyle name="Output Report Heading 2" xfId="3846" xr:uid="{00000000-0005-0000-0000-0000020F0000}"/>
    <cellStyle name="Output Report Title" xfId="3847" xr:uid="{00000000-0005-0000-0000-0000030F0000}"/>
    <cellStyle name="Output Report Title 2" xfId="3848" xr:uid="{00000000-0005-0000-0000-0000040F0000}"/>
    <cellStyle name="Overwrite" xfId="3849" xr:uid="{00000000-0005-0000-0000-0000050F0000}"/>
    <cellStyle name="Page Number" xfId="3850" xr:uid="{00000000-0005-0000-0000-0000060F0000}"/>
    <cellStyle name="PartnerONLYModelFontColor" xfId="3851" xr:uid="{00000000-0005-0000-0000-0000070F0000}"/>
    <cellStyle name="pb_table_format_highlight" xfId="3852" xr:uid="{00000000-0005-0000-0000-0000080F0000}"/>
    <cellStyle name="PBA_master" xfId="3853" xr:uid="{00000000-0005-0000-0000-0000090F0000}"/>
    <cellStyle name="PBA-sub" xfId="3854" xr:uid="{00000000-0005-0000-0000-00000A0F0000}"/>
    <cellStyle name="per.style" xfId="3855" xr:uid="{00000000-0005-0000-0000-00000B0F0000}"/>
    <cellStyle name="per.style 2" xfId="3856" xr:uid="{00000000-0005-0000-0000-00000C0F0000}"/>
    <cellStyle name="per.style 3" xfId="3857" xr:uid="{00000000-0005-0000-0000-00000D0F0000}"/>
    <cellStyle name="per.style 4" xfId="3858" xr:uid="{00000000-0005-0000-0000-00000E0F0000}"/>
    <cellStyle name="per.style 5" xfId="3859" xr:uid="{00000000-0005-0000-0000-00000F0F0000}"/>
    <cellStyle name="per.style 6" xfId="3860" xr:uid="{00000000-0005-0000-0000-0000100F0000}"/>
    <cellStyle name="per.style 7" xfId="3861" xr:uid="{00000000-0005-0000-0000-0000110F0000}"/>
    <cellStyle name="per.style 8" xfId="3862" xr:uid="{00000000-0005-0000-0000-0000120F0000}"/>
    <cellStyle name="Percen - Style1" xfId="3863" xr:uid="{00000000-0005-0000-0000-0000130F0000}"/>
    <cellStyle name="Percent" xfId="9" builtinId="5"/>
    <cellStyle name="Percent (0)" xfId="3864" xr:uid="{00000000-0005-0000-0000-0000150F0000}"/>
    <cellStyle name="percent (0) 2" xfId="3865" xr:uid="{00000000-0005-0000-0000-0000160F0000}"/>
    <cellStyle name="percent (0) 3" xfId="3866" xr:uid="{00000000-0005-0000-0000-0000170F0000}"/>
    <cellStyle name="percent (0) 4" xfId="3867" xr:uid="{00000000-0005-0000-0000-0000180F0000}"/>
    <cellStyle name="Percent (00)" xfId="3868" xr:uid="{00000000-0005-0000-0000-0000190F0000}"/>
    <cellStyle name="percent (1)" xfId="3869" xr:uid="{00000000-0005-0000-0000-00001A0F0000}"/>
    <cellStyle name="percent (1) 10" xfId="3870" xr:uid="{00000000-0005-0000-0000-00001B0F0000}"/>
    <cellStyle name="percent (1) 11" xfId="3871" xr:uid="{00000000-0005-0000-0000-00001C0F0000}"/>
    <cellStyle name="percent (1) 12" xfId="3872" xr:uid="{00000000-0005-0000-0000-00001D0F0000}"/>
    <cellStyle name="percent (1) 13" xfId="3873" xr:uid="{00000000-0005-0000-0000-00001E0F0000}"/>
    <cellStyle name="percent (1) 14" xfId="3874" xr:uid="{00000000-0005-0000-0000-00001F0F0000}"/>
    <cellStyle name="percent (1) 15" xfId="3875" xr:uid="{00000000-0005-0000-0000-0000200F0000}"/>
    <cellStyle name="percent (1) 16" xfId="3876" xr:uid="{00000000-0005-0000-0000-0000210F0000}"/>
    <cellStyle name="percent (1) 17" xfId="3877" xr:uid="{00000000-0005-0000-0000-0000220F0000}"/>
    <cellStyle name="percent (1) 18" xfId="3878" xr:uid="{00000000-0005-0000-0000-0000230F0000}"/>
    <cellStyle name="percent (1) 19" xfId="3879" xr:uid="{00000000-0005-0000-0000-0000240F0000}"/>
    <cellStyle name="percent (1) 2" xfId="3880" xr:uid="{00000000-0005-0000-0000-0000250F0000}"/>
    <cellStyle name="percent (1) 20" xfId="3881" xr:uid="{00000000-0005-0000-0000-0000260F0000}"/>
    <cellStyle name="percent (1) 21" xfId="3882" xr:uid="{00000000-0005-0000-0000-0000270F0000}"/>
    <cellStyle name="percent (1) 22" xfId="3883" xr:uid="{00000000-0005-0000-0000-0000280F0000}"/>
    <cellStyle name="percent (1) 23" xfId="3884" xr:uid="{00000000-0005-0000-0000-0000290F0000}"/>
    <cellStyle name="percent (1) 24" xfId="3885" xr:uid="{00000000-0005-0000-0000-00002A0F0000}"/>
    <cellStyle name="percent (1) 25" xfId="3886" xr:uid="{00000000-0005-0000-0000-00002B0F0000}"/>
    <cellStyle name="percent (1) 26" xfId="3887" xr:uid="{00000000-0005-0000-0000-00002C0F0000}"/>
    <cellStyle name="percent (1) 27" xfId="3888" xr:uid="{00000000-0005-0000-0000-00002D0F0000}"/>
    <cellStyle name="percent (1) 28" xfId="3889" xr:uid="{00000000-0005-0000-0000-00002E0F0000}"/>
    <cellStyle name="percent (1) 29" xfId="3890" xr:uid="{00000000-0005-0000-0000-00002F0F0000}"/>
    <cellStyle name="percent (1) 3" xfId="3891" xr:uid="{00000000-0005-0000-0000-0000300F0000}"/>
    <cellStyle name="percent (1) 30" xfId="3892" xr:uid="{00000000-0005-0000-0000-0000310F0000}"/>
    <cellStyle name="percent (1) 4" xfId="3893" xr:uid="{00000000-0005-0000-0000-0000320F0000}"/>
    <cellStyle name="percent (1) 5" xfId="3894" xr:uid="{00000000-0005-0000-0000-0000330F0000}"/>
    <cellStyle name="percent (1) 6" xfId="3895" xr:uid="{00000000-0005-0000-0000-0000340F0000}"/>
    <cellStyle name="percent (1) 7" xfId="3896" xr:uid="{00000000-0005-0000-0000-0000350F0000}"/>
    <cellStyle name="percent (1) 8" xfId="3897" xr:uid="{00000000-0005-0000-0000-0000360F0000}"/>
    <cellStyle name="percent (1) 9" xfId="3898" xr:uid="{00000000-0005-0000-0000-0000370F0000}"/>
    <cellStyle name="percent (2)" xfId="3899" xr:uid="{00000000-0005-0000-0000-0000380F0000}"/>
    <cellStyle name="percent (2) 2" xfId="3900" xr:uid="{00000000-0005-0000-0000-0000390F0000}"/>
    <cellStyle name="percent (2) 3" xfId="3901" xr:uid="{00000000-0005-0000-0000-00003A0F0000}"/>
    <cellStyle name="percent (2) 4" xfId="3902" xr:uid="{00000000-0005-0000-0000-00003B0F0000}"/>
    <cellStyle name="percent (3)" xfId="3903" xr:uid="{00000000-0005-0000-0000-00003C0F0000}"/>
    <cellStyle name="percent (3) 2" xfId="3904" xr:uid="{00000000-0005-0000-0000-00003D0F0000}"/>
    <cellStyle name="percent (3) 3" xfId="3905" xr:uid="{00000000-0005-0000-0000-00003E0F0000}"/>
    <cellStyle name="percent (3) 4" xfId="3906" xr:uid="{00000000-0005-0000-0000-00003F0F0000}"/>
    <cellStyle name="Percent [0]" xfId="3907" xr:uid="{00000000-0005-0000-0000-0000400F0000}"/>
    <cellStyle name="Percent [0] 10" xfId="3908" xr:uid="{00000000-0005-0000-0000-0000410F0000}"/>
    <cellStyle name="Percent [0] 11" xfId="3909" xr:uid="{00000000-0005-0000-0000-0000420F0000}"/>
    <cellStyle name="Percent [0] 2" xfId="3910" xr:uid="{00000000-0005-0000-0000-0000430F0000}"/>
    <cellStyle name="Percent [0] 3" xfId="3911" xr:uid="{00000000-0005-0000-0000-0000440F0000}"/>
    <cellStyle name="Percent [0] 4" xfId="3912" xr:uid="{00000000-0005-0000-0000-0000450F0000}"/>
    <cellStyle name="Percent [0] 5" xfId="3913" xr:uid="{00000000-0005-0000-0000-0000460F0000}"/>
    <cellStyle name="Percent [0] 6" xfId="3914" xr:uid="{00000000-0005-0000-0000-0000470F0000}"/>
    <cellStyle name="Percent [0] 7" xfId="3915" xr:uid="{00000000-0005-0000-0000-0000480F0000}"/>
    <cellStyle name="Percent [0] 8" xfId="3916" xr:uid="{00000000-0005-0000-0000-0000490F0000}"/>
    <cellStyle name="Percent [0] 9" xfId="3917" xr:uid="{00000000-0005-0000-0000-00004A0F0000}"/>
    <cellStyle name="Percent [0] Ital" xfId="3918" xr:uid="{00000000-0005-0000-0000-00004B0F0000}"/>
    <cellStyle name="Percent [0]_0707_CISCO_FY 08 PLAN MODEL_WEBEX_V3A_071607_CHQ PLNG" xfId="3919" xr:uid="{00000000-0005-0000-0000-00004C0F0000}"/>
    <cellStyle name="Percent [00]" xfId="3920" xr:uid="{00000000-0005-0000-0000-00004D0F0000}"/>
    <cellStyle name="Percent [00] 10" xfId="3921" xr:uid="{00000000-0005-0000-0000-00004E0F0000}"/>
    <cellStyle name="Percent [00] 11" xfId="3922" xr:uid="{00000000-0005-0000-0000-00004F0F0000}"/>
    <cellStyle name="Percent [00] 2" xfId="3923" xr:uid="{00000000-0005-0000-0000-0000500F0000}"/>
    <cellStyle name="Percent [00] 3" xfId="3924" xr:uid="{00000000-0005-0000-0000-0000510F0000}"/>
    <cellStyle name="Percent [00] 4" xfId="3925" xr:uid="{00000000-0005-0000-0000-0000520F0000}"/>
    <cellStyle name="Percent [00] 5" xfId="3926" xr:uid="{00000000-0005-0000-0000-0000530F0000}"/>
    <cellStyle name="Percent [00] 6" xfId="3927" xr:uid="{00000000-0005-0000-0000-0000540F0000}"/>
    <cellStyle name="Percent [00] 7" xfId="3928" xr:uid="{00000000-0005-0000-0000-0000550F0000}"/>
    <cellStyle name="Percent [00] 8" xfId="3929" xr:uid="{00000000-0005-0000-0000-0000560F0000}"/>
    <cellStyle name="Percent [00] 9" xfId="3930" xr:uid="{00000000-0005-0000-0000-0000570F0000}"/>
    <cellStyle name="Percent [1]" xfId="3931" xr:uid="{00000000-0005-0000-0000-0000580F0000}"/>
    <cellStyle name="Percent [2]" xfId="3932" xr:uid="{00000000-0005-0000-0000-0000590F0000}"/>
    <cellStyle name="Percent [2] 2" xfId="3933" xr:uid="{00000000-0005-0000-0000-00005A0F0000}"/>
    <cellStyle name="Percent [2] 2 2" xfId="3934" xr:uid="{00000000-0005-0000-0000-00005B0F0000}"/>
    <cellStyle name="Percent [2] 2 3" xfId="3935" xr:uid="{00000000-0005-0000-0000-00005C0F0000}"/>
    <cellStyle name="Percent [2] 2 4" xfId="3936" xr:uid="{00000000-0005-0000-0000-00005D0F0000}"/>
    <cellStyle name="Percent [2] 3" xfId="3937" xr:uid="{00000000-0005-0000-0000-00005E0F0000}"/>
    <cellStyle name="Percent [2] 3 2" xfId="3938" xr:uid="{00000000-0005-0000-0000-00005F0F0000}"/>
    <cellStyle name="Percent [2] 3 3" xfId="3939" xr:uid="{00000000-0005-0000-0000-0000600F0000}"/>
    <cellStyle name="Percent [2] 3 4" xfId="3940" xr:uid="{00000000-0005-0000-0000-0000610F0000}"/>
    <cellStyle name="Percent [2] 4" xfId="3941" xr:uid="{00000000-0005-0000-0000-0000620F0000}"/>
    <cellStyle name="Percent [2] 4 2" xfId="3942" xr:uid="{00000000-0005-0000-0000-0000630F0000}"/>
    <cellStyle name="Percent [2] 4 3" xfId="3943" xr:uid="{00000000-0005-0000-0000-0000640F0000}"/>
    <cellStyle name="Percent [2] 4 4" xfId="3944" xr:uid="{00000000-0005-0000-0000-0000650F0000}"/>
    <cellStyle name="Percent [2] 5" xfId="3945" xr:uid="{00000000-0005-0000-0000-0000660F0000}"/>
    <cellStyle name="Percent [2] 6" xfId="3946" xr:uid="{00000000-0005-0000-0000-0000670F0000}"/>
    <cellStyle name="Percent [2] 7" xfId="3947" xr:uid="{00000000-0005-0000-0000-0000680F0000}"/>
    <cellStyle name="Percent [2] 8" xfId="3948" xr:uid="{00000000-0005-0000-0000-0000690F0000}"/>
    <cellStyle name="Percent- 1 decimal" xfId="3949" xr:uid="{00000000-0005-0000-0000-00006A0F0000}"/>
    <cellStyle name="Percent- 1 decimal 2" xfId="3950" xr:uid="{00000000-0005-0000-0000-00006B0F0000}"/>
    <cellStyle name="Percent- 1 decimal 2 2" xfId="3951" xr:uid="{00000000-0005-0000-0000-00006C0F0000}"/>
    <cellStyle name="Percent- 1 decimal 2 3" xfId="3952" xr:uid="{00000000-0005-0000-0000-00006D0F0000}"/>
    <cellStyle name="Percent- 1 decimal 2 4" xfId="3953" xr:uid="{00000000-0005-0000-0000-00006E0F0000}"/>
    <cellStyle name="Percent- 1 decimal 3" xfId="3954" xr:uid="{00000000-0005-0000-0000-00006F0F0000}"/>
    <cellStyle name="Percent- 1 decimal 3 2" xfId="3955" xr:uid="{00000000-0005-0000-0000-0000700F0000}"/>
    <cellStyle name="Percent- 1 decimal 3 3" xfId="3956" xr:uid="{00000000-0005-0000-0000-0000710F0000}"/>
    <cellStyle name="Percent- 1 decimal 3 4" xfId="3957" xr:uid="{00000000-0005-0000-0000-0000720F0000}"/>
    <cellStyle name="Percent- 1 decimal 4" xfId="3958" xr:uid="{00000000-0005-0000-0000-0000730F0000}"/>
    <cellStyle name="Percent- 1 decimal 4 2" xfId="3959" xr:uid="{00000000-0005-0000-0000-0000740F0000}"/>
    <cellStyle name="Percent- 1 decimal 4 3" xfId="3960" xr:uid="{00000000-0005-0000-0000-0000750F0000}"/>
    <cellStyle name="Percent- 1 decimal 4 4" xfId="3961" xr:uid="{00000000-0005-0000-0000-0000760F0000}"/>
    <cellStyle name="Percent- 1 decimal 5" xfId="3962" xr:uid="{00000000-0005-0000-0000-0000770F0000}"/>
    <cellStyle name="Percent- 1 decimal 6" xfId="3963" xr:uid="{00000000-0005-0000-0000-0000780F0000}"/>
    <cellStyle name="Percent- 1 decimal 7" xfId="3964" xr:uid="{00000000-0005-0000-0000-0000790F0000}"/>
    <cellStyle name="Percent- 1 decimal 8" xfId="3965" xr:uid="{00000000-0005-0000-0000-00007A0F0000}"/>
    <cellStyle name="Percent 10" xfId="3966" xr:uid="{00000000-0005-0000-0000-00007B0F0000}"/>
    <cellStyle name="Percent 11" xfId="3967" xr:uid="{00000000-0005-0000-0000-00007C0F0000}"/>
    <cellStyle name="Percent 12" xfId="3968" xr:uid="{00000000-0005-0000-0000-00007D0F0000}"/>
    <cellStyle name="Percent 13" xfId="3969" xr:uid="{00000000-0005-0000-0000-00007E0F0000}"/>
    <cellStyle name="Percent 14" xfId="3970" xr:uid="{00000000-0005-0000-0000-00007F0F0000}"/>
    <cellStyle name="Percent 15" xfId="3971" xr:uid="{00000000-0005-0000-0000-0000800F0000}"/>
    <cellStyle name="Percent 16" xfId="3972" xr:uid="{00000000-0005-0000-0000-0000810F0000}"/>
    <cellStyle name="Percent 17" xfId="3973" xr:uid="{00000000-0005-0000-0000-0000820F0000}"/>
    <cellStyle name="Percent 18" xfId="3974" xr:uid="{00000000-0005-0000-0000-0000830F0000}"/>
    <cellStyle name="Percent 19" xfId="3975" xr:uid="{00000000-0005-0000-0000-0000840F0000}"/>
    <cellStyle name="Percent 2" xfId="10" xr:uid="{00000000-0005-0000-0000-0000850F0000}"/>
    <cellStyle name="Percent 2 2" xfId="3976" xr:uid="{00000000-0005-0000-0000-0000860F0000}"/>
    <cellStyle name="Percent 2 2 2" xfId="3977" xr:uid="{00000000-0005-0000-0000-0000870F0000}"/>
    <cellStyle name="Percent 2 2 2 2" xfId="3978" xr:uid="{00000000-0005-0000-0000-0000880F0000}"/>
    <cellStyle name="Percent 2 2 3" xfId="3979" xr:uid="{00000000-0005-0000-0000-0000890F0000}"/>
    <cellStyle name="Percent 2 2 4" xfId="3980" xr:uid="{00000000-0005-0000-0000-00008A0F0000}"/>
    <cellStyle name="Percent 2 3" xfId="3981" xr:uid="{00000000-0005-0000-0000-00008B0F0000}"/>
    <cellStyle name="Percent 2 4" xfId="3982" xr:uid="{00000000-0005-0000-0000-00008C0F0000}"/>
    <cellStyle name="Percent 2 5" xfId="3983" xr:uid="{00000000-0005-0000-0000-00008D0F0000}"/>
    <cellStyle name="Percent 2 6" xfId="3984" xr:uid="{00000000-0005-0000-0000-00008E0F0000}"/>
    <cellStyle name="Percent 2 7" xfId="3985" xr:uid="{00000000-0005-0000-0000-00008F0F0000}"/>
    <cellStyle name="Percent 2 8" xfId="3986" xr:uid="{00000000-0005-0000-0000-0000900F0000}"/>
    <cellStyle name="Percent 20" xfId="3987" xr:uid="{00000000-0005-0000-0000-0000910F0000}"/>
    <cellStyle name="Percent 21" xfId="3988" xr:uid="{00000000-0005-0000-0000-0000920F0000}"/>
    <cellStyle name="Percent 22" xfId="3989" xr:uid="{00000000-0005-0000-0000-0000930F0000}"/>
    <cellStyle name="Percent 23" xfId="3990" xr:uid="{00000000-0005-0000-0000-0000940F0000}"/>
    <cellStyle name="Percent 24" xfId="3991" xr:uid="{00000000-0005-0000-0000-0000950F0000}"/>
    <cellStyle name="Percent 25" xfId="3992" xr:uid="{00000000-0005-0000-0000-0000960F0000}"/>
    <cellStyle name="Percent 26" xfId="3993" xr:uid="{00000000-0005-0000-0000-0000970F0000}"/>
    <cellStyle name="Percent 27" xfId="3994" xr:uid="{00000000-0005-0000-0000-0000980F0000}"/>
    <cellStyle name="Percent 28" xfId="3995" xr:uid="{00000000-0005-0000-0000-0000990F0000}"/>
    <cellStyle name="Percent 29" xfId="3996" xr:uid="{00000000-0005-0000-0000-00009A0F0000}"/>
    <cellStyle name="Percent 3" xfId="274" xr:uid="{00000000-0005-0000-0000-00009B0F0000}"/>
    <cellStyle name="Percent 3 2" xfId="3997" xr:uid="{00000000-0005-0000-0000-00009C0F0000}"/>
    <cellStyle name="Percent 3 3" xfId="3998" xr:uid="{00000000-0005-0000-0000-00009D0F0000}"/>
    <cellStyle name="Percent 3 4" xfId="3999" xr:uid="{00000000-0005-0000-0000-00009E0F0000}"/>
    <cellStyle name="Percent 30" xfId="4000" xr:uid="{00000000-0005-0000-0000-00009F0F0000}"/>
    <cellStyle name="Percent 31" xfId="4001" xr:uid="{00000000-0005-0000-0000-0000A00F0000}"/>
    <cellStyle name="Percent 4" xfId="275" xr:uid="{00000000-0005-0000-0000-0000A10F0000}"/>
    <cellStyle name="Percent 4 2" xfId="4002" xr:uid="{00000000-0005-0000-0000-0000A20F0000}"/>
    <cellStyle name="Percent 5" xfId="4003" xr:uid="{00000000-0005-0000-0000-0000A30F0000}"/>
    <cellStyle name="Percent 6" xfId="4004" xr:uid="{00000000-0005-0000-0000-0000A40F0000}"/>
    <cellStyle name="Percent 6 2" xfId="4005" xr:uid="{00000000-0005-0000-0000-0000A50F0000}"/>
    <cellStyle name="Percent 6 2 2" xfId="4006" xr:uid="{00000000-0005-0000-0000-0000A60F0000}"/>
    <cellStyle name="Percent 6 3" xfId="4007" xr:uid="{00000000-0005-0000-0000-0000A70F0000}"/>
    <cellStyle name="Percent 6 4" xfId="4008" xr:uid="{00000000-0005-0000-0000-0000A80F0000}"/>
    <cellStyle name="Percent 7" xfId="4009" xr:uid="{00000000-0005-0000-0000-0000A90F0000}"/>
    <cellStyle name="Percent 7 2" xfId="4010" xr:uid="{00000000-0005-0000-0000-0000AA0F0000}"/>
    <cellStyle name="Percent 8" xfId="4011" xr:uid="{00000000-0005-0000-0000-0000AB0F0000}"/>
    <cellStyle name="Percent 9" xfId="4012" xr:uid="{00000000-0005-0000-0000-0000AC0F0000}"/>
    <cellStyle name="Percent1" xfId="4013" xr:uid="{00000000-0005-0000-0000-0000AD0F0000}"/>
    <cellStyle name="Percentage" xfId="4014" xr:uid="{00000000-0005-0000-0000-0000AE0F0000}"/>
    <cellStyle name="PercentSales" xfId="4015" xr:uid="{00000000-0005-0000-0000-0000AF0F0000}"/>
    <cellStyle name="­pºâ¤è¦¡" xfId="4016" xr:uid="{00000000-0005-0000-0000-0000B00F0000}"/>
    <cellStyle name="PrePop Currency (0)" xfId="4017" xr:uid="{00000000-0005-0000-0000-0000B10F0000}"/>
    <cellStyle name="PrePop Currency (0) 10" xfId="4018" xr:uid="{00000000-0005-0000-0000-0000B20F0000}"/>
    <cellStyle name="PrePop Currency (0) 11" xfId="4019" xr:uid="{00000000-0005-0000-0000-0000B30F0000}"/>
    <cellStyle name="PrePop Currency (0) 2" xfId="4020" xr:uid="{00000000-0005-0000-0000-0000B40F0000}"/>
    <cellStyle name="PrePop Currency (0) 3" xfId="4021" xr:uid="{00000000-0005-0000-0000-0000B50F0000}"/>
    <cellStyle name="PrePop Currency (0) 4" xfId="4022" xr:uid="{00000000-0005-0000-0000-0000B60F0000}"/>
    <cellStyle name="PrePop Currency (0) 5" xfId="4023" xr:uid="{00000000-0005-0000-0000-0000B70F0000}"/>
    <cellStyle name="PrePop Currency (0) 6" xfId="4024" xr:uid="{00000000-0005-0000-0000-0000B80F0000}"/>
    <cellStyle name="PrePop Currency (0) 7" xfId="4025" xr:uid="{00000000-0005-0000-0000-0000B90F0000}"/>
    <cellStyle name="PrePop Currency (0) 8" xfId="4026" xr:uid="{00000000-0005-0000-0000-0000BA0F0000}"/>
    <cellStyle name="PrePop Currency (0) 9" xfId="4027" xr:uid="{00000000-0005-0000-0000-0000BB0F0000}"/>
    <cellStyle name="PrePop Currency (2)" xfId="4028" xr:uid="{00000000-0005-0000-0000-0000BC0F0000}"/>
    <cellStyle name="PrePop Currency (2) 10" xfId="4029" xr:uid="{00000000-0005-0000-0000-0000BD0F0000}"/>
    <cellStyle name="PrePop Currency (2) 11" xfId="4030" xr:uid="{00000000-0005-0000-0000-0000BE0F0000}"/>
    <cellStyle name="PrePop Currency (2) 2" xfId="4031" xr:uid="{00000000-0005-0000-0000-0000BF0F0000}"/>
    <cellStyle name="PrePop Currency (2) 3" xfId="4032" xr:uid="{00000000-0005-0000-0000-0000C00F0000}"/>
    <cellStyle name="PrePop Currency (2) 4" xfId="4033" xr:uid="{00000000-0005-0000-0000-0000C10F0000}"/>
    <cellStyle name="PrePop Currency (2) 5" xfId="4034" xr:uid="{00000000-0005-0000-0000-0000C20F0000}"/>
    <cellStyle name="PrePop Currency (2) 6" xfId="4035" xr:uid="{00000000-0005-0000-0000-0000C30F0000}"/>
    <cellStyle name="PrePop Currency (2) 7" xfId="4036" xr:uid="{00000000-0005-0000-0000-0000C40F0000}"/>
    <cellStyle name="PrePop Currency (2) 8" xfId="4037" xr:uid="{00000000-0005-0000-0000-0000C50F0000}"/>
    <cellStyle name="PrePop Currency (2) 9" xfId="4038" xr:uid="{00000000-0005-0000-0000-0000C60F0000}"/>
    <cellStyle name="PrePop Units (0)" xfId="4039" xr:uid="{00000000-0005-0000-0000-0000C70F0000}"/>
    <cellStyle name="PrePop Units (0) 10" xfId="4040" xr:uid="{00000000-0005-0000-0000-0000C80F0000}"/>
    <cellStyle name="PrePop Units (0) 11" xfId="4041" xr:uid="{00000000-0005-0000-0000-0000C90F0000}"/>
    <cellStyle name="PrePop Units (0) 2" xfId="4042" xr:uid="{00000000-0005-0000-0000-0000CA0F0000}"/>
    <cellStyle name="PrePop Units (0) 3" xfId="4043" xr:uid="{00000000-0005-0000-0000-0000CB0F0000}"/>
    <cellStyle name="PrePop Units (0) 4" xfId="4044" xr:uid="{00000000-0005-0000-0000-0000CC0F0000}"/>
    <cellStyle name="PrePop Units (0) 5" xfId="4045" xr:uid="{00000000-0005-0000-0000-0000CD0F0000}"/>
    <cellStyle name="PrePop Units (0) 6" xfId="4046" xr:uid="{00000000-0005-0000-0000-0000CE0F0000}"/>
    <cellStyle name="PrePop Units (0) 7" xfId="4047" xr:uid="{00000000-0005-0000-0000-0000CF0F0000}"/>
    <cellStyle name="PrePop Units (0) 8" xfId="4048" xr:uid="{00000000-0005-0000-0000-0000D00F0000}"/>
    <cellStyle name="PrePop Units (0) 9" xfId="4049" xr:uid="{00000000-0005-0000-0000-0000D10F0000}"/>
    <cellStyle name="PrePop Units (1)" xfId="4050" xr:uid="{00000000-0005-0000-0000-0000D20F0000}"/>
    <cellStyle name="PrePop Units (1) 10" xfId="4051" xr:uid="{00000000-0005-0000-0000-0000D30F0000}"/>
    <cellStyle name="PrePop Units (1) 11" xfId="4052" xr:uid="{00000000-0005-0000-0000-0000D40F0000}"/>
    <cellStyle name="PrePop Units (1) 2" xfId="4053" xr:uid="{00000000-0005-0000-0000-0000D50F0000}"/>
    <cellStyle name="PrePop Units (1) 3" xfId="4054" xr:uid="{00000000-0005-0000-0000-0000D60F0000}"/>
    <cellStyle name="PrePop Units (1) 4" xfId="4055" xr:uid="{00000000-0005-0000-0000-0000D70F0000}"/>
    <cellStyle name="PrePop Units (1) 5" xfId="4056" xr:uid="{00000000-0005-0000-0000-0000D80F0000}"/>
    <cellStyle name="PrePop Units (1) 6" xfId="4057" xr:uid="{00000000-0005-0000-0000-0000D90F0000}"/>
    <cellStyle name="PrePop Units (1) 7" xfId="4058" xr:uid="{00000000-0005-0000-0000-0000DA0F0000}"/>
    <cellStyle name="PrePop Units (1) 8" xfId="4059" xr:uid="{00000000-0005-0000-0000-0000DB0F0000}"/>
    <cellStyle name="PrePop Units (1) 9" xfId="4060" xr:uid="{00000000-0005-0000-0000-0000DC0F0000}"/>
    <cellStyle name="PrePop Units (2)" xfId="4061" xr:uid="{00000000-0005-0000-0000-0000DD0F0000}"/>
    <cellStyle name="PrePop Units (2) 10" xfId="4062" xr:uid="{00000000-0005-0000-0000-0000DE0F0000}"/>
    <cellStyle name="PrePop Units (2) 11" xfId="4063" xr:uid="{00000000-0005-0000-0000-0000DF0F0000}"/>
    <cellStyle name="PrePop Units (2) 2" xfId="4064" xr:uid="{00000000-0005-0000-0000-0000E00F0000}"/>
    <cellStyle name="PrePop Units (2) 3" xfId="4065" xr:uid="{00000000-0005-0000-0000-0000E10F0000}"/>
    <cellStyle name="PrePop Units (2) 4" xfId="4066" xr:uid="{00000000-0005-0000-0000-0000E20F0000}"/>
    <cellStyle name="PrePop Units (2) 5" xfId="4067" xr:uid="{00000000-0005-0000-0000-0000E30F0000}"/>
    <cellStyle name="PrePop Units (2) 6" xfId="4068" xr:uid="{00000000-0005-0000-0000-0000E40F0000}"/>
    <cellStyle name="PrePop Units (2) 7" xfId="4069" xr:uid="{00000000-0005-0000-0000-0000E50F0000}"/>
    <cellStyle name="PrePop Units (2) 8" xfId="4070" xr:uid="{00000000-0005-0000-0000-0000E60F0000}"/>
    <cellStyle name="PrePop Units (2) 9" xfId="4071" xr:uid="{00000000-0005-0000-0000-0000E70F0000}"/>
    <cellStyle name="Price" xfId="4072" xr:uid="{00000000-0005-0000-0000-0000E80F0000}"/>
    <cellStyle name="Price 2" xfId="4073" xr:uid="{00000000-0005-0000-0000-0000E90F0000}"/>
    <cellStyle name="pricing" xfId="4074" xr:uid="{00000000-0005-0000-0000-0000EA0F0000}"/>
    <cellStyle name="pricing 10" xfId="4075" xr:uid="{00000000-0005-0000-0000-0000EB0F0000}"/>
    <cellStyle name="pricing 11" xfId="4076" xr:uid="{00000000-0005-0000-0000-0000EC0F0000}"/>
    <cellStyle name="pricing 2" xfId="4077" xr:uid="{00000000-0005-0000-0000-0000ED0F0000}"/>
    <cellStyle name="pricing 3" xfId="4078" xr:uid="{00000000-0005-0000-0000-0000EE0F0000}"/>
    <cellStyle name="pricing 4" xfId="4079" xr:uid="{00000000-0005-0000-0000-0000EF0F0000}"/>
    <cellStyle name="pricing 5" xfId="4080" xr:uid="{00000000-0005-0000-0000-0000F00F0000}"/>
    <cellStyle name="pricing 6" xfId="4081" xr:uid="{00000000-0005-0000-0000-0000F10F0000}"/>
    <cellStyle name="pricing 7" xfId="4082" xr:uid="{00000000-0005-0000-0000-0000F20F0000}"/>
    <cellStyle name="pricing 8" xfId="4083" xr:uid="{00000000-0005-0000-0000-0000F30F0000}"/>
    <cellStyle name="pricing 9" xfId="4084" xr:uid="{00000000-0005-0000-0000-0000F40F0000}"/>
    <cellStyle name="PSChar" xfId="4085" xr:uid="{00000000-0005-0000-0000-0000F50F0000}"/>
    <cellStyle name="PSChar 2" xfId="4086" xr:uid="{00000000-0005-0000-0000-0000F60F0000}"/>
    <cellStyle name="PSChar 2 2" xfId="4087" xr:uid="{00000000-0005-0000-0000-0000F70F0000}"/>
    <cellStyle name="PSChar 2 3" xfId="4088" xr:uid="{00000000-0005-0000-0000-0000F80F0000}"/>
    <cellStyle name="PSChar 2 4" xfId="4089" xr:uid="{00000000-0005-0000-0000-0000F90F0000}"/>
    <cellStyle name="PSChar 3" xfId="4090" xr:uid="{00000000-0005-0000-0000-0000FA0F0000}"/>
    <cellStyle name="PSChar 3 2" xfId="4091" xr:uid="{00000000-0005-0000-0000-0000FB0F0000}"/>
    <cellStyle name="PSChar 3 3" xfId="4092" xr:uid="{00000000-0005-0000-0000-0000FC0F0000}"/>
    <cellStyle name="PSChar 3 4" xfId="4093" xr:uid="{00000000-0005-0000-0000-0000FD0F0000}"/>
    <cellStyle name="PSChar 4" xfId="4094" xr:uid="{00000000-0005-0000-0000-0000FE0F0000}"/>
    <cellStyle name="PSChar 4 2" xfId="4095" xr:uid="{00000000-0005-0000-0000-0000FF0F0000}"/>
    <cellStyle name="PSChar 4 3" xfId="4096" xr:uid="{00000000-0005-0000-0000-000000100000}"/>
    <cellStyle name="PSChar 4 4" xfId="4097" xr:uid="{00000000-0005-0000-0000-000001100000}"/>
    <cellStyle name="PSChar 5" xfId="4098" xr:uid="{00000000-0005-0000-0000-000002100000}"/>
    <cellStyle name="PSChar 6" xfId="4099" xr:uid="{00000000-0005-0000-0000-000003100000}"/>
    <cellStyle name="PSChar 7" xfId="4100" xr:uid="{00000000-0005-0000-0000-000004100000}"/>
    <cellStyle name="PSChar 8" xfId="4101" xr:uid="{00000000-0005-0000-0000-000005100000}"/>
    <cellStyle name="PSDate" xfId="4102" xr:uid="{00000000-0005-0000-0000-000006100000}"/>
    <cellStyle name="PSDate 2" xfId="4103" xr:uid="{00000000-0005-0000-0000-000007100000}"/>
    <cellStyle name="PSDate 2 2" xfId="4104" xr:uid="{00000000-0005-0000-0000-000008100000}"/>
    <cellStyle name="PSDate 2 3" xfId="4105" xr:uid="{00000000-0005-0000-0000-000009100000}"/>
    <cellStyle name="PSDate 2 4" xfId="4106" xr:uid="{00000000-0005-0000-0000-00000A100000}"/>
    <cellStyle name="PSDate 3" xfId="4107" xr:uid="{00000000-0005-0000-0000-00000B100000}"/>
    <cellStyle name="PSDate 3 2" xfId="4108" xr:uid="{00000000-0005-0000-0000-00000C100000}"/>
    <cellStyle name="PSDate 3 3" xfId="4109" xr:uid="{00000000-0005-0000-0000-00000D100000}"/>
    <cellStyle name="PSDate 3 4" xfId="4110" xr:uid="{00000000-0005-0000-0000-00000E100000}"/>
    <cellStyle name="PSDate 4" xfId="4111" xr:uid="{00000000-0005-0000-0000-00000F100000}"/>
    <cellStyle name="PSDate 4 2" xfId="4112" xr:uid="{00000000-0005-0000-0000-000010100000}"/>
    <cellStyle name="PSDate 4 3" xfId="4113" xr:uid="{00000000-0005-0000-0000-000011100000}"/>
    <cellStyle name="PSDate 4 4" xfId="4114" xr:uid="{00000000-0005-0000-0000-000012100000}"/>
    <cellStyle name="PSDate 5" xfId="4115" xr:uid="{00000000-0005-0000-0000-000013100000}"/>
    <cellStyle name="PSDate 6" xfId="4116" xr:uid="{00000000-0005-0000-0000-000014100000}"/>
    <cellStyle name="PSDate 7" xfId="4117" xr:uid="{00000000-0005-0000-0000-000015100000}"/>
    <cellStyle name="PSDate 8" xfId="4118" xr:uid="{00000000-0005-0000-0000-000016100000}"/>
    <cellStyle name="PSDec" xfId="4119" xr:uid="{00000000-0005-0000-0000-000017100000}"/>
    <cellStyle name="PSDec 2" xfId="4120" xr:uid="{00000000-0005-0000-0000-000018100000}"/>
    <cellStyle name="PSDec 2 2" xfId="4121" xr:uid="{00000000-0005-0000-0000-000019100000}"/>
    <cellStyle name="PSDec 2 3" xfId="4122" xr:uid="{00000000-0005-0000-0000-00001A100000}"/>
    <cellStyle name="PSDec 2 4" xfId="4123" xr:uid="{00000000-0005-0000-0000-00001B100000}"/>
    <cellStyle name="PSDec 3" xfId="4124" xr:uid="{00000000-0005-0000-0000-00001C100000}"/>
    <cellStyle name="PSDec 3 2" xfId="4125" xr:uid="{00000000-0005-0000-0000-00001D100000}"/>
    <cellStyle name="PSDec 3 3" xfId="4126" xr:uid="{00000000-0005-0000-0000-00001E100000}"/>
    <cellStyle name="PSDec 3 4" xfId="4127" xr:uid="{00000000-0005-0000-0000-00001F100000}"/>
    <cellStyle name="PSDec 4" xfId="4128" xr:uid="{00000000-0005-0000-0000-000020100000}"/>
    <cellStyle name="PSDec 4 2" xfId="4129" xr:uid="{00000000-0005-0000-0000-000021100000}"/>
    <cellStyle name="PSDec 4 3" xfId="4130" xr:uid="{00000000-0005-0000-0000-000022100000}"/>
    <cellStyle name="PSDec 4 4" xfId="4131" xr:uid="{00000000-0005-0000-0000-000023100000}"/>
    <cellStyle name="PSDec 5" xfId="4132" xr:uid="{00000000-0005-0000-0000-000024100000}"/>
    <cellStyle name="PSDec 6" xfId="4133" xr:uid="{00000000-0005-0000-0000-000025100000}"/>
    <cellStyle name="PSDec 7" xfId="4134" xr:uid="{00000000-0005-0000-0000-000026100000}"/>
    <cellStyle name="PSDec 8" xfId="4135" xr:uid="{00000000-0005-0000-0000-000027100000}"/>
    <cellStyle name="PSHeading" xfId="4136" xr:uid="{00000000-0005-0000-0000-000028100000}"/>
    <cellStyle name="PSHeading 2" xfId="4137" xr:uid="{00000000-0005-0000-0000-000029100000}"/>
    <cellStyle name="PSHeading 2 2" xfId="4138" xr:uid="{00000000-0005-0000-0000-00002A100000}"/>
    <cellStyle name="PSHeading 2 3" xfId="4139" xr:uid="{00000000-0005-0000-0000-00002B100000}"/>
    <cellStyle name="PSHeading 2 4" xfId="4140" xr:uid="{00000000-0005-0000-0000-00002C100000}"/>
    <cellStyle name="PSHeading 2_Top 20-IR" xfId="4141" xr:uid="{00000000-0005-0000-0000-00002D100000}"/>
    <cellStyle name="PSHeading 3" xfId="4142" xr:uid="{00000000-0005-0000-0000-00002E100000}"/>
    <cellStyle name="PSHeading 3 2" xfId="4143" xr:uid="{00000000-0005-0000-0000-00002F100000}"/>
    <cellStyle name="PSHeading 3 3" xfId="4144" xr:uid="{00000000-0005-0000-0000-000030100000}"/>
    <cellStyle name="PSHeading 3 4" xfId="4145" xr:uid="{00000000-0005-0000-0000-000031100000}"/>
    <cellStyle name="PSHeading 3_Top 20-IR" xfId="4146" xr:uid="{00000000-0005-0000-0000-000032100000}"/>
    <cellStyle name="PSHeading 4" xfId="4147" xr:uid="{00000000-0005-0000-0000-000033100000}"/>
    <cellStyle name="PSHeading 4 2" xfId="4148" xr:uid="{00000000-0005-0000-0000-000034100000}"/>
    <cellStyle name="PSHeading 4 3" xfId="4149" xr:uid="{00000000-0005-0000-0000-000035100000}"/>
    <cellStyle name="PSHeading 4 4" xfId="4150" xr:uid="{00000000-0005-0000-0000-000036100000}"/>
    <cellStyle name="PSHeading 4_Top 20-IR" xfId="4151" xr:uid="{00000000-0005-0000-0000-000037100000}"/>
    <cellStyle name="PSHeading 5" xfId="4152" xr:uid="{00000000-0005-0000-0000-000038100000}"/>
    <cellStyle name="PSHeading 6" xfId="4153" xr:uid="{00000000-0005-0000-0000-000039100000}"/>
    <cellStyle name="PSHeading 7" xfId="4154" xr:uid="{00000000-0005-0000-0000-00003A100000}"/>
    <cellStyle name="PSHeading 8" xfId="4155" xr:uid="{00000000-0005-0000-0000-00003B100000}"/>
    <cellStyle name="PSInt" xfId="4156" xr:uid="{00000000-0005-0000-0000-00003C100000}"/>
    <cellStyle name="PSInt 2" xfId="4157" xr:uid="{00000000-0005-0000-0000-00003D100000}"/>
    <cellStyle name="PSInt 2 2" xfId="4158" xr:uid="{00000000-0005-0000-0000-00003E100000}"/>
    <cellStyle name="PSInt 2 3" xfId="4159" xr:uid="{00000000-0005-0000-0000-00003F100000}"/>
    <cellStyle name="PSInt 2 4" xfId="4160" xr:uid="{00000000-0005-0000-0000-000040100000}"/>
    <cellStyle name="PSInt 3" xfId="4161" xr:uid="{00000000-0005-0000-0000-000041100000}"/>
    <cellStyle name="PSInt 3 2" xfId="4162" xr:uid="{00000000-0005-0000-0000-000042100000}"/>
    <cellStyle name="PSInt 3 3" xfId="4163" xr:uid="{00000000-0005-0000-0000-000043100000}"/>
    <cellStyle name="PSInt 3 4" xfId="4164" xr:uid="{00000000-0005-0000-0000-000044100000}"/>
    <cellStyle name="PSInt 4" xfId="4165" xr:uid="{00000000-0005-0000-0000-000045100000}"/>
    <cellStyle name="PSInt 4 2" xfId="4166" xr:uid="{00000000-0005-0000-0000-000046100000}"/>
    <cellStyle name="PSInt 4 3" xfId="4167" xr:uid="{00000000-0005-0000-0000-000047100000}"/>
    <cellStyle name="PSInt 4 4" xfId="4168" xr:uid="{00000000-0005-0000-0000-000048100000}"/>
    <cellStyle name="PSInt 5" xfId="4169" xr:uid="{00000000-0005-0000-0000-000049100000}"/>
    <cellStyle name="PSInt 6" xfId="4170" xr:uid="{00000000-0005-0000-0000-00004A100000}"/>
    <cellStyle name="PSInt 7" xfId="4171" xr:uid="{00000000-0005-0000-0000-00004B100000}"/>
    <cellStyle name="PSInt 8" xfId="4172" xr:uid="{00000000-0005-0000-0000-00004C100000}"/>
    <cellStyle name="PSSpacer" xfId="4173" xr:uid="{00000000-0005-0000-0000-00004D100000}"/>
    <cellStyle name="PSSpacer 2" xfId="4174" xr:uid="{00000000-0005-0000-0000-00004E100000}"/>
    <cellStyle name="PSSpacer 2 2" xfId="4175" xr:uid="{00000000-0005-0000-0000-00004F100000}"/>
    <cellStyle name="PSSpacer 2 3" xfId="4176" xr:uid="{00000000-0005-0000-0000-000050100000}"/>
    <cellStyle name="PSSpacer 2 4" xfId="4177" xr:uid="{00000000-0005-0000-0000-000051100000}"/>
    <cellStyle name="PSSpacer 3" xfId="4178" xr:uid="{00000000-0005-0000-0000-000052100000}"/>
    <cellStyle name="PSSpacer 3 2" xfId="4179" xr:uid="{00000000-0005-0000-0000-000053100000}"/>
    <cellStyle name="PSSpacer 3 3" xfId="4180" xr:uid="{00000000-0005-0000-0000-000054100000}"/>
    <cellStyle name="PSSpacer 3 4" xfId="4181" xr:uid="{00000000-0005-0000-0000-000055100000}"/>
    <cellStyle name="PSSpacer 4" xfId="4182" xr:uid="{00000000-0005-0000-0000-000056100000}"/>
    <cellStyle name="PSSpacer 4 2" xfId="4183" xr:uid="{00000000-0005-0000-0000-000057100000}"/>
    <cellStyle name="PSSpacer 4 3" xfId="4184" xr:uid="{00000000-0005-0000-0000-000058100000}"/>
    <cellStyle name="PSSpacer 4 4" xfId="4185" xr:uid="{00000000-0005-0000-0000-000059100000}"/>
    <cellStyle name="PSSpacer 5" xfId="4186" xr:uid="{00000000-0005-0000-0000-00005A100000}"/>
    <cellStyle name="PSSpacer 6" xfId="4187" xr:uid="{00000000-0005-0000-0000-00005B100000}"/>
    <cellStyle name="PSSpacer 7" xfId="4188" xr:uid="{00000000-0005-0000-0000-00005C100000}"/>
    <cellStyle name="PSSpacer 8" xfId="4189" xr:uid="{00000000-0005-0000-0000-00005D100000}"/>
    <cellStyle name="r" xfId="4190" xr:uid="{00000000-0005-0000-0000-00005E100000}"/>
    <cellStyle name="r_Acquisition Schedules" xfId="4191" xr:uid="{00000000-0005-0000-0000-00005F100000}"/>
    <cellStyle name="r_Acquisition Schedules - Sch8 (2)" xfId="4192" xr:uid="{00000000-0005-0000-0000-000060100000}"/>
    <cellStyle name="r_Acquisition Schedules (2)" xfId="4193" xr:uid="{00000000-0005-0000-0000-000061100000}"/>
    <cellStyle name="r_Book1 (3)" xfId="4194" xr:uid="{00000000-0005-0000-0000-000062100000}"/>
    <cellStyle name="r_Boston Afford Mar 2005 (2)" xfId="4195" xr:uid="{00000000-0005-0000-0000-000063100000}"/>
    <cellStyle name="r_Financial Model v6" xfId="4196" xr:uid="{00000000-0005-0000-0000-000064100000}"/>
    <cellStyle name="r_Financial Model v6-03-26-2004" xfId="4197" xr:uid="{00000000-0005-0000-0000-000065100000}"/>
    <cellStyle name="r_Financial Model v8" xfId="4198" xr:uid="{00000000-0005-0000-0000-000066100000}"/>
    <cellStyle name="r_Financial Model v9" xfId="4199" xr:uid="{00000000-0005-0000-0000-000067100000}"/>
    <cellStyle name="r_GAAP Financial Model v15" xfId="4200" xr:uid="{00000000-0005-0000-0000-000068100000}"/>
    <cellStyle name="r_GAAP Financial Model v15_Acquisition Schedules" xfId="4201" xr:uid="{00000000-0005-0000-0000-000069100000}"/>
    <cellStyle name="r_GAAP Financial Model v15_Acquisition Schedules - Sch8 (2)" xfId="4202" xr:uid="{00000000-0005-0000-0000-00006A100000}"/>
    <cellStyle name="r_GAAP Financial Model v15_Acquisition Schedules (2)" xfId="4203" xr:uid="{00000000-0005-0000-0000-00006B100000}"/>
    <cellStyle name="r_GAAP Financial Model v15_Financial Model v6-03-26-2004" xfId="4204" xr:uid="{00000000-0005-0000-0000-00006C100000}"/>
    <cellStyle name="r_HC_paradise" xfId="4205" xr:uid="{00000000-0005-0000-0000-00006D100000}"/>
    <cellStyle name="r_HC_paradise_Acquisition Schedules" xfId="4206" xr:uid="{00000000-0005-0000-0000-00006E100000}"/>
    <cellStyle name="r_HC_paradise_Acquisition Schedules - Sch8 (2)" xfId="4207" xr:uid="{00000000-0005-0000-0000-00006F100000}"/>
    <cellStyle name="r_HC_paradise_Acquisition Schedules (2)" xfId="4208" xr:uid="{00000000-0005-0000-0000-000070100000}"/>
    <cellStyle name="r_New Financial Model v3" xfId="4209" xr:uid="{00000000-0005-0000-0000-000071100000}"/>
    <cellStyle name="r_New Financial Model v4" xfId="4210" xr:uid="{00000000-0005-0000-0000-000072100000}"/>
    <cellStyle name="r_New Financial Model v5" xfId="4211" xr:uid="{00000000-0005-0000-0000-000073100000}"/>
    <cellStyle name="r_New Financial Model v6" xfId="4212" xr:uid="{00000000-0005-0000-0000-000074100000}"/>
    <cellStyle name="r_New Financial Model v7" xfId="4213" xr:uid="{00000000-0005-0000-0000-000075100000}"/>
    <cellStyle name="r_P&amp;L Model v1" xfId="4214" xr:uid="{00000000-0005-0000-0000-000076100000}"/>
    <cellStyle name="r_Project Atlas Analysis 4.0" xfId="4215" xr:uid="{00000000-0005-0000-0000-000077100000}"/>
    <cellStyle name="r_Project Atlas Analysis 4.0_Acquisition Schedules" xfId="4216" xr:uid="{00000000-0005-0000-0000-000078100000}"/>
    <cellStyle name="r_Project Atlas Analysis 4.0_Acquisition Schedules - Sch8 (2)" xfId="4217" xr:uid="{00000000-0005-0000-0000-000079100000}"/>
    <cellStyle name="r_Project Atlas Analysis 4.0_Acquisition Schedules (2)" xfId="4218" xr:uid="{00000000-0005-0000-0000-00007A100000}"/>
    <cellStyle name="Rate" xfId="4219" xr:uid="{00000000-0005-0000-0000-00007B100000}"/>
    <cellStyle name="Red font" xfId="4220" xr:uid="{00000000-0005-0000-0000-00007C100000}"/>
    <cellStyle name="Ref Numbers" xfId="4221" xr:uid="{00000000-0005-0000-0000-00007D100000}"/>
    <cellStyle name="regstoresfromspecstores" xfId="4222" xr:uid="{00000000-0005-0000-0000-00007E100000}"/>
    <cellStyle name="regstoresfromspecstores 2" xfId="4223" xr:uid="{00000000-0005-0000-0000-00007F100000}"/>
    <cellStyle name="regstoresfromspecstores 3" xfId="4224" xr:uid="{00000000-0005-0000-0000-000080100000}"/>
    <cellStyle name="regstoresfromspecstores 4" xfId="4225" xr:uid="{00000000-0005-0000-0000-000081100000}"/>
    <cellStyle name="regstoresfromspecstores 5" xfId="4226" xr:uid="{00000000-0005-0000-0000-000082100000}"/>
    <cellStyle name="regstoresfromspecstores 6" xfId="4227" xr:uid="{00000000-0005-0000-0000-000083100000}"/>
    <cellStyle name="regstoresfromspecstores 7" xfId="4228" xr:uid="{00000000-0005-0000-0000-000084100000}"/>
    <cellStyle name="regstoresfromspecstores 8" xfId="4229" xr:uid="{00000000-0005-0000-0000-000085100000}"/>
    <cellStyle name="ReportTitlePrompt" xfId="4230" xr:uid="{00000000-0005-0000-0000-000086100000}"/>
    <cellStyle name="ReportTitlePrompt 2" xfId="4231" xr:uid="{00000000-0005-0000-0000-000087100000}"/>
    <cellStyle name="ReportTitleValue" xfId="4232" xr:uid="{00000000-0005-0000-0000-000088100000}"/>
    <cellStyle name="RevList" xfId="4233" xr:uid="{00000000-0005-0000-0000-000089100000}"/>
    <cellStyle name="RevList 10" xfId="4234" xr:uid="{00000000-0005-0000-0000-00008A100000}"/>
    <cellStyle name="RevList 11" xfId="4235" xr:uid="{00000000-0005-0000-0000-00008B100000}"/>
    <cellStyle name="RevList 12" xfId="4236" xr:uid="{00000000-0005-0000-0000-00008C100000}"/>
    <cellStyle name="RevList 13" xfId="4237" xr:uid="{00000000-0005-0000-0000-00008D100000}"/>
    <cellStyle name="RevList 14" xfId="4238" xr:uid="{00000000-0005-0000-0000-00008E100000}"/>
    <cellStyle name="RevList 15" xfId="4239" xr:uid="{00000000-0005-0000-0000-00008F100000}"/>
    <cellStyle name="RevList 16" xfId="4240" xr:uid="{00000000-0005-0000-0000-000090100000}"/>
    <cellStyle name="RevList 17" xfId="4241" xr:uid="{00000000-0005-0000-0000-000091100000}"/>
    <cellStyle name="RevList 18" xfId="4242" xr:uid="{00000000-0005-0000-0000-000092100000}"/>
    <cellStyle name="RevList 19" xfId="4243" xr:uid="{00000000-0005-0000-0000-000093100000}"/>
    <cellStyle name="RevList 2" xfId="4244" xr:uid="{00000000-0005-0000-0000-000094100000}"/>
    <cellStyle name="RevList 2 2" xfId="4245" xr:uid="{00000000-0005-0000-0000-000095100000}"/>
    <cellStyle name="RevList 20" xfId="4246" xr:uid="{00000000-0005-0000-0000-000096100000}"/>
    <cellStyle name="RevList 21" xfId="4247" xr:uid="{00000000-0005-0000-0000-000097100000}"/>
    <cellStyle name="RevList 22" xfId="4248" xr:uid="{00000000-0005-0000-0000-000098100000}"/>
    <cellStyle name="RevList 23" xfId="4249" xr:uid="{00000000-0005-0000-0000-000099100000}"/>
    <cellStyle name="RevList 24" xfId="4250" xr:uid="{00000000-0005-0000-0000-00009A100000}"/>
    <cellStyle name="RevList 25" xfId="4251" xr:uid="{00000000-0005-0000-0000-00009B100000}"/>
    <cellStyle name="RevList 26" xfId="4252" xr:uid="{00000000-0005-0000-0000-00009C100000}"/>
    <cellStyle name="RevList 27" xfId="4253" xr:uid="{00000000-0005-0000-0000-00009D100000}"/>
    <cellStyle name="RevList 28" xfId="4254" xr:uid="{00000000-0005-0000-0000-00009E100000}"/>
    <cellStyle name="RevList 29" xfId="4255" xr:uid="{00000000-0005-0000-0000-00009F100000}"/>
    <cellStyle name="RevList 3" xfId="4256" xr:uid="{00000000-0005-0000-0000-0000A0100000}"/>
    <cellStyle name="RevList 3 2" xfId="4257" xr:uid="{00000000-0005-0000-0000-0000A1100000}"/>
    <cellStyle name="RevList 30" xfId="4258" xr:uid="{00000000-0005-0000-0000-0000A2100000}"/>
    <cellStyle name="RevList 4" xfId="4259" xr:uid="{00000000-0005-0000-0000-0000A3100000}"/>
    <cellStyle name="RevList 4 2" xfId="4260" xr:uid="{00000000-0005-0000-0000-0000A4100000}"/>
    <cellStyle name="RevList 5" xfId="4261" xr:uid="{00000000-0005-0000-0000-0000A5100000}"/>
    <cellStyle name="RevList 5 2" xfId="4262" xr:uid="{00000000-0005-0000-0000-0000A6100000}"/>
    <cellStyle name="RevList 6" xfId="4263" xr:uid="{00000000-0005-0000-0000-0000A7100000}"/>
    <cellStyle name="RevList 6 2" xfId="4264" xr:uid="{00000000-0005-0000-0000-0000A8100000}"/>
    <cellStyle name="RevList 7" xfId="4265" xr:uid="{00000000-0005-0000-0000-0000A9100000}"/>
    <cellStyle name="RevList 7 2" xfId="4266" xr:uid="{00000000-0005-0000-0000-0000AA100000}"/>
    <cellStyle name="RevList 8" xfId="4267" xr:uid="{00000000-0005-0000-0000-0000AB100000}"/>
    <cellStyle name="RevList 8 2" xfId="4268" xr:uid="{00000000-0005-0000-0000-0000AC100000}"/>
    <cellStyle name="RevList 9" xfId="4269" xr:uid="{00000000-0005-0000-0000-0000AD100000}"/>
    <cellStyle name="row1" xfId="4270" xr:uid="{00000000-0005-0000-0000-0000AE100000}"/>
    <cellStyle name="row1 2" xfId="4271" xr:uid="{00000000-0005-0000-0000-0000AF100000}"/>
    <cellStyle name="RowAcctAbovePrompt" xfId="4272" xr:uid="{00000000-0005-0000-0000-0000B0100000}"/>
    <cellStyle name="RowAcctAbovePrompt 2" xfId="4273" xr:uid="{00000000-0005-0000-0000-0000B1100000}"/>
    <cellStyle name="RowAcctSOBAbovePrompt" xfId="4274" xr:uid="{00000000-0005-0000-0000-0000B2100000}"/>
    <cellStyle name="RowAcctSOBAbovePrompt 2" xfId="4275" xr:uid="{00000000-0005-0000-0000-0000B3100000}"/>
    <cellStyle name="RowAcctSOBValue" xfId="4276" xr:uid="{00000000-0005-0000-0000-0000B4100000}"/>
    <cellStyle name="RowAcctSOBValue 2" xfId="4277" xr:uid="{00000000-0005-0000-0000-0000B5100000}"/>
    <cellStyle name="RowAcctValue" xfId="4278" xr:uid="{00000000-0005-0000-0000-0000B6100000}"/>
    <cellStyle name="RowAttrAbovePrompt" xfId="4279" xr:uid="{00000000-0005-0000-0000-0000B7100000}"/>
    <cellStyle name="RowAttrAbovePrompt 2" xfId="4280" xr:uid="{00000000-0005-0000-0000-0000B8100000}"/>
    <cellStyle name="RowAttrValue" xfId="4281" xr:uid="{00000000-0005-0000-0000-0000B9100000}"/>
    <cellStyle name="RowColSetAbovePrompt" xfId="4282" xr:uid="{00000000-0005-0000-0000-0000BA100000}"/>
    <cellStyle name="RowColSetAbovePrompt 2" xfId="4283" xr:uid="{00000000-0005-0000-0000-0000BB100000}"/>
    <cellStyle name="RowColSetLeftPrompt" xfId="4284" xr:uid="{00000000-0005-0000-0000-0000BC100000}"/>
    <cellStyle name="RowColSetLeftPrompt 2" xfId="4285" xr:uid="{00000000-0005-0000-0000-0000BD100000}"/>
    <cellStyle name="RowColSetValue" xfId="4286" xr:uid="{00000000-0005-0000-0000-0000BE100000}"/>
    <cellStyle name="RowLeftPrompt" xfId="4287" xr:uid="{00000000-0005-0000-0000-0000BF100000}"/>
    <cellStyle name="RowLeftPrompt 2" xfId="4288" xr:uid="{00000000-0005-0000-0000-0000C0100000}"/>
    <cellStyle name="s]_x000d__x000a_File Server=0x0004_x000d__x000a_NetModem/E=0x01CB_x000d__x000a_LanRover/E=0x01CC;0x079B_x000d__x000a_LanRover/T=0x01CD;0x079C_x000d__x000a_LanRov" xfId="4289" xr:uid="{00000000-0005-0000-0000-0000C1100000}"/>
    <cellStyle name="s]_x000d__x000a_load=_x000d__x000a_run=_x000d__x000a_NullPort=None_x000d__x000a_device=HP LaserJet 4 Plus,HPPCL5MS,LPT1:_x000d__x000a__x000d__x000a_[Desktop]_x000d__x000a_Wallpaper=(None)_x000d__x000a_TileWallpaper=" xfId="4290" xr:uid="{00000000-0005-0000-0000-0000C2100000}"/>
    <cellStyle name="s]_x000d__x000a_spooler=yes_x000d__x000a_load=nwpopup.exe,C:\MCAFEE\VIRUSCAN\VSHWIN.EXE P:\ACEWIN\PCALCPRO\pcalcpro.exe_x000d__x000a_rem run=c:\win\calenda" xfId="4291" xr:uid="{00000000-0005-0000-0000-0000C3100000}"/>
    <cellStyle name="Salomon Logo" xfId="4292" xr:uid="{00000000-0005-0000-0000-0000C4100000}"/>
    <cellStyle name="SampleUsingFormatMask" xfId="4293" xr:uid="{00000000-0005-0000-0000-0000C5100000}"/>
    <cellStyle name="SampleUsingFormatMask 2" xfId="4294" xr:uid="{00000000-0005-0000-0000-0000C6100000}"/>
    <cellStyle name="SampleWithNoFormatMask" xfId="4295" xr:uid="{00000000-0005-0000-0000-0000C7100000}"/>
    <cellStyle name="SampleWithNoFormatMask 2" xfId="4296" xr:uid="{00000000-0005-0000-0000-0000C8100000}"/>
    <cellStyle name="Separador de milhares_laroux" xfId="4297" xr:uid="{00000000-0005-0000-0000-0000C9100000}"/>
    <cellStyle name="Shaded (,0)" xfId="4298" xr:uid="{00000000-0005-0000-0000-0000CA100000}"/>
    <cellStyle name="Shaded bold grid (,0)" xfId="4299" xr:uid="{00000000-0005-0000-0000-0000CB100000}"/>
    <cellStyle name="Shaded grid (,0)" xfId="4300" xr:uid="{00000000-0005-0000-0000-0000CC100000}"/>
    <cellStyle name="Shaded LR (,0)" xfId="4301" xr:uid="{00000000-0005-0000-0000-0000CD100000}"/>
    <cellStyle name="SHADEDSTORES" xfId="4302" xr:uid="{00000000-0005-0000-0000-0000CE100000}"/>
    <cellStyle name="SHADEDSTORES 2" xfId="4303" xr:uid="{00000000-0005-0000-0000-0000CF100000}"/>
    <cellStyle name="SHADEDSTORES 3" xfId="4304" xr:uid="{00000000-0005-0000-0000-0000D0100000}"/>
    <cellStyle name="SHADEDSTORES 4" xfId="4305" xr:uid="{00000000-0005-0000-0000-0000D1100000}"/>
    <cellStyle name="SHADEDSTORES 5" xfId="4306" xr:uid="{00000000-0005-0000-0000-0000D2100000}"/>
    <cellStyle name="SHADEDSTORES 6" xfId="4307" xr:uid="{00000000-0005-0000-0000-0000D3100000}"/>
    <cellStyle name="SHADEDSTORES 7" xfId="4308" xr:uid="{00000000-0005-0000-0000-0000D4100000}"/>
    <cellStyle name="SHADEDSTORES 8" xfId="4309" xr:uid="{00000000-0005-0000-0000-0000D5100000}"/>
    <cellStyle name="Shading" xfId="4310" xr:uid="{00000000-0005-0000-0000-0000D6100000}"/>
    <cellStyle name="Short_date" xfId="4311" xr:uid="{00000000-0005-0000-0000-0000D7100000}"/>
    <cellStyle name="Single Accounting" xfId="4312" xr:uid="{00000000-0005-0000-0000-0000D8100000}"/>
    <cellStyle name="SingleLineAcctgn" xfId="4313" xr:uid="{00000000-0005-0000-0000-0000D9100000}"/>
    <cellStyle name="SingleLinePercent" xfId="4314" xr:uid="{00000000-0005-0000-0000-0000DA100000}"/>
    <cellStyle name="Source Line" xfId="4315" xr:uid="{00000000-0005-0000-0000-0000DB100000}"/>
    <cellStyle name="Speckled (,0)" xfId="4316" xr:uid="{00000000-0005-0000-0000-0000DC100000}"/>
    <cellStyle name="Speckled grid (,0)" xfId="4317" xr:uid="{00000000-0005-0000-0000-0000DD100000}"/>
    <cellStyle name="Speckled LR (,0)" xfId="4318" xr:uid="{00000000-0005-0000-0000-0000DE100000}"/>
    <cellStyle name="specstores" xfId="4319" xr:uid="{00000000-0005-0000-0000-0000DF100000}"/>
    <cellStyle name="specstores 2" xfId="4320" xr:uid="{00000000-0005-0000-0000-0000E0100000}"/>
    <cellStyle name="specstores 3" xfId="4321" xr:uid="{00000000-0005-0000-0000-0000E1100000}"/>
    <cellStyle name="specstores 4" xfId="4322" xr:uid="{00000000-0005-0000-0000-0000E2100000}"/>
    <cellStyle name="specstores 5" xfId="4323" xr:uid="{00000000-0005-0000-0000-0000E3100000}"/>
    <cellStyle name="specstores 6" xfId="4324" xr:uid="{00000000-0005-0000-0000-0000E4100000}"/>
    <cellStyle name="specstores 7" xfId="4325" xr:uid="{00000000-0005-0000-0000-0000E5100000}"/>
    <cellStyle name="specstores 8" xfId="4326" xr:uid="{00000000-0005-0000-0000-0000E6100000}"/>
    <cellStyle name="SPOl" xfId="4327" xr:uid="{00000000-0005-0000-0000-0000E7100000}"/>
    <cellStyle name="Standaard_Victor_Quarter-pack addition" xfId="4328" xr:uid="{00000000-0005-0000-0000-0000E8100000}"/>
    <cellStyle name="Standard_Budget 1999 MK" xfId="4329" xr:uid="{00000000-0005-0000-0000-0000E9100000}"/>
    <cellStyle name="Style 1" xfId="4330" xr:uid="{00000000-0005-0000-0000-0000EA100000}"/>
    <cellStyle name="Style 1 2" xfId="4331" xr:uid="{00000000-0005-0000-0000-0000EB100000}"/>
    <cellStyle name="Style 1 2 2" xfId="4332" xr:uid="{00000000-0005-0000-0000-0000EC100000}"/>
    <cellStyle name="Style 1 2 3" xfId="4333" xr:uid="{00000000-0005-0000-0000-0000ED100000}"/>
    <cellStyle name="Style 1 2 4" xfId="4334" xr:uid="{00000000-0005-0000-0000-0000EE100000}"/>
    <cellStyle name="Style 1 2_Top 20-IR" xfId="4335" xr:uid="{00000000-0005-0000-0000-0000EF100000}"/>
    <cellStyle name="Style 1 3" xfId="4336" xr:uid="{00000000-0005-0000-0000-0000F0100000}"/>
    <cellStyle name="Style 1 3 2" xfId="4337" xr:uid="{00000000-0005-0000-0000-0000F1100000}"/>
    <cellStyle name="Style 1 3 3" xfId="4338" xr:uid="{00000000-0005-0000-0000-0000F2100000}"/>
    <cellStyle name="Style 1 3 4" xfId="4339" xr:uid="{00000000-0005-0000-0000-0000F3100000}"/>
    <cellStyle name="Style 1 3_Top 20-IR" xfId="4340" xr:uid="{00000000-0005-0000-0000-0000F4100000}"/>
    <cellStyle name="Style 1 4" xfId="4341" xr:uid="{00000000-0005-0000-0000-0000F5100000}"/>
    <cellStyle name="Style 1 4 2" xfId="4342" xr:uid="{00000000-0005-0000-0000-0000F6100000}"/>
    <cellStyle name="Style 1 4 3" xfId="4343" xr:uid="{00000000-0005-0000-0000-0000F7100000}"/>
    <cellStyle name="Style 1 4 4" xfId="4344" xr:uid="{00000000-0005-0000-0000-0000F8100000}"/>
    <cellStyle name="Style 1 4_Top 20-IR" xfId="4345" xr:uid="{00000000-0005-0000-0000-0000F9100000}"/>
    <cellStyle name="Style 1 5" xfId="4346" xr:uid="{00000000-0005-0000-0000-0000FA100000}"/>
    <cellStyle name="Style 1 6" xfId="4347" xr:uid="{00000000-0005-0000-0000-0000FB100000}"/>
    <cellStyle name="Style 1 7" xfId="4348" xr:uid="{00000000-0005-0000-0000-0000FC100000}"/>
    <cellStyle name="Style 1 8" xfId="4349" xr:uid="{00000000-0005-0000-0000-0000FD100000}"/>
    <cellStyle name="Style 2" xfId="4350" xr:uid="{00000000-0005-0000-0000-0000FE100000}"/>
    <cellStyle name="Style 2 2" xfId="4351" xr:uid="{00000000-0005-0000-0000-0000FF100000}"/>
    <cellStyle name="Style 2 2 2" xfId="4352" xr:uid="{00000000-0005-0000-0000-000000110000}"/>
    <cellStyle name="Style 2 2 3" xfId="4353" xr:uid="{00000000-0005-0000-0000-000001110000}"/>
    <cellStyle name="Style 2 2 4" xfId="4354" xr:uid="{00000000-0005-0000-0000-000002110000}"/>
    <cellStyle name="Style 2 2_Top 20-IR" xfId="4355" xr:uid="{00000000-0005-0000-0000-000003110000}"/>
    <cellStyle name="Style 2 3" xfId="4356" xr:uid="{00000000-0005-0000-0000-000004110000}"/>
    <cellStyle name="Style 2 3 2" xfId="4357" xr:uid="{00000000-0005-0000-0000-000005110000}"/>
    <cellStyle name="Style 2 3 3" xfId="4358" xr:uid="{00000000-0005-0000-0000-000006110000}"/>
    <cellStyle name="Style 2 3 4" xfId="4359" xr:uid="{00000000-0005-0000-0000-000007110000}"/>
    <cellStyle name="Style 2 3_Top 20-IR" xfId="4360" xr:uid="{00000000-0005-0000-0000-000008110000}"/>
    <cellStyle name="Style 2 4" xfId="4361" xr:uid="{00000000-0005-0000-0000-000009110000}"/>
    <cellStyle name="Style 2 4 2" xfId="4362" xr:uid="{00000000-0005-0000-0000-00000A110000}"/>
    <cellStyle name="Style 2 4 3" xfId="4363" xr:uid="{00000000-0005-0000-0000-00000B110000}"/>
    <cellStyle name="Style 2 4 4" xfId="4364" xr:uid="{00000000-0005-0000-0000-00000C110000}"/>
    <cellStyle name="Style 2 4_Top 20-IR" xfId="4365" xr:uid="{00000000-0005-0000-0000-00000D110000}"/>
    <cellStyle name="Style 2 5" xfId="4366" xr:uid="{00000000-0005-0000-0000-00000E110000}"/>
    <cellStyle name="Style 2 6" xfId="4367" xr:uid="{00000000-0005-0000-0000-00000F110000}"/>
    <cellStyle name="Style 2 7" xfId="4368" xr:uid="{00000000-0005-0000-0000-000010110000}"/>
    <cellStyle name="Style 2 8" xfId="4369" xr:uid="{00000000-0005-0000-0000-000011110000}"/>
    <cellStyle name="Style 21" xfId="4370" xr:uid="{00000000-0005-0000-0000-000012110000}"/>
    <cellStyle name="Style 22" xfId="4371" xr:uid="{00000000-0005-0000-0000-000013110000}"/>
    <cellStyle name="Style 23" xfId="4372" xr:uid="{00000000-0005-0000-0000-000014110000}"/>
    <cellStyle name="Style 24" xfId="4373" xr:uid="{00000000-0005-0000-0000-000015110000}"/>
    <cellStyle name="Style 25" xfId="4374" xr:uid="{00000000-0005-0000-0000-000016110000}"/>
    <cellStyle name="Style 26" xfId="4375" xr:uid="{00000000-0005-0000-0000-000017110000}"/>
    <cellStyle name="Style 27" xfId="4376" xr:uid="{00000000-0005-0000-0000-000018110000}"/>
    <cellStyle name="Style 28" xfId="4377" xr:uid="{00000000-0005-0000-0000-000019110000}"/>
    <cellStyle name="Style 29" xfId="4378" xr:uid="{00000000-0005-0000-0000-00001A110000}"/>
    <cellStyle name="Style 3" xfId="4379" xr:uid="{00000000-0005-0000-0000-00001B110000}"/>
    <cellStyle name="Style 30" xfId="4380" xr:uid="{00000000-0005-0000-0000-00001C110000}"/>
    <cellStyle name="Style 31" xfId="4381" xr:uid="{00000000-0005-0000-0000-00001D110000}"/>
    <cellStyle name="Style 32" xfId="4382" xr:uid="{00000000-0005-0000-0000-00001E110000}"/>
    <cellStyle name="Style 33" xfId="4383" xr:uid="{00000000-0005-0000-0000-00001F110000}"/>
    <cellStyle name="Style 34" xfId="4384" xr:uid="{00000000-0005-0000-0000-000020110000}"/>
    <cellStyle name="Style 35" xfId="4385" xr:uid="{00000000-0005-0000-0000-000021110000}"/>
    <cellStyle name="Style 36" xfId="4386" xr:uid="{00000000-0005-0000-0000-000022110000}"/>
    <cellStyle name="Style 37" xfId="4387" xr:uid="{00000000-0005-0000-0000-000023110000}"/>
    <cellStyle name="Style 38" xfId="4388" xr:uid="{00000000-0005-0000-0000-000024110000}"/>
    <cellStyle name="Style 39" xfId="4389" xr:uid="{00000000-0005-0000-0000-000025110000}"/>
    <cellStyle name="Style 4" xfId="4390" xr:uid="{00000000-0005-0000-0000-000026110000}"/>
    <cellStyle name="Style 40" xfId="4391" xr:uid="{00000000-0005-0000-0000-000027110000}"/>
    <cellStyle name="Style 41" xfId="4392" xr:uid="{00000000-0005-0000-0000-000028110000}"/>
    <cellStyle name="Style 42" xfId="4393" xr:uid="{00000000-0005-0000-0000-000029110000}"/>
    <cellStyle name="Style 43" xfId="4394" xr:uid="{00000000-0005-0000-0000-00002A110000}"/>
    <cellStyle name="Style 44" xfId="4395" xr:uid="{00000000-0005-0000-0000-00002B110000}"/>
    <cellStyle name="Style 45" xfId="4396" xr:uid="{00000000-0005-0000-0000-00002C110000}"/>
    <cellStyle name="Style 46" xfId="4397" xr:uid="{00000000-0005-0000-0000-00002D110000}"/>
    <cellStyle name="STYLE1" xfId="4398" xr:uid="{00000000-0005-0000-0000-00002E110000}"/>
    <cellStyle name="style1 10" xfId="4399" xr:uid="{00000000-0005-0000-0000-00002F110000}"/>
    <cellStyle name="style1 11" xfId="4400" xr:uid="{00000000-0005-0000-0000-000030110000}"/>
    <cellStyle name="style1 12" xfId="4401" xr:uid="{00000000-0005-0000-0000-000031110000}"/>
    <cellStyle name="style1 13" xfId="4402" xr:uid="{00000000-0005-0000-0000-000032110000}"/>
    <cellStyle name="style1 14" xfId="4403" xr:uid="{00000000-0005-0000-0000-000033110000}"/>
    <cellStyle name="style1 15" xfId="4404" xr:uid="{00000000-0005-0000-0000-000034110000}"/>
    <cellStyle name="style1 16" xfId="4405" xr:uid="{00000000-0005-0000-0000-000035110000}"/>
    <cellStyle name="style1 17" xfId="4406" xr:uid="{00000000-0005-0000-0000-000036110000}"/>
    <cellStyle name="style1 18" xfId="4407" xr:uid="{00000000-0005-0000-0000-000037110000}"/>
    <cellStyle name="style1 19" xfId="4408" xr:uid="{00000000-0005-0000-0000-000038110000}"/>
    <cellStyle name="STYLE1 2" xfId="4409" xr:uid="{00000000-0005-0000-0000-000039110000}"/>
    <cellStyle name="style1 20" xfId="4410" xr:uid="{00000000-0005-0000-0000-00003A110000}"/>
    <cellStyle name="style1 21" xfId="4411" xr:uid="{00000000-0005-0000-0000-00003B110000}"/>
    <cellStyle name="style1 22" xfId="4412" xr:uid="{00000000-0005-0000-0000-00003C110000}"/>
    <cellStyle name="style1 23" xfId="4413" xr:uid="{00000000-0005-0000-0000-00003D110000}"/>
    <cellStyle name="style1 24" xfId="4414" xr:uid="{00000000-0005-0000-0000-00003E110000}"/>
    <cellStyle name="style1 25" xfId="4415" xr:uid="{00000000-0005-0000-0000-00003F110000}"/>
    <cellStyle name="style1 26" xfId="4416" xr:uid="{00000000-0005-0000-0000-000040110000}"/>
    <cellStyle name="style1 27" xfId="4417" xr:uid="{00000000-0005-0000-0000-000041110000}"/>
    <cellStyle name="style1 28" xfId="4418" xr:uid="{00000000-0005-0000-0000-000042110000}"/>
    <cellStyle name="style1 29" xfId="4419" xr:uid="{00000000-0005-0000-0000-000043110000}"/>
    <cellStyle name="STYLE1 3" xfId="4420" xr:uid="{00000000-0005-0000-0000-000044110000}"/>
    <cellStyle name="style1 30" xfId="4421" xr:uid="{00000000-0005-0000-0000-000045110000}"/>
    <cellStyle name="STYLE1 4" xfId="4422" xr:uid="{00000000-0005-0000-0000-000046110000}"/>
    <cellStyle name="STYLE1 5" xfId="4423" xr:uid="{00000000-0005-0000-0000-000047110000}"/>
    <cellStyle name="STYLE1 6" xfId="4424" xr:uid="{00000000-0005-0000-0000-000048110000}"/>
    <cellStyle name="style1 7" xfId="4425" xr:uid="{00000000-0005-0000-0000-000049110000}"/>
    <cellStyle name="style1 8" xfId="4426" xr:uid="{00000000-0005-0000-0000-00004A110000}"/>
    <cellStyle name="style1 9" xfId="4427" xr:uid="{00000000-0005-0000-0000-00004B110000}"/>
    <cellStyle name="STYLE1_Q208 Apples to Apples" xfId="4428" xr:uid="{00000000-0005-0000-0000-00004C110000}"/>
    <cellStyle name="STYLE2" xfId="4429" xr:uid="{00000000-0005-0000-0000-00004D110000}"/>
    <cellStyle name="STYLE2 2" xfId="4430" xr:uid="{00000000-0005-0000-0000-00004E110000}"/>
    <cellStyle name="STYLE2 3" xfId="4431" xr:uid="{00000000-0005-0000-0000-00004F110000}"/>
    <cellStyle name="STYLE2 4" xfId="4432" xr:uid="{00000000-0005-0000-0000-000050110000}"/>
    <cellStyle name="STYLE2 5" xfId="4433" xr:uid="{00000000-0005-0000-0000-000051110000}"/>
    <cellStyle name="STYLE2 6" xfId="4434" xr:uid="{00000000-0005-0000-0000-000052110000}"/>
    <cellStyle name="STYLE2_Q208 Apples to Apples" xfId="4435" xr:uid="{00000000-0005-0000-0000-000053110000}"/>
    <cellStyle name="STYLE3" xfId="4436" xr:uid="{00000000-0005-0000-0000-000054110000}"/>
    <cellStyle name="STYLE4" xfId="4437" xr:uid="{00000000-0005-0000-0000-000055110000}"/>
    <cellStyle name="STYLE5" xfId="4438" xr:uid="{00000000-0005-0000-0000-000056110000}"/>
    <cellStyle name="subhead" xfId="4439" xr:uid="{00000000-0005-0000-0000-000057110000}"/>
    <cellStyle name="Sub-heading" xfId="4440" xr:uid="{00000000-0005-0000-0000-000058110000}"/>
    <cellStyle name="Sub-heading 2" xfId="4441" xr:uid="{00000000-0005-0000-0000-000059110000}"/>
    <cellStyle name="subT ($0)" xfId="4442" xr:uid="{00000000-0005-0000-0000-00005A110000}"/>
    <cellStyle name="subT (,0)" xfId="4443" xr:uid="{00000000-0005-0000-0000-00005B110000}"/>
    <cellStyle name="Subtotal" xfId="4444" xr:uid="{00000000-0005-0000-0000-00005C110000}"/>
    <cellStyle name="Subtotal 10" xfId="4445" xr:uid="{00000000-0005-0000-0000-00005D110000}"/>
    <cellStyle name="Subtotal 11" xfId="4446" xr:uid="{00000000-0005-0000-0000-00005E110000}"/>
    <cellStyle name="Subtotal 2" xfId="4447" xr:uid="{00000000-0005-0000-0000-00005F110000}"/>
    <cellStyle name="Subtotal 3" xfId="4448" xr:uid="{00000000-0005-0000-0000-000060110000}"/>
    <cellStyle name="Subtotal 4" xfId="4449" xr:uid="{00000000-0005-0000-0000-000061110000}"/>
    <cellStyle name="Subtotal 5" xfId="4450" xr:uid="{00000000-0005-0000-0000-000062110000}"/>
    <cellStyle name="Subtotal 6" xfId="4451" xr:uid="{00000000-0005-0000-0000-000063110000}"/>
    <cellStyle name="Subtotal 7" xfId="4452" xr:uid="{00000000-0005-0000-0000-000064110000}"/>
    <cellStyle name="Subtotal 8" xfId="4453" xr:uid="{00000000-0005-0000-0000-000065110000}"/>
    <cellStyle name="Subtotal 9" xfId="4454" xr:uid="{00000000-0005-0000-0000-000066110000}"/>
    <cellStyle name="Table Head" xfId="4455" xr:uid="{00000000-0005-0000-0000-000067110000}"/>
    <cellStyle name="Table Head Aligned" xfId="4456" xr:uid="{00000000-0005-0000-0000-000068110000}"/>
    <cellStyle name="Table Head Blue" xfId="4457" xr:uid="{00000000-0005-0000-0000-000069110000}"/>
    <cellStyle name="Table Head Green" xfId="4458" xr:uid="{00000000-0005-0000-0000-00006A110000}"/>
    <cellStyle name="Table Head_ACCC" xfId="4459" xr:uid="{00000000-0005-0000-0000-00006B110000}"/>
    <cellStyle name="Table Heading" xfId="4460" xr:uid="{00000000-0005-0000-0000-00006C110000}"/>
    <cellStyle name="Table Source" xfId="4461" xr:uid="{00000000-0005-0000-0000-00006D110000}"/>
    <cellStyle name="Table Text" xfId="4462" xr:uid="{00000000-0005-0000-0000-00006E110000}"/>
    <cellStyle name="Table Title" xfId="4463" xr:uid="{00000000-0005-0000-0000-00006F110000}"/>
    <cellStyle name="Table Units" xfId="4464" xr:uid="{00000000-0005-0000-0000-000070110000}"/>
    <cellStyle name="Table_Header" xfId="4465" xr:uid="{00000000-0005-0000-0000-000071110000}"/>
    <cellStyle name="TableBody" xfId="4466" xr:uid="{00000000-0005-0000-0000-000072110000}"/>
    <cellStyle name="TableBodyR" xfId="4467" xr:uid="{00000000-0005-0000-0000-000073110000}"/>
    <cellStyle name="TableColHeads" xfId="4468" xr:uid="{00000000-0005-0000-0000-000074110000}"/>
    <cellStyle name="TableStyleLight1" xfId="4469" xr:uid="{00000000-0005-0000-0000-000075110000}"/>
    <cellStyle name="Text" xfId="4470" xr:uid="{00000000-0005-0000-0000-000076110000}"/>
    <cellStyle name="Text 1" xfId="4471" xr:uid="{00000000-0005-0000-0000-000077110000}"/>
    <cellStyle name="Text 2" xfId="4472" xr:uid="{00000000-0005-0000-0000-000078110000}"/>
    <cellStyle name="Text Head" xfId="4473" xr:uid="{00000000-0005-0000-0000-000079110000}"/>
    <cellStyle name="Text Head 1" xfId="4474" xr:uid="{00000000-0005-0000-0000-00007A110000}"/>
    <cellStyle name="Text Head 2" xfId="4475" xr:uid="{00000000-0005-0000-0000-00007B110000}"/>
    <cellStyle name="Text Indent 1" xfId="4476" xr:uid="{00000000-0005-0000-0000-00007C110000}"/>
    <cellStyle name="Text Indent 2" xfId="4477" xr:uid="{00000000-0005-0000-0000-00007D110000}"/>
    <cellStyle name="Text Indent A" xfId="4478" xr:uid="{00000000-0005-0000-0000-00007E110000}"/>
    <cellStyle name="Text Indent B" xfId="4479" xr:uid="{00000000-0005-0000-0000-00007F110000}"/>
    <cellStyle name="Text Indent B 10" xfId="4480" xr:uid="{00000000-0005-0000-0000-000080110000}"/>
    <cellStyle name="Text Indent B 11" xfId="4481" xr:uid="{00000000-0005-0000-0000-000081110000}"/>
    <cellStyle name="Text Indent B 2" xfId="4482" xr:uid="{00000000-0005-0000-0000-000082110000}"/>
    <cellStyle name="Text Indent B 3" xfId="4483" xr:uid="{00000000-0005-0000-0000-000083110000}"/>
    <cellStyle name="Text Indent B 4" xfId="4484" xr:uid="{00000000-0005-0000-0000-000084110000}"/>
    <cellStyle name="Text Indent B 5" xfId="4485" xr:uid="{00000000-0005-0000-0000-000085110000}"/>
    <cellStyle name="Text Indent B 6" xfId="4486" xr:uid="{00000000-0005-0000-0000-000086110000}"/>
    <cellStyle name="Text Indent B 7" xfId="4487" xr:uid="{00000000-0005-0000-0000-000087110000}"/>
    <cellStyle name="Text Indent B 8" xfId="4488" xr:uid="{00000000-0005-0000-0000-000088110000}"/>
    <cellStyle name="Text Indent B 9" xfId="4489" xr:uid="{00000000-0005-0000-0000-000089110000}"/>
    <cellStyle name="Text Indent C" xfId="4490" xr:uid="{00000000-0005-0000-0000-00008A110000}"/>
    <cellStyle name="Text Indent C 10" xfId="4491" xr:uid="{00000000-0005-0000-0000-00008B110000}"/>
    <cellStyle name="Text Indent C 11" xfId="4492" xr:uid="{00000000-0005-0000-0000-00008C110000}"/>
    <cellStyle name="Text Indent C 2" xfId="4493" xr:uid="{00000000-0005-0000-0000-00008D110000}"/>
    <cellStyle name="Text Indent C 3" xfId="4494" xr:uid="{00000000-0005-0000-0000-00008E110000}"/>
    <cellStyle name="Text Indent C 4" xfId="4495" xr:uid="{00000000-0005-0000-0000-00008F110000}"/>
    <cellStyle name="Text Indent C 5" xfId="4496" xr:uid="{00000000-0005-0000-0000-000090110000}"/>
    <cellStyle name="Text Indent C 6" xfId="4497" xr:uid="{00000000-0005-0000-0000-000091110000}"/>
    <cellStyle name="Text Indent C 7" xfId="4498" xr:uid="{00000000-0005-0000-0000-000092110000}"/>
    <cellStyle name="Text Indent C 8" xfId="4499" xr:uid="{00000000-0005-0000-0000-000093110000}"/>
    <cellStyle name="Text Indent C 9" xfId="4500" xr:uid="{00000000-0005-0000-0000-000094110000}"/>
    <cellStyle name="þ_x001d_ð7_x000c_îþ_x0017__x000d_àþV_x0001_?_x0011_#S_x0007__x0001__x0001_" xfId="4501" xr:uid="{00000000-0005-0000-0000-000095110000}"/>
    <cellStyle name="þ_x001d_ðB_x000a__x000a_ÿ_x0012__x000d_ÝþU_x0001_m_x0006__x0016__x0007__x0001__x0001_" xfId="4502" xr:uid="{00000000-0005-0000-0000-000096110000}"/>
    <cellStyle name="þ_x001d_ðB_x000a__x000a_ÿ_x0012__x000d_ÝþU_x0001_m_x0006_ž_x0016__x0007__x0001__x0001_" xfId="4503" xr:uid="{00000000-0005-0000-0000-000097110000}"/>
    <cellStyle name="Tickmark" xfId="4504" xr:uid="{00000000-0005-0000-0000-000098110000}"/>
    <cellStyle name="Times 10" xfId="4505" xr:uid="{00000000-0005-0000-0000-000099110000}"/>
    <cellStyle name="Times 12" xfId="4506" xr:uid="{00000000-0005-0000-0000-00009A110000}"/>
    <cellStyle name="Title - bold dutch8" xfId="4507" xr:uid="{00000000-0005-0000-0000-00009B110000}"/>
    <cellStyle name="Title - Underline" xfId="4508" xr:uid="{00000000-0005-0000-0000-00009C110000}"/>
    <cellStyle name="Title 2" xfId="4509" xr:uid="{00000000-0005-0000-0000-00009D110000}"/>
    <cellStyle name="Title Case" xfId="4510" xr:uid="{00000000-0005-0000-0000-00009E110000}"/>
    <cellStyle name="Title Line" xfId="4511" xr:uid="{00000000-0005-0000-0000-00009F110000}"/>
    <cellStyle name="Title Major" xfId="4512" xr:uid="{00000000-0005-0000-0000-0000A0110000}"/>
    <cellStyle name="Title Sheet" xfId="4513" xr:uid="{00000000-0005-0000-0000-0000A1110000}"/>
    <cellStyle name="Titles - Other" xfId="4514" xr:uid="{00000000-0005-0000-0000-0000A2110000}"/>
    <cellStyle name="TOC 1" xfId="4515" xr:uid="{00000000-0005-0000-0000-0000A3110000}"/>
    <cellStyle name="TOC 2" xfId="4516" xr:uid="{00000000-0005-0000-0000-0000A4110000}"/>
    <cellStyle name="Top Row" xfId="4517" xr:uid="{00000000-0005-0000-0000-0000A5110000}"/>
    <cellStyle name="Top_Double_Bottom" xfId="4518" xr:uid="{00000000-0005-0000-0000-0000A6110000}"/>
    <cellStyle name="Topline" xfId="4519" xr:uid="{00000000-0005-0000-0000-0000A7110000}"/>
    <cellStyle name="Total 2" xfId="4520" xr:uid="{00000000-0005-0000-0000-0000A8110000}"/>
    <cellStyle name="Total 3" xfId="4521" xr:uid="{00000000-0005-0000-0000-0000A9110000}"/>
    <cellStyle name="Total 4" xfId="4522" xr:uid="{00000000-0005-0000-0000-0000AA110000}"/>
    <cellStyle name="Total 5" xfId="4523" xr:uid="{00000000-0005-0000-0000-0000AB110000}"/>
    <cellStyle name="Total 6" xfId="4524" xr:uid="{00000000-0005-0000-0000-0000AC110000}"/>
    <cellStyle name="Total 7" xfId="4525" xr:uid="{00000000-0005-0000-0000-0000AD110000}"/>
    <cellStyle name="Total 8" xfId="4526" xr:uid="{00000000-0005-0000-0000-0000AE110000}"/>
    <cellStyle name="Total Currency" xfId="4527" xr:uid="{00000000-0005-0000-0000-0000AF110000}"/>
    <cellStyle name="Total Major" xfId="4528" xr:uid="{00000000-0005-0000-0000-0000B0110000}"/>
    <cellStyle name="Total Major No Line" xfId="4529" xr:uid="{00000000-0005-0000-0000-0000B1110000}"/>
    <cellStyle name="Total Minor" xfId="4530" xr:uid="{00000000-0005-0000-0000-0000B2110000}"/>
    <cellStyle name="Total Normal" xfId="4531" xr:uid="{00000000-0005-0000-0000-0000B3110000}"/>
    <cellStyle name="Total number style" xfId="4532" xr:uid="{00000000-0005-0000-0000-0000B4110000}"/>
    <cellStyle name="Total Row" xfId="4533" xr:uid="{00000000-0005-0000-0000-0000B5110000}"/>
    <cellStyle name="Total1 - Style1" xfId="4534" xr:uid="{00000000-0005-0000-0000-0000B6110000}"/>
    <cellStyle name="TotalCurrency" xfId="4535" xr:uid="{00000000-0005-0000-0000-0000B7110000}"/>
    <cellStyle name="TrueFalse_Determination" xfId="4536" xr:uid="{00000000-0005-0000-0000-0000B8110000}"/>
    <cellStyle name="ubordinated Debt" xfId="4537" xr:uid="{00000000-0005-0000-0000-0000B9110000}"/>
    <cellStyle name="Undefiniert" xfId="4538" xr:uid="{00000000-0005-0000-0000-0000BA110000}"/>
    <cellStyle name="Underline_Double" xfId="4539" xr:uid="{00000000-0005-0000-0000-0000BB110000}"/>
    <cellStyle name="Unix" xfId="4540" xr:uid="{00000000-0005-0000-0000-0000BC110000}"/>
    <cellStyle name="Unix Batch File" xfId="4541" xr:uid="{00000000-0005-0000-0000-0000BD110000}"/>
    <cellStyle name="UploadThisRowValue" xfId="4542" xr:uid="{00000000-0005-0000-0000-0000BE110000}"/>
    <cellStyle name="UploadThisRowValue 2" xfId="4543" xr:uid="{00000000-0005-0000-0000-0000BF110000}"/>
    <cellStyle name="Value_QMS" xfId="4544" xr:uid="{00000000-0005-0000-0000-0000C0110000}"/>
    <cellStyle name="Volume" xfId="4545" xr:uid="{00000000-0005-0000-0000-0000C1110000}"/>
    <cellStyle name="Währung [0]_Budget 1999 MK" xfId="4546" xr:uid="{00000000-0005-0000-0000-0000C2110000}"/>
    <cellStyle name="Währung_Budget 1999 MK" xfId="4547" xr:uid="{00000000-0005-0000-0000-0000C3110000}"/>
    <cellStyle name="Warning Text 2" xfId="4548" xr:uid="{00000000-0005-0000-0000-0000C4110000}"/>
    <cellStyle name="WhiteCells" xfId="4549" xr:uid="{00000000-0005-0000-0000-0000C5110000}"/>
    <cellStyle name="worksheet" xfId="4550" xr:uid="{00000000-0005-0000-0000-0000C6110000}"/>
    <cellStyle name="Wrap Text" xfId="4551" xr:uid="{00000000-0005-0000-0000-0000C7110000}"/>
    <cellStyle name="x" xfId="4552" xr:uid="{00000000-0005-0000-0000-0000C8110000}"/>
    <cellStyle name="x [1]" xfId="4553" xr:uid="{00000000-0005-0000-0000-0000C9110000}"/>
    <cellStyle name="year" xfId="4554" xr:uid="{00000000-0005-0000-0000-0000CA110000}"/>
    <cellStyle name="Yen" xfId="4555" xr:uid="{00000000-0005-0000-0000-0000CB110000}"/>
    <cellStyle name="Гиперссылка_Se@SS costs-83 peop" xfId="4556" xr:uid="{00000000-0005-0000-0000-0000CC110000}"/>
    <cellStyle name="Обычный_Schedule for Investments 2001" xfId="4557" xr:uid="{00000000-0005-0000-0000-0000CD110000}"/>
    <cellStyle name="ハイパーリンク" xfId="4558" xr:uid="{00000000-0005-0000-0000-0000CE110000}"/>
    <cellStyle name="표준_Weekly forecast_0527" xfId="4559" xr:uid="{00000000-0005-0000-0000-0000CF110000}"/>
    <cellStyle name="一般_~7769895" xfId="4560" xr:uid="{00000000-0005-0000-0000-0000D0110000}"/>
    <cellStyle name="中等" xfId="4561" xr:uid="{00000000-0005-0000-0000-0000D1110000}"/>
    <cellStyle name="備註" xfId="4562" xr:uid="{00000000-0005-0000-0000-0000D2110000}"/>
    <cellStyle name="千位分隔_Sheet1" xfId="4563" xr:uid="{00000000-0005-0000-0000-0000D3110000}"/>
    <cellStyle name="千分位[0]_RESULTS" xfId="4564" xr:uid="{00000000-0005-0000-0000-0000D4110000}"/>
    <cellStyle name="千分位_RESULTS" xfId="4565" xr:uid="{00000000-0005-0000-0000-0000D5110000}"/>
    <cellStyle name="合計" xfId="4566" xr:uid="{00000000-0005-0000-0000-0000D6110000}"/>
    <cellStyle name="壞" xfId="4567" xr:uid="{00000000-0005-0000-0000-0000D7110000}"/>
    <cellStyle name="好" xfId="4568" xr:uid="{00000000-0005-0000-0000-0000D8110000}"/>
    <cellStyle name="常规 2" xfId="4569" xr:uid="{00000000-0005-0000-0000-0000D9110000}"/>
    <cellStyle name="常规 3" xfId="4570" xr:uid="{00000000-0005-0000-0000-0000DA110000}"/>
    <cellStyle name="常规_Sheet1" xfId="4571" xr:uid="{00000000-0005-0000-0000-0000DB110000}"/>
    <cellStyle name="桁区切り [0.00]_APJ_Forecast_Template0801" xfId="4572" xr:uid="{00000000-0005-0000-0000-0000DC110000}"/>
    <cellStyle name="桁区切り_book1" xfId="4573" xr:uid="{00000000-0005-0000-0000-0000DD110000}"/>
    <cellStyle name="標準_APJ_Forecast_Template0801" xfId="4574" xr:uid="{00000000-0005-0000-0000-0000DE110000}"/>
    <cellStyle name="標題" xfId="4575" xr:uid="{00000000-0005-0000-0000-0000DF110000}"/>
    <cellStyle name="標題 1" xfId="4576" xr:uid="{00000000-0005-0000-0000-0000E0110000}"/>
    <cellStyle name="標題 2" xfId="4577" xr:uid="{00000000-0005-0000-0000-0000E1110000}"/>
    <cellStyle name="標題 3" xfId="4578" xr:uid="{00000000-0005-0000-0000-0000E2110000}"/>
    <cellStyle name="標題 4" xfId="4579" xr:uid="{00000000-0005-0000-0000-0000E3110000}"/>
    <cellStyle name="檢查儲存格" xfId="4580" xr:uid="{00000000-0005-0000-0000-0000E4110000}"/>
    <cellStyle name="表示済みのハイパーリンク" xfId="4581" xr:uid="{00000000-0005-0000-0000-0000E5110000}"/>
    <cellStyle name="計算方式" xfId="4582" xr:uid="{00000000-0005-0000-0000-0000E6110000}"/>
    <cellStyle name="說明文字" xfId="4583" xr:uid="{00000000-0005-0000-0000-0000E7110000}"/>
    <cellStyle name="警告文字" xfId="4584" xr:uid="{00000000-0005-0000-0000-0000E8110000}"/>
    <cellStyle name="貨幣 [0]_RESULTS" xfId="4585" xr:uid="{00000000-0005-0000-0000-0000E9110000}"/>
    <cellStyle name="貨幣_RESULTS" xfId="4586" xr:uid="{00000000-0005-0000-0000-0000EA110000}"/>
    <cellStyle name="货币 2" xfId="4587" xr:uid="{00000000-0005-0000-0000-0000EB110000}"/>
    <cellStyle name="輔色1" xfId="4588" xr:uid="{00000000-0005-0000-0000-0000EC110000}"/>
    <cellStyle name="輔色2" xfId="4589" xr:uid="{00000000-0005-0000-0000-0000ED110000}"/>
    <cellStyle name="輔色3" xfId="4590" xr:uid="{00000000-0005-0000-0000-0000EE110000}"/>
    <cellStyle name="輔色4" xfId="4591" xr:uid="{00000000-0005-0000-0000-0000EF110000}"/>
    <cellStyle name="輔色5" xfId="4592" xr:uid="{00000000-0005-0000-0000-0000F0110000}"/>
    <cellStyle name="輔色6" xfId="4593" xr:uid="{00000000-0005-0000-0000-0000F1110000}"/>
    <cellStyle name="輸入" xfId="4594" xr:uid="{00000000-0005-0000-0000-0000F2110000}"/>
    <cellStyle name="輸出" xfId="4595" xr:uid="{00000000-0005-0000-0000-0000F3110000}"/>
    <cellStyle name="通貨 [0.00]_book1" xfId="4596" xr:uid="{00000000-0005-0000-0000-0000F4110000}"/>
    <cellStyle name="通貨_book1" xfId="4597" xr:uid="{00000000-0005-0000-0000-0000F5110000}"/>
    <cellStyle name="連結的儲存格" xfId="4598" xr:uid="{00000000-0005-0000-0000-0000F6110000}"/>
  </cellStyles>
  <dxfs count="0"/>
  <tableStyles count="0" defaultTableStyle="TableStyleMedium9" defaultPivotStyle="PivotStyleLight16"/>
  <colors>
    <mruColors>
      <color rgb="FFCCFFCC"/>
      <color rgb="FF0070C0"/>
      <color rgb="FFFFFFCC"/>
      <color rgb="FFCCFF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38.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9.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0.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_rels/chart4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Methodology!$B$32</c:f>
              <c:strCache>
                <c:ptCount val="1"/>
                <c:pt idx="0">
                  <c:v>DWDM Network bandwidth</c:v>
                </c:pt>
              </c:strCache>
            </c:strRef>
          </c:tx>
          <c:cat>
            <c:numRef>
              <c:f>Methodology!$C$28:$W$28</c:f>
              <c:numCache>
                <c:formatCode>General</c:formatCode>
                <c:ptCount val="21"/>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numCache>
            </c:numRef>
          </c:cat>
          <c:val>
            <c:numRef>
              <c:f>Methodology!$C$32:$W$32</c:f>
              <c:numCache>
                <c:formatCode>0%</c:formatCode>
                <c:ptCount val="21"/>
                <c:pt idx="0">
                  <c:v>0.40606751301296207</c:v>
                </c:pt>
                <c:pt idx="1">
                  <c:v>0.50744472069135105</c:v>
                </c:pt>
                <c:pt idx="2">
                  <c:v>0.24842156785301661</c:v>
                </c:pt>
                <c:pt idx="3">
                  <c:v>0.22001159553324645</c:v>
                </c:pt>
                <c:pt idx="4">
                  <c:v>0.31682528349686678</c:v>
                </c:pt>
                <c:pt idx="5">
                  <c:v>0.38660684502076625</c:v>
                </c:pt>
                <c:pt idx="6">
                  <c:v>0.41913726843312915</c:v>
                </c:pt>
                <c:pt idx="7">
                  <c:v>0.42631212042630495</c:v>
                </c:pt>
                <c:pt idx="8">
                  <c:v>0.44820797319536432</c:v>
                </c:pt>
                <c:pt idx="9">
                  <c:v>0.45336819650410609</c:v>
                </c:pt>
                <c:pt idx="10">
                  <c:v>0.41906458920321166</c:v>
                </c:pt>
                <c:pt idx="11">
                  <c:v>0.41617501844565674</c:v>
                </c:pt>
                <c:pt idx="12">
                  <c:v>0.41795817017624182</c:v>
                </c:pt>
                <c:pt idx="13">
                  <c:v>0.48065238672713861</c:v>
                </c:pt>
                <c:pt idx="14">
                  <c:v>0.43394326801147831</c:v>
                </c:pt>
                <c:pt idx="15">
                  <c:v>0.42454956736460314</c:v>
                </c:pt>
                <c:pt idx="16">
                  <c:v>0.45825210136241989</c:v>
                </c:pt>
                <c:pt idx="17">
                  <c:v>0.46126758872092388</c:v>
                </c:pt>
                <c:pt idx="18">
                  <c:v>0.43086645925011968</c:v>
                </c:pt>
                <c:pt idx="19">
                  <c:v>0.39366166798012725</c:v>
                </c:pt>
                <c:pt idx="20">
                  <c:v>0.34556818970110337</c:v>
                </c:pt>
              </c:numCache>
            </c:numRef>
          </c:val>
          <c:smooth val="1"/>
          <c:extLst>
            <c:ext xmlns:c16="http://schemas.microsoft.com/office/drawing/2014/chart" uri="{C3380CC4-5D6E-409C-BE32-E72D297353CC}">
              <c16:uniqueId val="{00000000-601A-7D4C-871A-966DC2352611}"/>
            </c:ext>
          </c:extLst>
        </c:ser>
        <c:ser>
          <c:idx val="1"/>
          <c:order val="1"/>
          <c:tx>
            <c:strRef>
              <c:f>Methodology!$B$29</c:f>
              <c:strCache>
                <c:ptCount val="1"/>
                <c:pt idx="0">
                  <c:v>Internet Traffic</c:v>
                </c:pt>
              </c:strCache>
            </c:strRef>
          </c:tx>
          <c:cat>
            <c:numRef>
              <c:f>Methodology!$C$28:$W$28</c:f>
              <c:numCache>
                <c:formatCode>General</c:formatCode>
                <c:ptCount val="21"/>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numCache>
            </c:numRef>
          </c:cat>
          <c:val>
            <c:numRef>
              <c:f>Methodology!$C$29:$W$29</c:f>
              <c:numCache>
                <c:formatCode>0%</c:formatCode>
                <c:ptCount val="21"/>
                <c:pt idx="0">
                  <c:v>0.45098039215686292</c:v>
                </c:pt>
                <c:pt idx="1">
                  <c:v>0.41891891891891886</c:v>
                </c:pt>
                <c:pt idx="2">
                  <c:v>0.39999999999999991</c:v>
                </c:pt>
                <c:pt idx="3">
                  <c:v>0.38775510204081631</c:v>
                </c:pt>
                <c:pt idx="4">
                  <c:v>0.38</c:v>
                </c:pt>
                <c:pt idx="5">
                  <c:v>0.37</c:v>
                </c:pt>
                <c:pt idx="6">
                  <c:v>0.36</c:v>
                </c:pt>
                <c:pt idx="7">
                  <c:v>0.35</c:v>
                </c:pt>
                <c:pt idx="8">
                  <c:v>0.33</c:v>
                </c:pt>
                <c:pt idx="9">
                  <c:v>0.31</c:v>
                </c:pt>
                <c:pt idx="10">
                  <c:v>0.3</c:v>
                </c:pt>
                <c:pt idx="11">
                  <c:v>0.28999999999999998</c:v>
                </c:pt>
                <c:pt idx="12">
                  <c:v>0.28999999999999998</c:v>
                </c:pt>
                <c:pt idx="13">
                  <c:v>0.5</c:v>
                </c:pt>
                <c:pt idx="14">
                  <c:v>0.35</c:v>
                </c:pt>
                <c:pt idx="15">
                  <c:v>0.3</c:v>
                </c:pt>
                <c:pt idx="16">
                  <c:v>0.28999999999999998</c:v>
                </c:pt>
                <c:pt idx="17">
                  <c:v>0.28000000000000003</c:v>
                </c:pt>
                <c:pt idx="18">
                  <c:v>0.27</c:v>
                </c:pt>
                <c:pt idx="19">
                  <c:v>0.25800000000000001</c:v>
                </c:pt>
                <c:pt idx="20">
                  <c:v>0.246</c:v>
                </c:pt>
              </c:numCache>
            </c:numRef>
          </c:val>
          <c:smooth val="1"/>
          <c:extLst>
            <c:ext xmlns:c16="http://schemas.microsoft.com/office/drawing/2014/chart" uri="{C3380CC4-5D6E-409C-BE32-E72D297353CC}">
              <c16:uniqueId val="{00000001-601A-7D4C-871A-966DC2352611}"/>
            </c:ext>
          </c:extLst>
        </c:ser>
        <c:dLbls>
          <c:showLegendKey val="0"/>
          <c:showVal val="0"/>
          <c:showCatName val="0"/>
          <c:showSerName val="0"/>
          <c:showPercent val="0"/>
          <c:showBubbleSize val="0"/>
        </c:dLbls>
        <c:marker val="1"/>
        <c:smooth val="0"/>
        <c:axId val="122496896"/>
        <c:axId val="122498432"/>
      </c:lineChart>
      <c:catAx>
        <c:axId val="122496896"/>
        <c:scaling>
          <c:orientation val="minMax"/>
        </c:scaling>
        <c:delete val="0"/>
        <c:axPos val="b"/>
        <c:numFmt formatCode="General" sourceLinked="1"/>
        <c:majorTickMark val="out"/>
        <c:minorTickMark val="none"/>
        <c:tickLblPos val="nextTo"/>
        <c:txPr>
          <a:bodyPr rot="-5400000" vert="horz"/>
          <a:lstStyle/>
          <a:p>
            <a:pPr>
              <a:defRPr sz="1200"/>
            </a:pPr>
            <a:endParaRPr lang="en-US"/>
          </a:p>
        </c:txPr>
        <c:crossAx val="122498432"/>
        <c:crosses val="autoZero"/>
        <c:auto val="1"/>
        <c:lblAlgn val="ctr"/>
        <c:lblOffset val="100"/>
        <c:tickLblSkip val="1"/>
        <c:noMultiLvlLbl val="1"/>
      </c:catAx>
      <c:valAx>
        <c:axId val="122498432"/>
        <c:scaling>
          <c:orientation val="minMax"/>
        </c:scaling>
        <c:delete val="0"/>
        <c:axPos val="l"/>
        <c:majorGridlines/>
        <c:title>
          <c:tx>
            <c:rich>
              <a:bodyPr rot="-5400000" vert="horz"/>
              <a:lstStyle/>
              <a:p>
                <a:pPr>
                  <a:defRPr sz="1400" b="0"/>
                </a:pPr>
                <a:r>
                  <a:rPr lang="en-US" sz="1400" b="0"/>
                  <a:t>Growth rate (%)</a:t>
                </a:r>
              </a:p>
            </c:rich>
          </c:tx>
          <c:overlay val="0"/>
        </c:title>
        <c:numFmt formatCode="0%" sourceLinked="1"/>
        <c:majorTickMark val="out"/>
        <c:minorTickMark val="none"/>
        <c:tickLblPos val="nextTo"/>
        <c:txPr>
          <a:bodyPr/>
          <a:lstStyle/>
          <a:p>
            <a:pPr>
              <a:defRPr sz="1200"/>
            </a:pPr>
            <a:endParaRPr lang="en-US"/>
          </a:p>
        </c:txPr>
        <c:crossAx val="122496896"/>
        <c:crosses val="autoZero"/>
        <c:crossBetween val="between"/>
      </c:valAx>
    </c:plotArea>
    <c:legend>
      <c:legendPos val="t"/>
      <c:overlay val="0"/>
      <c:txPr>
        <a:bodyPr/>
        <a:lstStyle/>
        <a:p>
          <a:pPr>
            <a:defRPr sz="1400"/>
          </a:pPr>
          <a:endParaRPr lang="en-US"/>
        </a:p>
      </c:txPr>
    </c:legend>
    <c:plotVisOnly val="1"/>
    <c:dispBlanksAs val="zero"/>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321758344330909"/>
          <c:y val="0.14386441216516183"/>
          <c:w val="0.77330607385585737"/>
          <c:h val="0.74409425728696632"/>
        </c:manualLayout>
      </c:layout>
      <c:barChart>
        <c:barDir val="col"/>
        <c:grouping val="stacked"/>
        <c:varyColors val="0"/>
        <c:ser>
          <c:idx val="0"/>
          <c:order val="0"/>
          <c:tx>
            <c:strRef>
              <c:f>Summary!$O$341</c:f>
              <c:strCache>
                <c:ptCount val="1"/>
                <c:pt idx="0">
                  <c:v>ONUs</c:v>
                </c:pt>
              </c:strCache>
            </c:strRef>
          </c:tx>
          <c:invertIfNegative val="0"/>
          <c:cat>
            <c:numRef>
              <c:f>Summary!$P$340:$AA$340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Summary!$P$341:$AA$341</c:f>
              <c:numCache>
                <c:formatCode>_("$"* #,##0_);_("$"* \(#,##0\);_("$"* "-"??_);_(@_)</c:formatCode>
                <c:ptCount val="12"/>
                <c:pt idx="0">
                  <c:v>119.15792802037461</c:v>
                </c:pt>
                <c:pt idx="1">
                  <c:v>123.54869700939166</c:v>
                </c:pt>
                <c:pt idx="2">
                  <c:v>156.98768432436262</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6253-1A4F-8D74-675D3DCD77FA}"/>
            </c:ext>
          </c:extLst>
        </c:ser>
        <c:ser>
          <c:idx val="1"/>
          <c:order val="1"/>
          <c:tx>
            <c:strRef>
              <c:f>Summary!$O$342</c:f>
              <c:strCache>
                <c:ptCount val="1"/>
                <c:pt idx="0">
                  <c:v>OLTs</c:v>
                </c:pt>
              </c:strCache>
            </c:strRef>
          </c:tx>
          <c:invertIfNegative val="0"/>
          <c:cat>
            <c:numRef>
              <c:f>Summary!$P$340:$AA$340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Summary!$P$342:$AA$342</c:f>
              <c:numCache>
                <c:formatCode>_("$"* #,##0_);_("$"* \(#,##0\);_("$"* "-"??_);_(@_)</c:formatCode>
                <c:ptCount val="12"/>
                <c:pt idx="0">
                  <c:v>179.64556233779473</c:v>
                </c:pt>
                <c:pt idx="1">
                  <c:v>262.81353815767466</c:v>
                </c:pt>
                <c:pt idx="2">
                  <c:v>169.89395579043168</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6253-1A4F-8D74-675D3DCD77FA}"/>
            </c:ext>
          </c:extLst>
        </c:ser>
        <c:ser>
          <c:idx val="2"/>
          <c:order val="2"/>
          <c:tx>
            <c:strRef>
              <c:f>Summary!$O$343</c:f>
              <c:strCache>
                <c:ptCount val="1"/>
                <c:pt idx="0">
                  <c:v>BOSAs on board</c:v>
                </c:pt>
              </c:strCache>
            </c:strRef>
          </c:tx>
          <c:invertIfNegative val="0"/>
          <c:cat>
            <c:numRef>
              <c:f>Summary!$P$340:$AA$340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Summary!$P$343:$AA$343</c:f>
              <c:numCache>
                <c:formatCode>_("$"* #,##0_);_("$"* \(#,##0\);_("$"* "-"??_);_(@_)</c:formatCode>
                <c:ptCount val="12"/>
                <c:pt idx="0">
                  <c:v>834.9511722236291</c:v>
                </c:pt>
                <c:pt idx="1">
                  <c:v>625.77917517676417</c:v>
                </c:pt>
                <c:pt idx="2">
                  <c:v>381.77228971199997</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6253-1A4F-8D74-675D3DCD77FA}"/>
            </c:ext>
          </c:extLst>
        </c:ser>
        <c:dLbls>
          <c:showLegendKey val="0"/>
          <c:showVal val="0"/>
          <c:showCatName val="0"/>
          <c:showSerName val="0"/>
          <c:showPercent val="0"/>
          <c:showBubbleSize val="0"/>
        </c:dLbls>
        <c:gapWidth val="150"/>
        <c:overlap val="100"/>
        <c:axId val="125208832"/>
        <c:axId val="125218816"/>
      </c:barChart>
      <c:catAx>
        <c:axId val="125208832"/>
        <c:scaling>
          <c:orientation val="minMax"/>
        </c:scaling>
        <c:delete val="0"/>
        <c:axPos val="b"/>
        <c:numFmt formatCode="General" sourceLinked="1"/>
        <c:majorTickMark val="out"/>
        <c:minorTickMark val="none"/>
        <c:tickLblPos val="nextTo"/>
        <c:txPr>
          <a:bodyPr/>
          <a:lstStyle/>
          <a:p>
            <a:pPr>
              <a:defRPr sz="1200" b="0"/>
            </a:pPr>
            <a:endParaRPr lang="en-US"/>
          </a:p>
        </c:txPr>
        <c:crossAx val="125218816"/>
        <c:crosses val="autoZero"/>
        <c:auto val="1"/>
        <c:lblAlgn val="ctr"/>
        <c:lblOffset val="100"/>
        <c:noMultiLvlLbl val="0"/>
      </c:catAx>
      <c:valAx>
        <c:axId val="125218816"/>
        <c:scaling>
          <c:orientation val="minMax"/>
        </c:scaling>
        <c:delete val="0"/>
        <c:axPos val="l"/>
        <c:majorGridlines/>
        <c:title>
          <c:tx>
            <c:rich>
              <a:bodyPr rot="-5400000" vert="horz"/>
              <a:lstStyle/>
              <a:p>
                <a:pPr>
                  <a:defRPr sz="1400"/>
                </a:pPr>
                <a:r>
                  <a:rPr lang="en-US" sz="1400"/>
                  <a:t>Sales ($M)</a:t>
                </a:r>
              </a:p>
            </c:rich>
          </c:tx>
          <c:layout>
            <c:manualLayout>
              <c:xMode val="edge"/>
              <c:yMode val="edge"/>
              <c:x val="1.75694361074821E-2"/>
              <c:y val="0.421769938407973"/>
            </c:manualLayout>
          </c:layout>
          <c:overlay val="0"/>
        </c:title>
        <c:numFmt formatCode="_(&quot;$&quot;* #,##0_);_(&quot;$&quot;* \(#,##0\);_(&quot;$&quot;* &quot;-&quot;??_);_(@_)" sourceLinked="1"/>
        <c:majorTickMark val="out"/>
        <c:minorTickMark val="none"/>
        <c:tickLblPos val="nextTo"/>
        <c:txPr>
          <a:bodyPr/>
          <a:lstStyle/>
          <a:p>
            <a:pPr>
              <a:defRPr sz="1400" b="0"/>
            </a:pPr>
            <a:endParaRPr lang="en-US"/>
          </a:p>
        </c:txPr>
        <c:crossAx val="125208832"/>
        <c:crosses val="autoZero"/>
        <c:crossBetween val="between"/>
      </c:valAx>
    </c:plotArea>
    <c:legend>
      <c:legendPos val="t"/>
      <c:overlay val="0"/>
      <c:txPr>
        <a:bodyPr/>
        <a:lstStyle/>
        <a:p>
          <a:pPr>
            <a:defRPr sz="1400" b="0"/>
          </a:pPr>
          <a:endParaRPr lang="en-US"/>
        </a:p>
      </c:txPr>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263417125594484"/>
          <c:y val="6.7592552649642895E-2"/>
          <c:w val="0.80449259772789927"/>
          <c:h val="0.80856117842969721"/>
        </c:manualLayout>
      </c:layout>
      <c:lineChart>
        <c:grouping val="standard"/>
        <c:varyColors val="0"/>
        <c:ser>
          <c:idx val="1"/>
          <c:order val="0"/>
          <c:tx>
            <c:strRef>
              <c:f>Summary!$B$437</c:f>
              <c:strCache>
                <c:ptCount val="1"/>
                <c:pt idx="0">
                  <c:v>10G</c:v>
                </c:pt>
              </c:strCache>
            </c:strRef>
          </c:tx>
          <c:spPr>
            <a:ln>
              <a:solidFill>
                <a:schemeClr val="accent1"/>
              </a:solidFill>
            </a:ln>
          </c:spPr>
          <c:marker>
            <c:symbol val="diamond"/>
            <c:size val="7"/>
            <c:spPr>
              <a:solidFill>
                <a:schemeClr val="accent1"/>
              </a:solidFill>
              <a:ln>
                <a:solidFill>
                  <a:schemeClr val="accent1"/>
                </a:solidFill>
              </a:ln>
            </c:spPr>
          </c:marker>
          <c:cat>
            <c:numRef>
              <c:f>Summary!$C$435:$N$435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Summary!$C$437:$N$437</c:f>
              <c:numCache>
                <c:formatCode>_(* #,##0_);_(* \(#,##0\);_(* "-"??_);_(@_)</c:formatCode>
                <c:ptCount val="12"/>
                <c:pt idx="0">
                  <c:v>18581871.93</c:v>
                </c:pt>
                <c:pt idx="1">
                  <c:v>19969351.100000001</c:v>
                </c:pt>
                <c:pt idx="2">
                  <c:v>22020505.100000001</c:v>
                </c:pt>
                <c:pt idx="3">
                  <c:v>0</c:v>
                </c:pt>
                <c:pt idx="4">
                  <c:v>0</c:v>
                </c:pt>
                <c:pt idx="5">
                  <c:v>0</c:v>
                </c:pt>
                <c:pt idx="6">
                  <c:v>0</c:v>
                </c:pt>
                <c:pt idx="7">
                  <c:v>0</c:v>
                </c:pt>
                <c:pt idx="8">
                  <c:v>0</c:v>
                </c:pt>
                <c:pt idx="9">
                  <c:v>0</c:v>
                </c:pt>
                <c:pt idx="10">
                  <c:v>0</c:v>
                </c:pt>
                <c:pt idx="11">
                  <c:v>0</c:v>
                </c:pt>
              </c:numCache>
            </c:numRef>
          </c:val>
          <c:smooth val="1"/>
          <c:extLst>
            <c:ext xmlns:c16="http://schemas.microsoft.com/office/drawing/2014/chart" uri="{C3380CC4-5D6E-409C-BE32-E72D297353CC}">
              <c16:uniqueId val="{00000000-52E0-D647-9968-772B5637580E}"/>
            </c:ext>
          </c:extLst>
        </c:ser>
        <c:ser>
          <c:idx val="0"/>
          <c:order val="1"/>
          <c:tx>
            <c:strRef>
              <c:f>Summary!$B$438</c:f>
              <c:strCache>
                <c:ptCount val="1"/>
                <c:pt idx="0">
                  <c:v>25G</c:v>
                </c:pt>
              </c:strCache>
            </c:strRef>
          </c:tx>
          <c:spPr>
            <a:ln>
              <a:solidFill>
                <a:schemeClr val="accent2"/>
              </a:solidFill>
            </a:ln>
          </c:spPr>
          <c:marker>
            <c:symbol val="square"/>
            <c:size val="5"/>
            <c:spPr>
              <a:solidFill>
                <a:schemeClr val="accent2"/>
              </a:solidFill>
              <a:ln>
                <a:solidFill>
                  <a:schemeClr val="accent2"/>
                </a:solidFill>
              </a:ln>
            </c:spPr>
          </c:marker>
          <c:cat>
            <c:numRef>
              <c:f>Summary!$C$435:$N$435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Summary!$C$438:$N$438</c:f>
              <c:numCache>
                <c:formatCode>_(* #,##0_);_(* \(#,##0\);_(* "-"??_);_(@_)</c:formatCode>
                <c:ptCount val="12"/>
                <c:pt idx="0">
                  <c:v>11694</c:v>
                </c:pt>
                <c:pt idx="1">
                  <c:v>113327</c:v>
                </c:pt>
                <c:pt idx="2">
                  <c:v>375687</c:v>
                </c:pt>
                <c:pt idx="3">
                  <c:v>0</c:v>
                </c:pt>
                <c:pt idx="4">
                  <c:v>0</c:v>
                </c:pt>
                <c:pt idx="5">
                  <c:v>0</c:v>
                </c:pt>
                <c:pt idx="6">
                  <c:v>0</c:v>
                </c:pt>
                <c:pt idx="7">
                  <c:v>0</c:v>
                </c:pt>
                <c:pt idx="8">
                  <c:v>0</c:v>
                </c:pt>
                <c:pt idx="9">
                  <c:v>0</c:v>
                </c:pt>
                <c:pt idx="10">
                  <c:v>0</c:v>
                </c:pt>
                <c:pt idx="11">
                  <c:v>0</c:v>
                </c:pt>
              </c:numCache>
            </c:numRef>
          </c:val>
          <c:smooth val="1"/>
          <c:extLst>
            <c:ext xmlns:c16="http://schemas.microsoft.com/office/drawing/2014/chart" uri="{C3380CC4-5D6E-409C-BE32-E72D297353CC}">
              <c16:uniqueId val="{00000001-52E0-D647-9968-772B5637580E}"/>
            </c:ext>
          </c:extLst>
        </c:ser>
        <c:ser>
          <c:idx val="4"/>
          <c:order val="2"/>
          <c:tx>
            <c:strRef>
              <c:f>Summary!$B$439</c:f>
              <c:strCache>
                <c:ptCount val="1"/>
                <c:pt idx="0">
                  <c:v>40G</c:v>
                </c:pt>
              </c:strCache>
            </c:strRef>
          </c:tx>
          <c:cat>
            <c:numRef>
              <c:f>Summary!$C$435:$N$435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Summary!$C$439:$N$439</c:f>
              <c:numCache>
                <c:formatCode>_(* #,##0_);_(* \(#,##0\);_(* "-"??_);_(@_)</c:formatCode>
                <c:ptCount val="12"/>
                <c:pt idx="0">
                  <c:v>3153068</c:v>
                </c:pt>
                <c:pt idx="1">
                  <c:v>3864160</c:v>
                </c:pt>
                <c:pt idx="2">
                  <c:v>3098123.5</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52E0-D647-9968-772B5637580E}"/>
            </c:ext>
          </c:extLst>
        </c:ser>
        <c:ser>
          <c:idx val="2"/>
          <c:order val="3"/>
          <c:tx>
            <c:strRef>
              <c:f>Summary!$B$440</c:f>
              <c:strCache>
                <c:ptCount val="1"/>
                <c:pt idx="0">
                  <c:v>50G</c:v>
                </c:pt>
              </c:strCache>
            </c:strRef>
          </c:tx>
          <c:cat>
            <c:numRef>
              <c:f>Summary!$C$435:$N$435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Summary!$C$440:$N$440</c:f>
              <c:numCache>
                <c:formatCode>_(* #,##0_);_(* \(#,##0\);_(* "-"??_);_(@_)</c:formatCode>
                <c:ptCount val="12"/>
                <c:pt idx="2">
                  <c:v>0</c:v>
                </c:pt>
                <c:pt idx="3">
                  <c:v>0</c:v>
                </c:pt>
                <c:pt idx="4">
                  <c:v>0</c:v>
                </c:pt>
                <c:pt idx="5">
                  <c:v>0</c:v>
                </c:pt>
                <c:pt idx="6">
                  <c:v>0</c:v>
                </c:pt>
                <c:pt idx="7">
                  <c:v>0</c:v>
                </c:pt>
                <c:pt idx="8">
                  <c:v>0</c:v>
                </c:pt>
                <c:pt idx="9">
                  <c:v>0</c:v>
                </c:pt>
                <c:pt idx="10">
                  <c:v>0</c:v>
                </c:pt>
                <c:pt idx="11">
                  <c:v>0</c:v>
                </c:pt>
              </c:numCache>
            </c:numRef>
          </c:val>
          <c:smooth val="1"/>
          <c:extLst>
            <c:ext xmlns:c16="http://schemas.microsoft.com/office/drawing/2014/chart" uri="{C3380CC4-5D6E-409C-BE32-E72D297353CC}">
              <c16:uniqueId val="{00000003-52E0-D647-9968-772B5637580E}"/>
            </c:ext>
          </c:extLst>
        </c:ser>
        <c:ser>
          <c:idx val="6"/>
          <c:order val="4"/>
          <c:tx>
            <c:strRef>
              <c:f>Summary!$B$441</c:f>
              <c:strCache>
                <c:ptCount val="1"/>
                <c:pt idx="0">
                  <c:v>100G</c:v>
                </c:pt>
              </c:strCache>
            </c:strRef>
          </c:tx>
          <c:cat>
            <c:numRef>
              <c:f>Summary!$C$435:$N$435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Summary!$C$441:$N$441</c:f>
              <c:numCache>
                <c:formatCode>_(* #,##0_);_(* \(#,##0\);_(* "-"??_);_(@_)</c:formatCode>
                <c:ptCount val="12"/>
                <c:pt idx="0">
                  <c:v>919370</c:v>
                </c:pt>
                <c:pt idx="1">
                  <c:v>2881490</c:v>
                </c:pt>
                <c:pt idx="2">
                  <c:v>6187018.7366946787</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52E0-D647-9968-772B5637580E}"/>
            </c:ext>
          </c:extLst>
        </c:ser>
        <c:ser>
          <c:idx val="3"/>
          <c:order val="5"/>
          <c:tx>
            <c:strRef>
              <c:f>Summary!$B$442</c:f>
              <c:strCache>
                <c:ptCount val="1"/>
                <c:pt idx="0">
                  <c:v>200G</c:v>
                </c:pt>
              </c:strCache>
            </c:strRef>
          </c:tx>
          <c:cat>
            <c:numRef>
              <c:f>Summary!$C$435:$N$435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Summary!$C$442:$N$442</c:f>
              <c:numCache>
                <c:formatCode>_(* #,##0_);_(* \(#,##0\);_(* "-"??_);_(@_)</c:formatCode>
                <c:ptCount val="12"/>
                <c:pt idx="1">
                  <c:v>0</c:v>
                </c:pt>
                <c:pt idx="2">
                  <c:v>1000</c:v>
                </c:pt>
                <c:pt idx="3">
                  <c:v>0</c:v>
                </c:pt>
                <c:pt idx="4">
                  <c:v>0</c:v>
                </c:pt>
                <c:pt idx="5">
                  <c:v>0</c:v>
                </c:pt>
                <c:pt idx="6">
                  <c:v>0</c:v>
                </c:pt>
                <c:pt idx="7">
                  <c:v>0</c:v>
                </c:pt>
                <c:pt idx="8">
                  <c:v>0</c:v>
                </c:pt>
                <c:pt idx="9">
                  <c:v>0</c:v>
                </c:pt>
                <c:pt idx="10">
                  <c:v>0</c:v>
                </c:pt>
                <c:pt idx="11">
                  <c:v>0</c:v>
                </c:pt>
              </c:numCache>
            </c:numRef>
          </c:val>
          <c:smooth val="1"/>
          <c:extLst>
            <c:ext xmlns:c16="http://schemas.microsoft.com/office/drawing/2014/chart" uri="{C3380CC4-5D6E-409C-BE32-E72D297353CC}">
              <c16:uniqueId val="{00000005-52E0-D647-9968-772B5637580E}"/>
            </c:ext>
          </c:extLst>
        </c:ser>
        <c:ser>
          <c:idx val="5"/>
          <c:order val="6"/>
          <c:tx>
            <c:strRef>
              <c:f>Summary!$B$443</c:f>
              <c:strCache>
                <c:ptCount val="1"/>
                <c:pt idx="0">
                  <c:v>2x200G, 400G</c:v>
                </c:pt>
              </c:strCache>
            </c:strRef>
          </c:tx>
          <c:cat>
            <c:numRef>
              <c:f>Summary!$C$435:$N$435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Summary!$C$443:$N$443</c:f>
              <c:numCache>
                <c:formatCode>_(* #,##0_);_(* \(#,##0\);_(* "-"??_);_(@_)</c:formatCode>
                <c:ptCount val="12"/>
                <c:pt idx="1">
                  <c:v>89</c:v>
                </c:pt>
                <c:pt idx="2">
                  <c:v>39000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EF94-C442-88A9-261E0701C680}"/>
            </c:ext>
          </c:extLst>
        </c:ser>
        <c:ser>
          <c:idx val="7"/>
          <c:order val="7"/>
          <c:tx>
            <c:strRef>
              <c:f>Summary!$B$444</c:f>
              <c:strCache>
                <c:ptCount val="1"/>
                <c:pt idx="0">
                  <c:v>2x400G, 800G, 1.6T</c:v>
                </c:pt>
              </c:strCache>
            </c:strRef>
          </c:tx>
          <c:cat>
            <c:numRef>
              <c:f>Summary!$C$435:$N$435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Summary!$C$444:$N$444</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BEAA-304E-B03E-86478D991DD2}"/>
            </c:ext>
          </c:extLst>
        </c:ser>
        <c:dLbls>
          <c:showLegendKey val="0"/>
          <c:showVal val="0"/>
          <c:showCatName val="0"/>
          <c:showSerName val="0"/>
          <c:showPercent val="0"/>
          <c:showBubbleSize val="0"/>
        </c:dLbls>
        <c:marker val="1"/>
        <c:smooth val="0"/>
        <c:axId val="125539072"/>
        <c:axId val="125540608"/>
      </c:lineChart>
      <c:catAx>
        <c:axId val="125539072"/>
        <c:scaling>
          <c:orientation val="minMax"/>
        </c:scaling>
        <c:delete val="0"/>
        <c:axPos val="b"/>
        <c:numFmt formatCode="General" sourceLinked="1"/>
        <c:majorTickMark val="out"/>
        <c:minorTickMark val="none"/>
        <c:tickLblPos val="nextTo"/>
        <c:txPr>
          <a:bodyPr/>
          <a:lstStyle/>
          <a:p>
            <a:pPr>
              <a:defRPr sz="1200" b="0"/>
            </a:pPr>
            <a:endParaRPr lang="en-US"/>
          </a:p>
        </c:txPr>
        <c:crossAx val="125540608"/>
        <c:crosses val="autoZero"/>
        <c:auto val="1"/>
        <c:lblAlgn val="ctr"/>
        <c:lblOffset val="100"/>
        <c:tickLblSkip val="1"/>
        <c:noMultiLvlLbl val="1"/>
      </c:catAx>
      <c:valAx>
        <c:axId val="125540608"/>
        <c:scaling>
          <c:orientation val="minMax"/>
          <c:min val="0"/>
        </c:scaling>
        <c:delete val="0"/>
        <c:axPos val="l"/>
        <c:majorGridlines/>
        <c:title>
          <c:tx>
            <c:rich>
              <a:bodyPr rot="-5400000" vert="horz"/>
              <a:lstStyle/>
              <a:p>
                <a:pPr>
                  <a:defRPr b="0"/>
                </a:pPr>
                <a:r>
                  <a:rPr lang="en-US" b="0"/>
                  <a:t>Units</a:t>
                </a:r>
              </a:p>
            </c:rich>
          </c:tx>
          <c:layout>
            <c:manualLayout>
              <c:xMode val="edge"/>
              <c:yMode val="edge"/>
              <c:x val="1.3334910253238699E-2"/>
              <c:y val="0.40936774745440802"/>
            </c:manualLayout>
          </c:layout>
          <c:overlay val="0"/>
        </c:title>
        <c:numFmt formatCode="_(* #,##0_);_(* \(#,##0\);_(* &quot;-&quot;??_);_(@_)" sourceLinked="1"/>
        <c:majorTickMark val="out"/>
        <c:minorTickMark val="none"/>
        <c:tickLblPos val="nextTo"/>
        <c:txPr>
          <a:bodyPr/>
          <a:lstStyle/>
          <a:p>
            <a:pPr>
              <a:defRPr sz="1200" b="0"/>
            </a:pPr>
            <a:endParaRPr lang="en-US"/>
          </a:p>
        </c:txPr>
        <c:crossAx val="125539072"/>
        <c:crosses val="autoZero"/>
        <c:crossBetween val="between"/>
      </c:valAx>
    </c:plotArea>
    <c:legend>
      <c:legendPos val="r"/>
      <c:layout>
        <c:manualLayout>
          <c:xMode val="edge"/>
          <c:yMode val="edge"/>
          <c:x val="0.16674171202436003"/>
          <c:y val="6.8771319783160284E-2"/>
          <c:w val="0.18365315053794959"/>
          <c:h val="0.52228873100601125"/>
        </c:manualLayout>
      </c:layout>
      <c:overlay val="0"/>
      <c:spPr>
        <a:solidFill>
          <a:schemeClr val="bg1"/>
        </a:solidFill>
        <a:ln>
          <a:solidFill>
            <a:schemeClr val="bg1">
              <a:lumMod val="50000"/>
            </a:schemeClr>
          </a:solidFill>
        </a:ln>
      </c:spPr>
      <c:txPr>
        <a:bodyPr/>
        <a:lstStyle/>
        <a:p>
          <a:pPr>
            <a:defRPr sz="1100"/>
          </a:pPr>
          <a:endParaRPr lang="en-US"/>
        </a:p>
      </c:txPr>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535650104178294"/>
          <c:y val="4.7174906607083088E-2"/>
          <c:w val="0.81011595834393313"/>
          <c:h val="0.86756457559575673"/>
        </c:manualLayout>
      </c:layout>
      <c:lineChart>
        <c:grouping val="standard"/>
        <c:varyColors val="0"/>
        <c:ser>
          <c:idx val="0"/>
          <c:order val="0"/>
          <c:tx>
            <c:strRef>
              <c:f>Summary!$O$437</c:f>
              <c:strCache>
                <c:ptCount val="1"/>
                <c:pt idx="0">
                  <c:v>10G</c:v>
                </c:pt>
              </c:strCache>
            </c:strRef>
          </c:tx>
          <c:cat>
            <c:numRef>
              <c:f>Summary!$P$435:$AA$435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Summary!$P$437:$AA$437</c:f>
              <c:numCache>
                <c:formatCode>_("$"* #,##0_);_("$"* \(#,##0\);_("$"* "-"??_);_(@_)</c:formatCode>
                <c:ptCount val="12"/>
                <c:pt idx="0">
                  <c:v>595.34603687362983</c:v>
                </c:pt>
                <c:pt idx="1">
                  <c:v>488.89860153423245</c:v>
                </c:pt>
                <c:pt idx="2">
                  <c:v>471.81983653865217</c:v>
                </c:pt>
                <c:pt idx="3">
                  <c:v>0</c:v>
                </c:pt>
                <c:pt idx="4">
                  <c:v>0</c:v>
                </c:pt>
                <c:pt idx="5">
                  <c:v>0</c:v>
                </c:pt>
                <c:pt idx="6">
                  <c:v>0</c:v>
                </c:pt>
                <c:pt idx="7">
                  <c:v>0</c:v>
                </c:pt>
                <c:pt idx="8">
                  <c:v>0</c:v>
                </c:pt>
                <c:pt idx="9">
                  <c:v>0</c:v>
                </c:pt>
                <c:pt idx="10">
                  <c:v>0</c:v>
                </c:pt>
                <c:pt idx="11">
                  <c:v>0</c:v>
                </c:pt>
              </c:numCache>
            </c:numRef>
          </c:val>
          <c:smooth val="1"/>
          <c:extLst>
            <c:ext xmlns:c16="http://schemas.microsoft.com/office/drawing/2014/chart" uri="{C3380CC4-5D6E-409C-BE32-E72D297353CC}">
              <c16:uniqueId val="{00000000-3A49-0548-AD7F-D805892C3EC9}"/>
            </c:ext>
          </c:extLst>
        </c:ser>
        <c:ser>
          <c:idx val="1"/>
          <c:order val="1"/>
          <c:tx>
            <c:strRef>
              <c:f>Summary!$O$438</c:f>
              <c:strCache>
                <c:ptCount val="1"/>
                <c:pt idx="0">
                  <c:v>25G</c:v>
                </c:pt>
              </c:strCache>
            </c:strRef>
          </c:tx>
          <c:cat>
            <c:numRef>
              <c:f>Summary!$P$435:$AA$435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Summary!$P$438:$AA$438</c:f>
              <c:numCache>
                <c:formatCode>_("$"* #,##0_);_("$"* \(#,##0\);_("$"* "-"??_);_(@_)</c:formatCode>
                <c:ptCount val="12"/>
                <c:pt idx="0">
                  <c:v>3.4123060000000001</c:v>
                </c:pt>
                <c:pt idx="1">
                  <c:v>19.187075306914231</c:v>
                </c:pt>
                <c:pt idx="2">
                  <c:v>38.882710120000013</c:v>
                </c:pt>
                <c:pt idx="3">
                  <c:v>0</c:v>
                </c:pt>
                <c:pt idx="4">
                  <c:v>0</c:v>
                </c:pt>
                <c:pt idx="5">
                  <c:v>0</c:v>
                </c:pt>
                <c:pt idx="6">
                  <c:v>0</c:v>
                </c:pt>
                <c:pt idx="7">
                  <c:v>0</c:v>
                </c:pt>
                <c:pt idx="8">
                  <c:v>0</c:v>
                </c:pt>
                <c:pt idx="9">
                  <c:v>0</c:v>
                </c:pt>
                <c:pt idx="10">
                  <c:v>0</c:v>
                </c:pt>
                <c:pt idx="11">
                  <c:v>0</c:v>
                </c:pt>
              </c:numCache>
            </c:numRef>
          </c:val>
          <c:smooth val="1"/>
          <c:extLst>
            <c:ext xmlns:c16="http://schemas.microsoft.com/office/drawing/2014/chart" uri="{C3380CC4-5D6E-409C-BE32-E72D297353CC}">
              <c16:uniqueId val="{00000001-3A49-0548-AD7F-D805892C3EC9}"/>
            </c:ext>
          </c:extLst>
        </c:ser>
        <c:ser>
          <c:idx val="4"/>
          <c:order val="2"/>
          <c:tx>
            <c:strRef>
              <c:f>Summary!$O$439</c:f>
              <c:strCache>
                <c:ptCount val="1"/>
                <c:pt idx="0">
                  <c:v>40G</c:v>
                </c:pt>
              </c:strCache>
            </c:strRef>
          </c:tx>
          <c:cat>
            <c:numRef>
              <c:f>Summary!$P$435:$AA$435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Summary!$P$439:$AA$439</c:f>
              <c:numCache>
                <c:formatCode>_("$"* #,##0_);_("$"* \(#,##0\);_("$"* "-"??_);_(@_)</c:formatCode>
                <c:ptCount val="12"/>
                <c:pt idx="0">
                  <c:v>787.93297017215446</c:v>
                </c:pt>
                <c:pt idx="1">
                  <c:v>904.27751564220171</c:v>
                </c:pt>
                <c:pt idx="2">
                  <c:v>539.48394892970373</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3A49-0548-AD7F-D805892C3EC9}"/>
            </c:ext>
          </c:extLst>
        </c:ser>
        <c:ser>
          <c:idx val="2"/>
          <c:order val="3"/>
          <c:tx>
            <c:strRef>
              <c:f>Summary!$O$440</c:f>
              <c:strCache>
                <c:ptCount val="1"/>
                <c:pt idx="0">
                  <c:v>50G</c:v>
                </c:pt>
              </c:strCache>
            </c:strRef>
          </c:tx>
          <c:cat>
            <c:numRef>
              <c:f>Summary!$P$435:$AA$435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Summary!$P$440:$AA$440</c:f>
              <c:numCache>
                <c:formatCode>_("$"* #,##0_);_("$"* \(#,##0\);_("$"* "-"??_);_(@_)</c:formatCode>
                <c:ptCount val="12"/>
                <c:pt idx="2">
                  <c:v>0</c:v>
                </c:pt>
                <c:pt idx="3">
                  <c:v>0</c:v>
                </c:pt>
                <c:pt idx="4">
                  <c:v>0</c:v>
                </c:pt>
                <c:pt idx="5">
                  <c:v>0</c:v>
                </c:pt>
                <c:pt idx="6">
                  <c:v>0</c:v>
                </c:pt>
                <c:pt idx="7">
                  <c:v>0</c:v>
                </c:pt>
                <c:pt idx="8">
                  <c:v>0</c:v>
                </c:pt>
                <c:pt idx="9">
                  <c:v>0</c:v>
                </c:pt>
                <c:pt idx="10">
                  <c:v>0</c:v>
                </c:pt>
                <c:pt idx="11">
                  <c:v>0</c:v>
                </c:pt>
              </c:numCache>
            </c:numRef>
          </c:val>
          <c:smooth val="1"/>
          <c:extLst>
            <c:ext xmlns:c16="http://schemas.microsoft.com/office/drawing/2014/chart" uri="{C3380CC4-5D6E-409C-BE32-E72D297353CC}">
              <c16:uniqueId val="{00000003-3A49-0548-AD7F-D805892C3EC9}"/>
            </c:ext>
          </c:extLst>
        </c:ser>
        <c:ser>
          <c:idx val="6"/>
          <c:order val="4"/>
          <c:tx>
            <c:strRef>
              <c:f>Summary!$O$441</c:f>
              <c:strCache>
                <c:ptCount val="1"/>
                <c:pt idx="0">
                  <c:v>100G</c:v>
                </c:pt>
              </c:strCache>
            </c:strRef>
          </c:tx>
          <c:cat>
            <c:numRef>
              <c:f>Summary!$P$435:$AA$435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Summary!$P$441:$AA$441</c:f>
              <c:numCache>
                <c:formatCode>_("$"* #,##0_);_("$"* \(#,##0\);_("$"* "-"??_);_(@_)</c:formatCode>
                <c:ptCount val="12"/>
                <c:pt idx="0">
                  <c:v>1143.1589634696484</c:v>
                </c:pt>
                <c:pt idx="1">
                  <c:v>1653.9743919741536</c:v>
                </c:pt>
                <c:pt idx="2">
                  <c:v>2155.6052671051734</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3A49-0548-AD7F-D805892C3EC9}"/>
            </c:ext>
          </c:extLst>
        </c:ser>
        <c:ser>
          <c:idx val="3"/>
          <c:order val="5"/>
          <c:tx>
            <c:strRef>
              <c:f>Summary!$O$442</c:f>
              <c:strCache>
                <c:ptCount val="1"/>
                <c:pt idx="0">
                  <c:v>200G</c:v>
                </c:pt>
              </c:strCache>
            </c:strRef>
          </c:tx>
          <c:cat>
            <c:numRef>
              <c:f>Summary!$P$435:$AA$435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Summary!$P$442:$AA$442</c:f>
              <c:numCache>
                <c:formatCode>_("$"* #,##0_);_("$"* \(#,##0\);_("$"* "-"??_);_(@_)</c:formatCode>
                <c:ptCount val="12"/>
                <c:pt idx="1">
                  <c:v>0</c:v>
                </c:pt>
                <c:pt idx="2">
                  <c:v>1.1000000000000001</c:v>
                </c:pt>
                <c:pt idx="3">
                  <c:v>0</c:v>
                </c:pt>
                <c:pt idx="4">
                  <c:v>0</c:v>
                </c:pt>
                <c:pt idx="5">
                  <c:v>0</c:v>
                </c:pt>
                <c:pt idx="6">
                  <c:v>0</c:v>
                </c:pt>
                <c:pt idx="7">
                  <c:v>0</c:v>
                </c:pt>
                <c:pt idx="8">
                  <c:v>0</c:v>
                </c:pt>
                <c:pt idx="9">
                  <c:v>0</c:v>
                </c:pt>
                <c:pt idx="10">
                  <c:v>0</c:v>
                </c:pt>
                <c:pt idx="11">
                  <c:v>0</c:v>
                </c:pt>
              </c:numCache>
            </c:numRef>
          </c:val>
          <c:smooth val="1"/>
          <c:extLst>
            <c:ext xmlns:c16="http://schemas.microsoft.com/office/drawing/2014/chart" uri="{C3380CC4-5D6E-409C-BE32-E72D297353CC}">
              <c16:uniqueId val="{00000005-3A49-0548-AD7F-D805892C3EC9}"/>
            </c:ext>
          </c:extLst>
        </c:ser>
        <c:ser>
          <c:idx val="5"/>
          <c:order val="6"/>
          <c:tx>
            <c:strRef>
              <c:f>Summary!$O$443</c:f>
              <c:strCache>
                <c:ptCount val="1"/>
                <c:pt idx="0">
                  <c:v>2x200G, 400G</c:v>
                </c:pt>
              </c:strCache>
            </c:strRef>
          </c:tx>
          <c:cat>
            <c:numRef>
              <c:f>Summary!$P$435:$AA$435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Summary!$P$443:$AA$443</c:f>
              <c:numCache>
                <c:formatCode>_("$"* #,##0_);_("$"* \(#,##0\);_("$"* "-"??_);_(@_)</c:formatCode>
                <c:ptCount val="12"/>
                <c:pt idx="1">
                  <c:v>1.3482999999999998</c:v>
                </c:pt>
                <c:pt idx="2">
                  <c:v>49.212000000000003</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A601-1D43-86FB-40A4A92A74CA}"/>
            </c:ext>
          </c:extLst>
        </c:ser>
        <c:ser>
          <c:idx val="7"/>
          <c:order val="7"/>
          <c:tx>
            <c:strRef>
              <c:f>Summary!$O$444</c:f>
              <c:strCache>
                <c:ptCount val="1"/>
                <c:pt idx="0">
                  <c:v>2x400G, 800G, 1.6T</c:v>
                </c:pt>
              </c:strCache>
            </c:strRef>
          </c:tx>
          <c:cat>
            <c:numRef>
              <c:f>Summary!$P$435:$AA$435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Summary!$P$444:$AA$444</c:f>
              <c:numCache>
                <c:formatCode>_("$"* #,##0_);_("$"* \(#,##0\);_("$"* "-"??_);_(@_)</c:formatCode>
                <c:ptCount val="12"/>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A601-1D43-86FB-40A4A92A74CA}"/>
            </c:ext>
          </c:extLst>
        </c:ser>
        <c:dLbls>
          <c:showLegendKey val="0"/>
          <c:showVal val="0"/>
          <c:showCatName val="0"/>
          <c:showSerName val="0"/>
          <c:showPercent val="0"/>
          <c:showBubbleSize val="0"/>
        </c:dLbls>
        <c:marker val="1"/>
        <c:smooth val="0"/>
        <c:axId val="125336960"/>
        <c:axId val="125342848"/>
      </c:lineChart>
      <c:catAx>
        <c:axId val="125336960"/>
        <c:scaling>
          <c:orientation val="minMax"/>
        </c:scaling>
        <c:delete val="0"/>
        <c:axPos val="b"/>
        <c:numFmt formatCode="General" sourceLinked="1"/>
        <c:majorTickMark val="out"/>
        <c:minorTickMark val="none"/>
        <c:tickLblPos val="nextTo"/>
        <c:txPr>
          <a:bodyPr/>
          <a:lstStyle/>
          <a:p>
            <a:pPr>
              <a:defRPr sz="1200" b="0"/>
            </a:pPr>
            <a:endParaRPr lang="en-US"/>
          </a:p>
        </c:txPr>
        <c:crossAx val="125342848"/>
        <c:crosses val="autoZero"/>
        <c:auto val="1"/>
        <c:lblAlgn val="ctr"/>
        <c:lblOffset val="100"/>
        <c:tickLblSkip val="1"/>
        <c:noMultiLvlLbl val="1"/>
      </c:catAx>
      <c:valAx>
        <c:axId val="125342848"/>
        <c:scaling>
          <c:orientation val="minMax"/>
          <c:max val="5000"/>
          <c:min val="0"/>
        </c:scaling>
        <c:delete val="0"/>
        <c:axPos val="l"/>
        <c:majorGridlines/>
        <c:title>
          <c:tx>
            <c:rich>
              <a:bodyPr rot="-5400000" vert="horz"/>
              <a:lstStyle/>
              <a:p>
                <a:pPr>
                  <a:defRPr b="0"/>
                </a:pPr>
                <a:r>
                  <a:rPr lang="en-US" b="0"/>
                  <a:t>Sales ($M)</a:t>
                </a:r>
              </a:p>
            </c:rich>
          </c:tx>
          <c:layout>
            <c:manualLayout>
              <c:xMode val="edge"/>
              <c:yMode val="edge"/>
              <c:x val="1.40969162995595E-2"/>
              <c:y val="0.39220712528185497"/>
            </c:manualLayout>
          </c:layout>
          <c:overlay val="0"/>
        </c:title>
        <c:numFmt formatCode="_(&quot;$&quot;* #,##0_);_(&quot;$&quot;* \(#,##0\);_(&quot;$&quot;* &quot;-&quot;??_);_(@_)" sourceLinked="1"/>
        <c:majorTickMark val="out"/>
        <c:minorTickMark val="none"/>
        <c:tickLblPos val="nextTo"/>
        <c:txPr>
          <a:bodyPr/>
          <a:lstStyle/>
          <a:p>
            <a:pPr>
              <a:defRPr sz="1200"/>
            </a:pPr>
            <a:endParaRPr lang="en-US"/>
          </a:p>
        </c:txPr>
        <c:crossAx val="125336960"/>
        <c:crosses val="autoZero"/>
        <c:crossBetween val="between"/>
        <c:majorUnit val="1000"/>
      </c:valAx>
    </c:plotArea>
    <c:legend>
      <c:legendPos val="t"/>
      <c:layout>
        <c:manualLayout>
          <c:xMode val="edge"/>
          <c:yMode val="edge"/>
          <c:x val="0.15843122788211397"/>
          <c:y val="7.381705692733577E-2"/>
          <c:w val="0.57182089429883709"/>
          <c:h val="0.34174422874455801"/>
        </c:manualLayout>
      </c:layout>
      <c:overlay val="0"/>
      <c:spPr>
        <a:solidFill>
          <a:schemeClr val="bg1"/>
        </a:solidFill>
        <a:ln>
          <a:solidFill>
            <a:schemeClr val="bg1">
              <a:lumMod val="50000"/>
            </a:schemeClr>
          </a:solidFill>
        </a:ln>
      </c:spPr>
      <c:txPr>
        <a:bodyPr/>
        <a:lstStyle/>
        <a:p>
          <a:pPr>
            <a:defRPr sz="1100"/>
          </a:pPr>
          <a:endParaRPr lang="en-US"/>
        </a:p>
      </c:txPr>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33980534930014"/>
          <c:y val="5.1003361265816602E-2"/>
          <c:w val="0.63189023828035606"/>
          <c:h val="0.84279892849894"/>
        </c:manualLayout>
      </c:layout>
      <c:lineChart>
        <c:grouping val="standard"/>
        <c:varyColors val="0"/>
        <c:ser>
          <c:idx val="0"/>
          <c:order val="0"/>
          <c:tx>
            <c:strRef>
              <c:f>Summary!$B$502</c:f>
              <c:strCache>
                <c:ptCount val="1"/>
                <c:pt idx="0">
                  <c:v>Short Reach (100m/300m)</c:v>
                </c:pt>
              </c:strCache>
            </c:strRef>
          </c:tx>
          <c:cat>
            <c:numRef>
              <c:f>Summary!$C$501:$N$501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Summary!$C$502:$N$502</c:f>
              <c:numCache>
                <c:formatCode>_(* #,##0_);_(* \(#,##0\);_(* "-"??_);_(@_)</c:formatCode>
                <c:ptCount val="12"/>
                <c:pt idx="0">
                  <c:v>1529498</c:v>
                </c:pt>
                <c:pt idx="1">
                  <c:v>2010866</c:v>
                </c:pt>
                <c:pt idx="2">
                  <c:v>2046033.5</c:v>
                </c:pt>
                <c:pt idx="3">
                  <c:v>0</c:v>
                </c:pt>
                <c:pt idx="4">
                  <c:v>0</c:v>
                </c:pt>
                <c:pt idx="5">
                  <c:v>0</c:v>
                </c:pt>
                <c:pt idx="6">
                  <c:v>0</c:v>
                </c:pt>
                <c:pt idx="7">
                  <c:v>0</c:v>
                </c:pt>
                <c:pt idx="8">
                  <c:v>0</c:v>
                </c:pt>
                <c:pt idx="9">
                  <c:v>0</c:v>
                </c:pt>
                <c:pt idx="10">
                  <c:v>0</c:v>
                </c:pt>
                <c:pt idx="11">
                  <c:v>0</c:v>
                </c:pt>
              </c:numCache>
            </c:numRef>
          </c:val>
          <c:smooth val="1"/>
          <c:extLst>
            <c:ext xmlns:c16="http://schemas.microsoft.com/office/drawing/2014/chart" uri="{C3380CC4-5D6E-409C-BE32-E72D297353CC}">
              <c16:uniqueId val="{00000000-B06B-BF46-A013-096FE784B0D2}"/>
            </c:ext>
          </c:extLst>
        </c:ser>
        <c:ser>
          <c:idx val="3"/>
          <c:order val="1"/>
          <c:tx>
            <c:strRef>
              <c:f>Summary!$B$503</c:f>
              <c:strCache>
                <c:ptCount val="1"/>
                <c:pt idx="0">
                  <c:v>Intermediate Reach (0.5-2 km)</c:v>
                </c:pt>
              </c:strCache>
            </c:strRef>
          </c:tx>
          <c:cat>
            <c:numRef>
              <c:f>Summary!$C$501:$N$501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Summary!$C$503:$N$503</c:f>
              <c:numCache>
                <c:formatCode>_(* #,##0_);_(* \(#,##0\);_(* "-"??_);_(@_)</c:formatCode>
                <c:ptCount val="12"/>
                <c:pt idx="0">
                  <c:v>1284790</c:v>
                </c:pt>
                <c:pt idx="1">
                  <c:v>1420658</c:v>
                </c:pt>
                <c:pt idx="2">
                  <c:v>774529</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B06B-BF46-A013-096FE784B0D2}"/>
            </c:ext>
          </c:extLst>
        </c:ser>
        <c:ser>
          <c:idx val="1"/>
          <c:order val="2"/>
          <c:tx>
            <c:strRef>
              <c:f>Summary!$B$504</c:f>
              <c:strCache>
                <c:ptCount val="1"/>
                <c:pt idx="0">
                  <c:v>Long Reach (10 km)</c:v>
                </c:pt>
              </c:strCache>
            </c:strRef>
          </c:tx>
          <c:cat>
            <c:numRef>
              <c:f>Summary!$C$501:$N$501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Summary!$C$504:$N$504</c:f>
              <c:numCache>
                <c:formatCode>_(* #,##0_);_(* \(#,##0\);_(* "-"??_);_(@_)</c:formatCode>
                <c:ptCount val="12"/>
                <c:pt idx="0">
                  <c:v>333886</c:v>
                </c:pt>
                <c:pt idx="1">
                  <c:v>427204</c:v>
                </c:pt>
                <c:pt idx="2">
                  <c:v>269337</c:v>
                </c:pt>
                <c:pt idx="3">
                  <c:v>0</c:v>
                </c:pt>
                <c:pt idx="4">
                  <c:v>0</c:v>
                </c:pt>
                <c:pt idx="5">
                  <c:v>0</c:v>
                </c:pt>
                <c:pt idx="6">
                  <c:v>0</c:v>
                </c:pt>
                <c:pt idx="7">
                  <c:v>0</c:v>
                </c:pt>
                <c:pt idx="8">
                  <c:v>0</c:v>
                </c:pt>
                <c:pt idx="9">
                  <c:v>0</c:v>
                </c:pt>
                <c:pt idx="10">
                  <c:v>0</c:v>
                </c:pt>
                <c:pt idx="11">
                  <c:v>0</c:v>
                </c:pt>
              </c:numCache>
            </c:numRef>
          </c:val>
          <c:smooth val="1"/>
          <c:extLst>
            <c:ext xmlns:c16="http://schemas.microsoft.com/office/drawing/2014/chart" uri="{C3380CC4-5D6E-409C-BE32-E72D297353CC}">
              <c16:uniqueId val="{00000002-B06B-BF46-A013-096FE784B0D2}"/>
            </c:ext>
          </c:extLst>
        </c:ser>
        <c:ser>
          <c:idx val="2"/>
          <c:order val="3"/>
          <c:tx>
            <c:strRef>
              <c:f>Summary!$B$505</c:f>
              <c:strCache>
                <c:ptCount val="1"/>
                <c:pt idx="0">
                  <c:v>Extended Reach (40 km)</c:v>
                </c:pt>
              </c:strCache>
            </c:strRef>
          </c:tx>
          <c:cat>
            <c:numRef>
              <c:f>Summary!$C$501:$N$501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Summary!$C$505:$N$505</c:f>
              <c:numCache>
                <c:formatCode>_(* #,##0_);_(* \(#,##0\);_(* "-"??_);_(@_)</c:formatCode>
                <c:ptCount val="12"/>
                <c:pt idx="0">
                  <c:v>4894</c:v>
                </c:pt>
                <c:pt idx="1">
                  <c:v>5432</c:v>
                </c:pt>
                <c:pt idx="2">
                  <c:v>8224</c:v>
                </c:pt>
                <c:pt idx="3">
                  <c:v>0</c:v>
                </c:pt>
                <c:pt idx="4">
                  <c:v>0</c:v>
                </c:pt>
                <c:pt idx="5">
                  <c:v>0</c:v>
                </c:pt>
                <c:pt idx="6">
                  <c:v>0</c:v>
                </c:pt>
                <c:pt idx="7">
                  <c:v>0</c:v>
                </c:pt>
                <c:pt idx="8">
                  <c:v>0</c:v>
                </c:pt>
                <c:pt idx="9">
                  <c:v>0</c:v>
                </c:pt>
                <c:pt idx="10">
                  <c:v>0</c:v>
                </c:pt>
                <c:pt idx="11">
                  <c:v>0</c:v>
                </c:pt>
              </c:numCache>
            </c:numRef>
          </c:val>
          <c:smooth val="1"/>
          <c:extLst>
            <c:ext xmlns:c16="http://schemas.microsoft.com/office/drawing/2014/chart" uri="{C3380CC4-5D6E-409C-BE32-E72D297353CC}">
              <c16:uniqueId val="{00000003-B06B-BF46-A013-096FE784B0D2}"/>
            </c:ext>
          </c:extLst>
        </c:ser>
        <c:dLbls>
          <c:showLegendKey val="0"/>
          <c:showVal val="0"/>
          <c:showCatName val="0"/>
          <c:showSerName val="0"/>
          <c:showPercent val="0"/>
          <c:showBubbleSize val="0"/>
        </c:dLbls>
        <c:marker val="1"/>
        <c:smooth val="0"/>
        <c:axId val="125376000"/>
        <c:axId val="125377536"/>
      </c:lineChart>
      <c:catAx>
        <c:axId val="125376000"/>
        <c:scaling>
          <c:orientation val="minMax"/>
        </c:scaling>
        <c:delete val="0"/>
        <c:axPos val="b"/>
        <c:numFmt formatCode="General" sourceLinked="1"/>
        <c:majorTickMark val="out"/>
        <c:minorTickMark val="none"/>
        <c:tickLblPos val="nextTo"/>
        <c:txPr>
          <a:bodyPr/>
          <a:lstStyle/>
          <a:p>
            <a:pPr>
              <a:defRPr sz="1200" b="0"/>
            </a:pPr>
            <a:endParaRPr lang="en-US"/>
          </a:p>
        </c:txPr>
        <c:crossAx val="125377536"/>
        <c:crosses val="autoZero"/>
        <c:auto val="1"/>
        <c:lblAlgn val="ctr"/>
        <c:lblOffset val="100"/>
        <c:tickLblSkip val="1"/>
        <c:noMultiLvlLbl val="1"/>
      </c:catAx>
      <c:valAx>
        <c:axId val="125377536"/>
        <c:scaling>
          <c:orientation val="minMax"/>
          <c:min val="0"/>
        </c:scaling>
        <c:delete val="0"/>
        <c:axPos val="l"/>
        <c:majorGridlines/>
        <c:title>
          <c:tx>
            <c:rich>
              <a:bodyPr rot="-5400000" vert="horz"/>
              <a:lstStyle/>
              <a:p>
                <a:pPr>
                  <a:defRPr/>
                </a:pPr>
                <a:r>
                  <a:rPr lang="en-US"/>
                  <a:t>Units</a:t>
                </a:r>
              </a:p>
            </c:rich>
          </c:tx>
          <c:layout>
            <c:manualLayout>
              <c:xMode val="edge"/>
              <c:yMode val="edge"/>
              <c:x val="6.7329167556726584E-3"/>
              <c:y val="0.41638941859860795"/>
            </c:manualLayout>
          </c:layout>
          <c:overlay val="0"/>
        </c:title>
        <c:numFmt formatCode="_(* #,##0_);_(* \(#,##0\);_(* &quot;-&quot;??_);_(@_)" sourceLinked="1"/>
        <c:majorTickMark val="out"/>
        <c:minorTickMark val="none"/>
        <c:tickLblPos val="nextTo"/>
        <c:crossAx val="125376000"/>
        <c:crosses val="autoZero"/>
        <c:crossBetween val="between"/>
      </c:valAx>
    </c:plotArea>
    <c:legend>
      <c:legendPos val="r"/>
      <c:layout>
        <c:manualLayout>
          <c:xMode val="edge"/>
          <c:yMode val="edge"/>
          <c:x val="0.82896497682465298"/>
          <c:y val="0.25202747905223899"/>
          <c:w val="0.171035023175347"/>
          <c:h val="0.59188730251045296"/>
        </c:manualLayout>
      </c:layout>
      <c:overlay val="0"/>
      <c:txPr>
        <a:bodyPr/>
        <a:lstStyle/>
        <a:p>
          <a:pPr>
            <a:defRPr sz="1200"/>
          </a:pPr>
          <a:endParaRPr lang="en-US"/>
        </a:p>
      </c:txPr>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52890142998835"/>
          <c:y val="6.2745180221316074E-2"/>
          <c:w val="0.65191112367434845"/>
          <c:h val="0.83633622250651896"/>
        </c:manualLayout>
      </c:layout>
      <c:lineChart>
        <c:grouping val="standard"/>
        <c:varyColors val="0"/>
        <c:ser>
          <c:idx val="0"/>
          <c:order val="0"/>
          <c:tx>
            <c:strRef>
              <c:f>Summary!$O$502</c:f>
              <c:strCache>
                <c:ptCount val="1"/>
                <c:pt idx="0">
                  <c:v>Short Reach (100m/300m)</c:v>
                </c:pt>
              </c:strCache>
            </c:strRef>
          </c:tx>
          <c:cat>
            <c:numRef>
              <c:f>Summary!$P$501:$AA$501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Summary!$P$502:$AA$502</c:f>
              <c:numCache>
                <c:formatCode>_("$"* #,##0_);_("$"* \(#,##0\);_("$"* "-"??_);_(@_)</c:formatCode>
                <c:ptCount val="12"/>
                <c:pt idx="0">
                  <c:v>244.74994551888886</c:v>
                </c:pt>
                <c:pt idx="1">
                  <c:v>281.72000787334071</c:v>
                </c:pt>
                <c:pt idx="2">
                  <c:v>222.61867618970373</c:v>
                </c:pt>
                <c:pt idx="3">
                  <c:v>0</c:v>
                </c:pt>
                <c:pt idx="4">
                  <c:v>0</c:v>
                </c:pt>
                <c:pt idx="5">
                  <c:v>0</c:v>
                </c:pt>
                <c:pt idx="6">
                  <c:v>0</c:v>
                </c:pt>
                <c:pt idx="7">
                  <c:v>0</c:v>
                </c:pt>
                <c:pt idx="8">
                  <c:v>0</c:v>
                </c:pt>
                <c:pt idx="9">
                  <c:v>0</c:v>
                </c:pt>
                <c:pt idx="10">
                  <c:v>0</c:v>
                </c:pt>
                <c:pt idx="11">
                  <c:v>0</c:v>
                </c:pt>
              </c:numCache>
            </c:numRef>
          </c:val>
          <c:smooth val="1"/>
          <c:extLst>
            <c:ext xmlns:c16="http://schemas.microsoft.com/office/drawing/2014/chart" uri="{C3380CC4-5D6E-409C-BE32-E72D297353CC}">
              <c16:uniqueId val="{00000000-412E-7442-86A9-71BE60F564EA}"/>
            </c:ext>
          </c:extLst>
        </c:ser>
        <c:ser>
          <c:idx val="3"/>
          <c:order val="1"/>
          <c:tx>
            <c:strRef>
              <c:f>Summary!$O$503</c:f>
              <c:strCache>
                <c:ptCount val="1"/>
                <c:pt idx="0">
                  <c:v>Intermediate Reach (0.5-2 km)</c:v>
                </c:pt>
              </c:strCache>
            </c:strRef>
          </c:tx>
          <c:cat>
            <c:numRef>
              <c:f>Summary!$P$501:$AA$501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Summary!$P$503:$AA$503</c:f>
              <c:numCache>
                <c:formatCode>_("$"* #,##0_);_("$"* \(#,##0\);_("$"* "-"??_);_(@_)</c:formatCode>
                <c:ptCount val="12"/>
                <c:pt idx="0">
                  <c:v>387.2100126686222</c:v>
                </c:pt>
                <c:pt idx="1">
                  <c:v>440.4631125258731</c:v>
                </c:pt>
                <c:pt idx="2">
                  <c:v>209.10543025999999</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412E-7442-86A9-71BE60F564EA}"/>
            </c:ext>
          </c:extLst>
        </c:ser>
        <c:ser>
          <c:idx val="1"/>
          <c:order val="2"/>
          <c:tx>
            <c:strRef>
              <c:f>Summary!$O$504</c:f>
              <c:strCache>
                <c:ptCount val="1"/>
                <c:pt idx="0">
                  <c:v>Long Reach</c:v>
                </c:pt>
              </c:strCache>
            </c:strRef>
          </c:tx>
          <c:cat>
            <c:numRef>
              <c:f>Summary!$P$501:$AA$501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Summary!$P$504:$AA$504</c:f>
              <c:numCache>
                <c:formatCode>_("$"* #,##0_);_("$"* \(#,##0\);_("$"* "-"??_);_(@_)</c:formatCode>
                <c:ptCount val="12"/>
                <c:pt idx="0">
                  <c:v>147.78506988916058</c:v>
                </c:pt>
                <c:pt idx="1">
                  <c:v>174.16784143419122</c:v>
                </c:pt>
                <c:pt idx="2">
                  <c:v>97.438304479999957</c:v>
                </c:pt>
                <c:pt idx="3">
                  <c:v>0</c:v>
                </c:pt>
                <c:pt idx="4">
                  <c:v>0</c:v>
                </c:pt>
                <c:pt idx="5">
                  <c:v>0</c:v>
                </c:pt>
                <c:pt idx="6">
                  <c:v>0</c:v>
                </c:pt>
                <c:pt idx="7">
                  <c:v>0</c:v>
                </c:pt>
                <c:pt idx="8">
                  <c:v>0</c:v>
                </c:pt>
                <c:pt idx="9">
                  <c:v>0</c:v>
                </c:pt>
                <c:pt idx="10">
                  <c:v>0</c:v>
                </c:pt>
                <c:pt idx="11">
                  <c:v>0</c:v>
                </c:pt>
              </c:numCache>
            </c:numRef>
          </c:val>
          <c:smooth val="1"/>
          <c:extLst>
            <c:ext xmlns:c16="http://schemas.microsoft.com/office/drawing/2014/chart" uri="{C3380CC4-5D6E-409C-BE32-E72D297353CC}">
              <c16:uniqueId val="{00000001-412E-7442-86A9-71BE60F564EA}"/>
            </c:ext>
          </c:extLst>
        </c:ser>
        <c:ser>
          <c:idx val="2"/>
          <c:order val="3"/>
          <c:tx>
            <c:strRef>
              <c:f>Summary!$O$505</c:f>
              <c:strCache>
                <c:ptCount val="1"/>
                <c:pt idx="0">
                  <c:v>Extended Reach</c:v>
                </c:pt>
              </c:strCache>
            </c:strRef>
          </c:tx>
          <c:cat>
            <c:numRef>
              <c:f>Summary!$P$501:$AA$501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Summary!$P$505:$AA$505</c:f>
              <c:numCache>
                <c:formatCode>_("$"* #,##0_);_("$"* \(#,##0\);_("$"* "-"??_);_(@_)</c:formatCode>
                <c:ptCount val="12"/>
                <c:pt idx="0">
                  <c:v>8.1879420954829136</c:v>
                </c:pt>
                <c:pt idx="1">
                  <c:v>7.9265538087967364</c:v>
                </c:pt>
                <c:pt idx="2">
                  <c:v>10.321537999999995</c:v>
                </c:pt>
                <c:pt idx="3">
                  <c:v>0</c:v>
                </c:pt>
                <c:pt idx="4">
                  <c:v>0</c:v>
                </c:pt>
                <c:pt idx="5">
                  <c:v>0</c:v>
                </c:pt>
                <c:pt idx="6">
                  <c:v>0</c:v>
                </c:pt>
                <c:pt idx="7">
                  <c:v>0</c:v>
                </c:pt>
                <c:pt idx="8">
                  <c:v>0</c:v>
                </c:pt>
                <c:pt idx="9">
                  <c:v>0</c:v>
                </c:pt>
                <c:pt idx="10">
                  <c:v>0</c:v>
                </c:pt>
                <c:pt idx="11">
                  <c:v>0</c:v>
                </c:pt>
              </c:numCache>
            </c:numRef>
          </c:val>
          <c:smooth val="1"/>
          <c:extLst>
            <c:ext xmlns:c16="http://schemas.microsoft.com/office/drawing/2014/chart" uri="{C3380CC4-5D6E-409C-BE32-E72D297353CC}">
              <c16:uniqueId val="{00000003-412E-7442-86A9-71BE60F564EA}"/>
            </c:ext>
          </c:extLst>
        </c:ser>
        <c:dLbls>
          <c:showLegendKey val="0"/>
          <c:showVal val="0"/>
          <c:showCatName val="0"/>
          <c:showSerName val="0"/>
          <c:showPercent val="0"/>
          <c:showBubbleSize val="0"/>
        </c:dLbls>
        <c:marker val="1"/>
        <c:smooth val="0"/>
        <c:axId val="125430784"/>
        <c:axId val="125432576"/>
      </c:lineChart>
      <c:catAx>
        <c:axId val="125430784"/>
        <c:scaling>
          <c:orientation val="minMax"/>
        </c:scaling>
        <c:delete val="0"/>
        <c:axPos val="b"/>
        <c:numFmt formatCode="General" sourceLinked="1"/>
        <c:majorTickMark val="out"/>
        <c:minorTickMark val="none"/>
        <c:tickLblPos val="nextTo"/>
        <c:txPr>
          <a:bodyPr/>
          <a:lstStyle/>
          <a:p>
            <a:pPr>
              <a:defRPr sz="1200" b="0"/>
            </a:pPr>
            <a:endParaRPr lang="en-US"/>
          </a:p>
        </c:txPr>
        <c:crossAx val="125432576"/>
        <c:crosses val="autoZero"/>
        <c:auto val="1"/>
        <c:lblAlgn val="ctr"/>
        <c:lblOffset val="100"/>
        <c:noMultiLvlLbl val="1"/>
      </c:catAx>
      <c:valAx>
        <c:axId val="125432576"/>
        <c:scaling>
          <c:orientation val="minMax"/>
          <c:min val="0"/>
        </c:scaling>
        <c:delete val="0"/>
        <c:axPos val="l"/>
        <c:majorGridlines/>
        <c:title>
          <c:tx>
            <c:rich>
              <a:bodyPr rot="-5400000" vert="horz"/>
              <a:lstStyle/>
              <a:p>
                <a:pPr>
                  <a:defRPr/>
                </a:pPr>
                <a:r>
                  <a:rPr lang="en-US"/>
                  <a:t>Sales ($M)</a:t>
                </a:r>
              </a:p>
            </c:rich>
          </c:tx>
          <c:layout>
            <c:manualLayout>
              <c:xMode val="edge"/>
              <c:yMode val="edge"/>
              <c:x val="1.0916657466481201E-2"/>
              <c:y val="0.40809670652881602"/>
            </c:manualLayout>
          </c:layout>
          <c:overlay val="0"/>
        </c:title>
        <c:numFmt formatCode="_(&quot;$&quot;* #,##0_);_(&quot;$&quot;* \(#,##0\);_(&quot;$&quot;* &quot;-&quot;??_);_(@_)" sourceLinked="1"/>
        <c:majorTickMark val="out"/>
        <c:minorTickMark val="none"/>
        <c:tickLblPos val="nextTo"/>
        <c:crossAx val="125430784"/>
        <c:crosses val="autoZero"/>
        <c:crossBetween val="between"/>
        <c:majorUnit val="100"/>
        <c:minorUnit val="50"/>
      </c:valAx>
    </c:plotArea>
    <c:legend>
      <c:legendPos val="r"/>
      <c:layout>
        <c:manualLayout>
          <c:xMode val="edge"/>
          <c:yMode val="edge"/>
          <c:x val="0.80936168184212998"/>
          <c:y val="0.118907686458186"/>
          <c:w val="0.19063831815787"/>
          <c:h val="0.66918453184067395"/>
        </c:manualLayout>
      </c:layout>
      <c:overlay val="0"/>
      <c:txPr>
        <a:bodyPr/>
        <a:lstStyle/>
        <a:p>
          <a:pPr>
            <a:defRPr sz="1200"/>
          </a:pPr>
          <a:endParaRPr lang="en-US"/>
        </a:p>
      </c:txPr>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591474686402001"/>
          <c:y val="3.55893554795189E-2"/>
          <c:w val="0.67058833949869601"/>
          <c:h val="0.86137494560620198"/>
        </c:manualLayout>
      </c:layout>
      <c:lineChart>
        <c:grouping val="standard"/>
        <c:varyColors val="0"/>
        <c:ser>
          <c:idx val="1"/>
          <c:order val="0"/>
          <c:tx>
            <c:strRef>
              <c:f>Summary!$B$562</c:f>
              <c:strCache>
                <c:ptCount val="1"/>
                <c:pt idx="0">
                  <c:v>8 Gbps</c:v>
                </c:pt>
              </c:strCache>
            </c:strRef>
          </c:tx>
          <c:cat>
            <c:numRef>
              <c:f>Summary!$C$561:$N$561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Summary!$C$562:$N$562</c:f>
              <c:numCache>
                <c:formatCode>_(* #,##0_);_(* \(#,##0\);_(* "-"??_);_(@_)</c:formatCode>
                <c:ptCount val="12"/>
                <c:pt idx="0">
                  <c:v>3901571</c:v>
                </c:pt>
                <c:pt idx="1">
                  <c:v>2447005</c:v>
                </c:pt>
                <c:pt idx="2">
                  <c:v>1306622</c:v>
                </c:pt>
                <c:pt idx="3">
                  <c:v>0</c:v>
                </c:pt>
                <c:pt idx="4">
                  <c:v>0</c:v>
                </c:pt>
                <c:pt idx="5">
                  <c:v>0</c:v>
                </c:pt>
                <c:pt idx="6">
                  <c:v>0</c:v>
                </c:pt>
                <c:pt idx="7">
                  <c:v>0</c:v>
                </c:pt>
                <c:pt idx="8">
                  <c:v>0</c:v>
                </c:pt>
                <c:pt idx="9">
                  <c:v>0</c:v>
                </c:pt>
                <c:pt idx="10">
                  <c:v>0</c:v>
                </c:pt>
                <c:pt idx="11">
                  <c:v>0</c:v>
                </c:pt>
              </c:numCache>
            </c:numRef>
          </c:val>
          <c:smooth val="1"/>
          <c:extLst>
            <c:ext xmlns:c16="http://schemas.microsoft.com/office/drawing/2014/chart" uri="{C3380CC4-5D6E-409C-BE32-E72D297353CC}">
              <c16:uniqueId val="{00000000-A29A-7147-859B-D0CD561BC25F}"/>
            </c:ext>
          </c:extLst>
        </c:ser>
        <c:ser>
          <c:idx val="2"/>
          <c:order val="1"/>
          <c:tx>
            <c:strRef>
              <c:f>Summary!$B$563</c:f>
              <c:strCache>
                <c:ptCount val="1"/>
                <c:pt idx="0">
                  <c:v>16 Gbps</c:v>
                </c:pt>
              </c:strCache>
            </c:strRef>
          </c:tx>
          <c:cat>
            <c:numRef>
              <c:f>Summary!$C$561:$N$561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Summary!$C$563:$N$563</c:f>
              <c:numCache>
                <c:formatCode>_(* #,##0_);_(* \(#,##0\);_(* "-"??_);_(@_)</c:formatCode>
                <c:ptCount val="12"/>
                <c:pt idx="0">
                  <c:v>3846109</c:v>
                </c:pt>
                <c:pt idx="1">
                  <c:v>4823708</c:v>
                </c:pt>
                <c:pt idx="2">
                  <c:v>5677250</c:v>
                </c:pt>
                <c:pt idx="3">
                  <c:v>0</c:v>
                </c:pt>
                <c:pt idx="4">
                  <c:v>0</c:v>
                </c:pt>
                <c:pt idx="5">
                  <c:v>0</c:v>
                </c:pt>
                <c:pt idx="6">
                  <c:v>0</c:v>
                </c:pt>
                <c:pt idx="7">
                  <c:v>0</c:v>
                </c:pt>
                <c:pt idx="8">
                  <c:v>0</c:v>
                </c:pt>
                <c:pt idx="9">
                  <c:v>0</c:v>
                </c:pt>
                <c:pt idx="10">
                  <c:v>0</c:v>
                </c:pt>
                <c:pt idx="11">
                  <c:v>0</c:v>
                </c:pt>
              </c:numCache>
            </c:numRef>
          </c:val>
          <c:smooth val="1"/>
          <c:extLst>
            <c:ext xmlns:c16="http://schemas.microsoft.com/office/drawing/2014/chart" uri="{C3380CC4-5D6E-409C-BE32-E72D297353CC}">
              <c16:uniqueId val="{00000001-A29A-7147-859B-D0CD561BC25F}"/>
            </c:ext>
          </c:extLst>
        </c:ser>
        <c:ser>
          <c:idx val="3"/>
          <c:order val="2"/>
          <c:tx>
            <c:strRef>
              <c:f>Summary!$B$564</c:f>
              <c:strCache>
                <c:ptCount val="1"/>
                <c:pt idx="0">
                  <c:v>32 Gbps</c:v>
                </c:pt>
              </c:strCache>
            </c:strRef>
          </c:tx>
          <c:cat>
            <c:numRef>
              <c:f>Summary!$C$561:$N$561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Summary!$C$564:$N$564</c:f>
              <c:numCache>
                <c:formatCode>_(* #,##0_);_(* \(#,##0\);_(* "-"??_);_(@_)</c:formatCode>
                <c:ptCount val="12"/>
                <c:pt idx="0">
                  <c:v>89971</c:v>
                </c:pt>
                <c:pt idx="1">
                  <c:v>434184</c:v>
                </c:pt>
                <c:pt idx="2">
                  <c:v>854998</c:v>
                </c:pt>
                <c:pt idx="3">
                  <c:v>0</c:v>
                </c:pt>
                <c:pt idx="4">
                  <c:v>0</c:v>
                </c:pt>
                <c:pt idx="5">
                  <c:v>0</c:v>
                </c:pt>
                <c:pt idx="6">
                  <c:v>0</c:v>
                </c:pt>
                <c:pt idx="7">
                  <c:v>0</c:v>
                </c:pt>
                <c:pt idx="8">
                  <c:v>0</c:v>
                </c:pt>
                <c:pt idx="9">
                  <c:v>0</c:v>
                </c:pt>
                <c:pt idx="10">
                  <c:v>0</c:v>
                </c:pt>
                <c:pt idx="11">
                  <c:v>0</c:v>
                </c:pt>
              </c:numCache>
            </c:numRef>
          </c:val>
          <c:smooth val="1"/>
          <c:extLst>
            <c:ext xmlns:c16="http://schemas.microsoft.com/office/drawing/2014/chart" uri="{C3380CC4-5D6E-409C-BE32-E72D297353CC}">
              <c16:uniqueId val="{00000002-A29A-7147-859B-D0CD561BC25F}"/>
            </c:ext>
          </c:extLst>
        </c:ser>
        <c:ser>
          <c:idx val="4"/>
          <c:order val="3"/>
          <c:tx>
            <c:strRef>
              <c:f>Summary!$B$565</c:f>
              <c:strCache>
                <c:ptCount val="1"/>
                <c:pt idx="0">
                  <c:v>64/128 Gbps</c:v>
                </c:pt>
              </c:strCache>
            </c:strRef>
          </c:tx>
          <c:cat>
            <c:numRef>
              <c:f>Summary!$C$561:$N$561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Summary!$C$565:$N$565</c:f>
              <c:numCache>
                <c:formatCode>_(* #,##0_);_(* \(#,##0\);_(* "-"??_);_(@_)</c:formatCode>
                <c:ptCount val="12"/>
                <c:pt idx="0">
                  <c:v>0</c:v>
                </c:pt>
                <c:pt idx="1">
                  <c:v>0</c:v>
                </c:pt>
                <c:pt idx="2">
                  <c:v>300</c:v>
                </c:pt>
                <c:pt idx="3">
                  <c:v>0</c:v>
                </c:pt>
                <c:pt idx="4">
                  <c:v>0</c:v>
                </c:pt>
                <c:pt idx="5">
                  <c:v>0</c:v>
                </c:pt>
                <c:pt idx="6">
                  <c:v>0</c:v>
                </c:pt>
                <c:pt idx="7">
                  <c:v>0</c:v>
                </c:pt>
                <c:pt idx="8">
                  <c:v>0</c:v>
                </c:pt>
                <c:pt idx="9">
                  <c:v>0</c:v>
                </c:pt>
                <c:pt idx="10">
                  <c:v>0</c:v>
                </c:pt>
                <c:pt idx="11">
                  <c:v>0</c:v>
                </c:pt>
              </c:numCache>
            </c:numRef>
          </c:val>
          <c:smooth val="1"/>
          <c:extLst>
            <c:ext xmlns:c16="http://schemas.microsoft.com/office/drawing/2014/chart" uri="{C3380CC4-5D6E-409C-BE32-E72D297353CC}">
              <c16:uniqueId val="{00000003-A29A-7147-859B-D0CD561BC25F}"/>
            </c:ext>
          </c:extLst>
        </c:ser>
        <c:dLbls>
          <c:showLegendKey val="0"/>
          <c:showVal val="0"/>
          <c:showCatName val="0"/>
          <c:showSerName val="0"/>
          <c:showPercent val="0"/>
          <c:showBubbleSize val="0"/>
        </c:dLbls>
        <c:marker val="1"/>
        <c:smooth val="0"/>
        <c:axId val="125478016"/>
        <c:axId val="125479552"/>
      </c:lineChart>
      <c:catAx>
        <c:axId val="125478016"/>
        <c:scaling>
          <c:orientation val="minMax"/>
        </c:scaling>
        <c:delete val="0"/>
        <c:axPos val="b"/>
        <c:numFmt formatCode="General" sourceLinked="1"/>
        <c:majorTickMark val="out"/>
        <c:minorTickMark val="none"/>
        <c:tickLblPos val="nextTo"/>
        <c:txPr>
          <a:bodyPr/>
          <a:lstStyle/>
          <a:p>
            <a:pPr>
              <a:defRPr sz="1200" b="0"/>
            </a:pPr>
            <a:endParaRPr lang="en-US"/>
          </a:p>
        </c:txPr>
        <c:crossAx val="125479552"/>
        <c:crosses val="autoZero"/>
        <c:auto val="1"/>
        <c:lblAlgn val="ctr"/>
        <c:lblOffset val="100"/>
        <c:tickLblSkip val="1"/>
        <c:noMultiLvlLbl val="1"/>
      </c:catAx>
      <c:valAx>
        <c:axId val="125479552"/>
        <c:scaling>
          <c:orientation val="minMax"/>
          <c:min val="0"/>
        </c:scaling>
        <c:delete val="0"/>
        <c:axPos val="l"/>
        <c:majorGridlines/>
        <c:title>
          <c:tx>
            <c:rich>
              <a:bodyPr rot="-5400000" vert="horz"/>
              <a:lstStyle/>
              <a:p>
                <a:pPr>
                  <a:defRPr sz="1400" b="0"/>
                </a:pPr>
                <a:r>
                  <a:rPr lang="en-US" sz="1400" b="0"/>
                  <a:t>Units</a:t>
                </a:r>
              </a:p>
            </c:rich>
          </c:tx>
          <c:layout>
            <c:manualLayout>
              <c:xMode val="edge"/>
              <c:yMode val="edge"/>
              <c:x val="1.1035784834110484E-2"/>
              <c:y val="0.39501133233730723"/>
            </c:manualLayout>
          </c:layout>
          <c:overlay val="0"/>
        </c:title>
        <c:numFmt formatCode="_(* #,##0_);_(* \(#,##0\);_(* &quot;-&quot;??_);_(@_)" sourceLinked="1"/>
        <c:majorTickMark val="out"/>
        <c:minorTickMark val="none"/>
        <c:tickLblPos val="nextTo"/>
        <c:txPr>
          <a:bodyPr/>
          <a:lstStyle/>
          <a:p>
            <a:pPr>
              <a:defRPr sz="1200"/>
            </a:pPr>
            <a:endParaRPr lang="en-US"/>
          </a:p>
        </c:txPr>
        <c:crossAx val="125478016"/>
        <c:crosses val="autoZero"/>
        <c:crossBetween val="between"/>
        <c:majorUnit val="2000000"/>
      </c:valAx>
    </c:plotArea>
    <c:legend>
      <c:legendPos val="r"/>
      <c:layout>
        <c:manualLayout>
          <c:xMode val="edge"/>
          <c:yMode val="edge"/>
          <c:x val="0.83739311175956832"/>
          <c:y val="0.245652608434939"/>
          <c:w val="0.1550130330871152"/>
          <c:h val="0.50084363347079097"/>
        </c:manualLayout>
      </c:layout>
      <c:overlay val="0"/>
      <c:txPr>
        <a:bodyPr/>
        <a:lstStyle/>
        <a:p>
          <a:pPr>
            <a:defRPr sz="1400"/>
          </a:pPr>
          <a:endParaRPr lang="en-US"/>
        </a:p>
      </c:txPr>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97605492832901"/>
          <c:y val="8.1150352768119202E-2"/>
          <c:w val="0.72232524001512599"/>
          <c:h val="0.80947608717542197"/>
        </c:manualLayout>
      </c:layout>
      <c:lineChart>
        <c:grouping val="standard"/>
        <c:varyColors val="0"/>
        <c:ser>
          <c:idx val="1"/>
          <c:order val="0"/>
          <c:tx>
            <c:strRef>
              <c:f>Summary!$O$562</c:f>
              <c:strCache>
                <c:ptCount val="1"/>
                <c:pt idx="0">
                  <c:v>8 Gbps</c:v>
                </c:pt>
              </c:strCache>
            </c:strRef>
          </c:tx>
          <c:cat>
            <c:numRef>
              <c:f>Summary!$P$561:$AA$561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Summary!$P$562:$AA$562</c:f>
              <c:numCache>
                <c:formatCode>_("$"* #,##0_);_("$"* \(#,##0\);_("$"* "-"??_);_(@_)</c:formatCode>
                <c:ptCount val="12"/>
                <c:pt idx="0">
                  <c:v>54.315906140000003</c:v>
                </c:pt>
                <c:pt idx="1">
                  <c:v>34.62735399999999</c:v>
                </c:pt>
                <c:pt idx="2">
                  <c:v>17.51289957000002</c:v>
                </c:pt>
                <c:pt idx="3">
                  <c:v>0</c:v>
                </c:pt>
                <c:pt idx="4">
                  <c:v>0</c:v>
                </c:pt>
                <c:pt idx="5">
                  <c:v>0</c:v>
                </c:pt>
                <c:pt idx="6">
                  <c:v>0</c:v>
                </c:pt>
                <c:pt idx="7">
                  <c:v>0</c:v>
                </c:pt>
                <c:pt idx="8">
                  <c:v>0</c:v>
                </c:pt>
                <c:pt idx="9">
                  <c:v>0</c:v>
                </c:pt>
                <c:pt idx="10">
                  <c:v>0</c:v>
                </c:pt>
                <c:pt idx="11">
                  <c:v>0</c:v>
                </c:pt>
              </c:numCache>
            </c:numRef>
          </c:val>
          <c:smooth val="1"/>
          <c:extLst>
            <c:ext xmlns:c16="http://schemas.microsoft.com/office/drawing/2014/chart" uri="{C3380CC4-5D6E-409C-BE32-E72D297353CC}">
              <c16:uniqueId val="{00000001-2F3E-4E48-A0B7-067953327FDB}"/>
            </c:ext>
          </c:extLst>
        </c:ser>
        <c:ser>
          <c:idx val="2"/>
          <c:order val="1"/>
          <c:tx>
            <c:strRef>
              <c:f>Summary!$O$563</c:f>
              <c:strCache>
                <c:ptCount val="1"/>
                <c:pt idx="0">
                  <c:v>16 Gbps</c:v>
                </c:pt>
              </c:strCache>
            </c:strRef>
          </c:tx>
          <c:cat>
            <c:numRef>
              <c:f>Summary!$P$561:$AA$561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Summary!$P$563:$AA$563</c:f>
              <c:numCache>
                <c:formatCode>_("$"* #,##0_);_("$"* \(#,##0\);_("$"* "-"??_);_(@_)</c:formatCode>
                <c:ptCount val="12"/>
                <c:pt idx="0">
                  <c:v>144.831444</c:v>
                </c:pt>
                <c:pt idx="1">
                  <c:v>149.67594599999995</c:v>
                </c:pt>
                <c:pt idx="2">
                  <c:v>146.0096977200001</c:v>
                </c:pt>
                <c:pt idx="3">
                  <c:v>0</c:v>
                </c:pt>
                <c:pt idx="4">
                  <c:v>0</c:v>
                </c:pt>
                <c:pt idx="5">
                  <c:v>0</c:v>
                </c:pt>
                <c:pt idx="6">
                  <c:v>0</c:v>
                </c:pt>
                <c:pt idx="7">
                  <c:v>0</c:v>
                </c:pt>
                <c:pt idx="8">
                  <c:v>0</c:v>
                </c:pt>
                <c:pt idx="9">
                  <c:v>0</c:v>
                </c:pt>
                <c:pt idx="10">
                  <c:v>0</c:v>
                </c:pt>
                <c:pt idx="11">
                  <c:v>0</c:v>
                </c:pt>
              </c:numCache>
            </c:numRef>
          </c:val>
          <c:smooth val="1"/>
          <c:extLst>
            <c:ext xmlns:c16="http://schemas.microsoft.com/office/drawing/2014/chart" uri="{C3380CC4-5D6E-409C-BE32-E72D297353CC}">
              <c16:uniqueId val="{00000002-2F3E-4E48-A0B7-067953327FDB}"/>
            </c:ext>
          </c:extLst>
        </c:ser>
        <c:ser>
          <c:idx val="3"/>
          <c:order val="2"/>
          <c:tx>
            <c:strRef>
              <c:f>Summary!$O$564</c:f>
              <c:strCache>
                <c:ptCount val="1"/>
                <c:pt idx="0">
                  <c:v>32 Gbps</c:v>
                </c:pt>
              </c:strCache>
            </c:strRef>
          </c:tx>
          <c:cat>
            <c:numRef>
              <c:f>Summary!$P$561:$AA$561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Summary!$P$564:$AA$564</c:f>
              <c:numCache>
                <c:formatCode>_("$"* #,##0_);_("$"* \(#,##0\);_("$"* "-"??_);_(@_)</c:formatCode>
                <c:ptCount val="12"/>
                <c:pt idx="0">
                  <c:v>14.001537377604297</c:v>
                </c:pt>
                <c:pt idx="1">
                  <c:v>46.194030999999995</c:v>
                </c:pt>
                <c:pt idx="2">
                  <c:v>54.807980070000006</c:v>
                </c:pt>
                <c:pt idx="3">
                  <c:v>0</c:v>
                </c:pt>
                <c:pt idx="4">
                  <c:v>0</c:v>
                </c:pt>
                <c:pt idx="5">
                  <c:v>0</c:v>
                </c:pt>
                <c:pt idx="6">
                  <c:v>0</c:v>
                </c:pt>
                <c:pt idx="7">
                  <c:v>0</c:v>
                </c:pt>
                <c:pt idx="8">
                  <c:v>0</c:v>
                </c:pt>
                <c:pt idx="9">
                  <c:v>0</c:v>
                </c:pt>
                <c:pt idx="10">
                  <c:v>0</c:v>
                </c:pt>
                <c:pt idx="11">
                  <c:v>0</c:v>
                </c:pt>
              </c:numCache>
            </c:numRef>
          </c:val>
          <c:smooth val="1"/>
          <c:extLst>
            <c:ext xmlns:c16="http://schemas.microsoft.com/office/drawing/2014/chart" uri="{C3380CC4-5D6E-409C-BE32-E72D297353CC}">
              <c16:uniqueId val="{00000003-2F3E-4E48-A0B7-067953327FDB}"/>
            </c:ext>
          </c:extLst>
        </c:ser>
        <c:ser>
          <c:idx val="4"/>
          <c:order val="3"/>
          <c:tx>
            <c:strRef>
              <c:f>Summary!$O$565</c:f>
              <c:strCache>
                <c:ptCount val="1"/>
                <c:pt idx="0">
                  <c:v>64/128 Gbps</c:v>
                </c:pt>
              </c:strCache>
            </c:strRef>
          </c:tx>
          <c:cat>
            <c:numRef>
              <c:f>Summary!$P$561:$AA$561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Summary!$P$565:$AA$565</c:f>
              <c:numCache>
                <c:formatCode>_("$"* #,##0_);_("$"* \(#,##0\);_("$"* "-"??_);_(@_)</c:formatCode>
                <c:ptCount val="12"/>
                <c:pt idx="0">
                  <c:v>0</c:v>
                </c:pt>
                <c:pt idx="1">
                  <c:v>0</c:v>
                </c:pt>
                <c:pt idx="2">
                  <c:v>9.1649306712355119E-2</c:v>
                </c:pt>
                <c:pt idx="3">
                  <c:v>0</c:v>
                </c:pt>
                <c:pt idx="4">
                  <c:v>0</c:v>
                </c:pt>
                <c:pt idx="5">
                  <c:v>0</c:v>
                </c:pt>
                <c:pt idx="6">
                  <c:v>0</c:v>
                </c:pt>
                <c:pt idx="7">
                  <c:v>0</c:v>
                </c:pt>
                <c:pt idx="8">
                  <c:v>0</c:v>
                </c:pt>
                <c:pt idx="9">
                  <c:v>0</c:v>
                </c:pt>
                <c:pt idx="10">
                  <c:v>0</c:v>
                </c:pt>
                <c:pt idx="11">
                  <c:v>0</c:v>
                </c:pt>
              </c:numCache>
            </c:numRef>
          </c:val>
          <c:smooth val="1"/>
          <c:extLst>
            <c:ext xmlns:c16="http://schemas.microsoft.com/office/drawing/2014/chart" uri="{C3380CC4-5D6E-409C-BE32-E72D297353CC}">
              <c16:uniqueId val="{00000004-2F3E-4E48-A0B7-067953327FDB}"/>
            </c:ext>
          </c:extLst>
        </c:ser>
        <c:dLbls>
          <c:showLegendKey val="0"/>
          <c:showVal val="0"/>
          <c:showCatName val="0"/>
          <c:showSerName val="0"/>
          <c:showPercent val="0"/>
          <c:showBubbleSize val="0"/>
        </c:dLbls>
        <c:marker val="1"/>
        <c:smooth val="0"/>
        <c:axId val="125909248"/>
        <c:axId val="125923328"/>
      </c:lineChart>
      <c:catAx>
        <c:axId val="125909248"/>
        <c:scaling>
          <c:orientation val="minMax"/>
        </c:scaling>
        <c:delete val="0"/>
        <c:axPos val="b"/>
        <c:numFmt formatCode="General" sourceLinked="1"/>
        <c:majorTickMark val="out"/>
        <c:minorTickMark val="none"/>
        <c:tickLblPos val="nextTo"/>
        <c:txPr>
          <a:bodyPr/>
          <a:lstStyle/>
          <a:p>
            <a:pPr>
              <a:defRPr sz="1200" b="0"/>
            </a:pPr>
            <a:endParaRPr lang="en-US"/>
          </a:p>
        </c:txPr>
        <c:crossAx val="125923328"/>
        <c:crosses val="autoZero"/>
        <c:auto val="1"/>
        <c:lblAlgn val="ctr"/>
        <c:lblOffset val="100"/>
        <c:tickLblSkip val="1"/>
        <c:noMultiLvlLbl val="1"/>
      </c:catAx>
      <c:valAx>
        <c:axId val="125923328"/>
        <c:scaling>
          <c:orientation val="minMax"/>
          <c:min val="0"/>
        </c:scaling>
        <c:delete val="0"/>
        <c:axPos val="l"/>
        <c:majorGridlines/>
        <c:title>
          <c:tx>
            <c:rich>
              <a:bodyPr rot="-5400000" vert="horz"/>
              <a:lstStyle/>
              <a:p>
                <a:pPr>
                  <a:defRPr b="0"/>
                </a:pPr>
                <a:r>
                  <a:rPr lang="en-US" b="0"/>
                  <a:t>Sales ($M)</a:t>
                </a:r>
              </a:p>
            </c:rich>
          </c:tx>
          <c:overlay val="0"/>
        </c:title>
        <c:numFmt formatCode="_(&quot;$&quot;* #,##0_);_(&quot;$&quot;* \(#,##0\);_(&quot;$&quot;* &quot;-&quot;??_);_(@_)" sourceLinked="1"/>
        <c:majorTickMark val="out"/>
        <c:minorTickMark val="none"/>
        <c:tickLblPos val="nextTo"/>
        <c:txPr>
          <a:bodyPr/>
          <a:lstStyle/>
          <a:p>
            <a:pPr>
              <a:defRPr sz="1200"/>
            </a:pPr>
            <a:endParaRPr lang="en-US"/>
          </a:p>
        </c:txPr>
        <c:crossAx val="125909248"/>
        <c:crosses val="autoZero"/>
        <c:crossBetween val="between"/>
      </c:valAx>
    </c:plotArea>
    <c:legend>
      <c:legendPos val="r"/>
      <c:layout>
        <c:manualLayout>
          <c:xMode val="edge"/>
          <c:yMode val="edge"/>
          <c:x val="0.86722145928077998"/>
          <c:y val="0.272006420676978"/>
          <c:w val="0.12599263557257701"/>
          <c:h val="0.51365334067332602"/>
        </c:manualLayout>
      </c:layout>
      <c:overlay val="0"/>
      <c:txPr>
        <a:bodyPr/>
        <a:lstStyle/>
        <a:p>
          <a:pPr>
            <a:defRPr sz="1200"/>
          </a:pPr>
          <a:endParaRPr lang="en-US"/>
        </a:p>
      </c:txPr>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096832446876917"/>
          <c:y val="7.0942789004463006E-2"/>
          <c:w val="0.57970781937063909"/>
          <c:h val="0.82042282025412461"/>
        </c:manualLayout>
      </c:layout>
      <c:lineChart>
        <c:grouping val="standard"/>
        <c:varyColors val="0"/>
        <c:ser>
          <c:idx val="0"/>
          <c:order val="0"/>
          <c:tx>
            <c:strRef>
              <c:f>Summary!$B$531</c:f>
              <c:strCache>
                <c:ptCount val="1"/>
                <c:pt idx="0">
                  <c:v>Short Reach (100m)</c:v>
                </c:pt>
              </c:strCache>
            </c:strRef>
          </c:tx>
          <c:cat>
            <c:numRef>
              <c:f>Summary!$C$530:$N$530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Summary!$C$531:$N$531</c:f>
              <c:numCache>
                <c:formatCode>_(* #,##0_);_(* \(#,##0\);_(* "-"??_);_(@_)</c:formatCode>
                <c:ptCount val="12"/>
                <c:pt idx="0">
                  <c:v>299241</c:v>
                </c:pt>
                <c:pt idx="1">
                  <c:v>631974</c:v>
                </c:pt>
                <c:pt idx="2">
                  <c:v>2082911</c:v>
                </c:pt>
                <c:pt idx="3">
                  <c:v>0</c:v>
                </c:pt>
                <c:pt idx="4">
                  <c:v>0</c:v>
                </c:pt>
                <c:pt idx="5">
                  <c:v>0</c:v>
                </c:pt>
                <c:pt idx="6">
                  <c:v>0</c:v>
                </c:pt>
                <c:pt idx="7">
                  <c:v>0</c:v>
                </c:pt>
                <c:pt idx="8">
                  <c:v>0</c:v>
                </c:pt>
                <c:pt idx="9">
                  <c:v>0</c:v>
                </c:pt>
                <c:pt idx="10">
                  <c:v>0</c:v>
                </c:pt>
                <c:pt idx="11">
                  <c:v>0</c:v>
                </c:pt>
              </c:numCache>
            </c:numRef>
          </c:val>
          <c:smooth val="1"/>
          <c:extLst>
            <c:ext xmlns:c16="http://schemas.microsoft.com/office/drawing/2014/chart" uri="{C3380CC4-5D6E-409C-BE32-E72D297353CC}">
              <c16:uniqueId val="{00000000-086D-B44D-82C7-451BF3F6F23D}"/>
            </c:ext>
          </c:extLst>
        </c:ser>
        <c:ser>
          <c:idx val="3"/>
          <c:order val="1"/>
          <c:tx>
            <c:strRef>
              <c:f>Summary!$B$532</c:f>
              <c:strCache>
                <c:ptCount val="1"/>
                <c:pt idx="0">
                  <c:v>Intermediate Reach (0.5-2 km)</c:v>
                </c:pt>
              </c:strCache>
            </c:strRef>
          </c:tx>
          <c:cat>
            <c:numRef>
              <c:f>Summary!$C$530:$N$530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Summary!$C$532:$N$532</c:f>
              <c:numCache>
                <c:formatCode>_(* #,##0_);_(* \(#,##0\);_(* "-"??_);_(@_)</c:formatCode>
                <c:ptCount val="12"/>
                <c:pt idx="0">
                  <c:v>320051</c:v>
                </c:pt>
                <c:pt idx="1">
                  <c:v>1686341</c:v>
                </c:pt>
                <c:pt idx="2">
                  <c:v>3483603.6190476189</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086D-B44D-82C7-451BF3F6F23D}"/>
            </c:ext>
          </c:extLst>
        </c:ser>
        <c:ser>
          <c:idx val="1"/>
          <c:order val="2"/>
          <c:tx>
            <c:strRef>
              <c:f>Summary!$B$533</c:f>
              <c:strCache>
                <c:ptCount val="1"/>
                <c:pt idx="0">
                  <c:v>Long Reach (10 km)</c:v>
                </c:pt>
              </c:strCache>
            </c:strRef>
          </c:tx>
          <c:cat>
            <c:numRef>
              <c:f>Summary!$C$530:$N$530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Summary!$C$533:$N$533</c:f>
              <c:numCache>
                <c:formatCode>_(* #,##0_);_(* \(#,##0\);_(* "-"??_);_(@_)</c:formatCode>
                <c:ptCount val="12"/>
                <c:pt idx="0">
                  <c:v>292622</c:v>
                </c:pt>
                <c:pt idx="1">
                  <c:v>552903</c:v>
                </c:pt>
                <c:pt idx="2">
                  <c:v>610404.1176470588</c:v>
                </c:pt>
                <c:pt idx="3">
                  <c:v>0</c:v>
                </c:pt>
                <c:pt idx="4">
                  <c:v>0</c:v>
                </c:pt>
                <c:pt idx="5">
                  <c:v>0</c:v>
                </c:pt>
                <c:pt idx="6">
                  <c:v>0</c:v>
                </c:pt>
                <c:pt idx="7">
                  <c:v>0</c:v>
                </c:pt>
                <c:pt idx="8">
                  <c:v>0</c:v>
                </c:pt>
                <c:pt idx="9">
                  <c:v>0</c:v>
                </c:pt>
                <c:pt idx="10">
                  <c:v>0</c:v>
                </c:pt>
                <c:pt idx="11">
                  <c:v>0</c:v>
                </c:pt>
              </c:numCache>
            </c:numRef>
          </c:val>
          <c:smooth val="1"/>
          <c:extLst>
            <c:ext xmlns:c16="http://schemas.microsoft.com/office/drawing/2014/chart" uri="{C3380CC4-5D6E-409C-BE32-E72D297353CC}">
              <c16:uniqueId val="{00000001-086D-B44D-82C7-451BF3F6F23D}"/>
            </c:ext>
          </c:extLst>
        </c:ser>
        <c:ser>
          <c:idx val="2"/>
          <c:order val="3"/>
          <c:tx>
            <c:strRef>
              <c:f>Summary!$B$534</c:f>
              <c:strCache>
                <c:ptCount val="1"/>
                <c:pt idx="0">
                  <c:v>Extended Reach (40 km)</c:v>
                </c:pt>
              </c:strCache>
            </c:strRef>
          </c:tx>
          <c:cat>
            <c:numRef>
              <c:f>Summary!$C$530:$N$530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Summary!$C$534:$N$534</c:f>
              <c:numCache>
                <c:formatCode>_(* #,##0_);_(* \(#,##0\);_(* "-"??_);_(@_)</c:formatCode>
                <c:ptCount val="12"/>
                <c:pt idx="0">
                  <c:v>7456</c:v>
                </c:pt>
                <c:pt idx="1">
                  <c:v>10272</c:v>
                </c:pt>
                <c:pt idx="2">
                  <c:v>10100</c:v>
                </c:pt>
                <c:pt idx="3">
                  <c:v>0</c:v>
                </c:pt>
                <c:pt idx="4">
                  <c:v>0</c:v>
                </c:pt>
                <c:pt idx="5">
                  <c:v>0</c:v>
                </c:pt>
                <c:pt idx="6">
                  <c:v>0</c:v>
                </c:pt>
                <c:pt idx="7">
                  <c:v>0</c:v>
                </c:pt>
                <c:pt idx="8">
                  <c:v>0</c:v>
                </c:pt>
                <c:pt idx="9">
                  <c:v>0</c:v>
                </c:pt>
                <c:pt idx="10">
                  <c:v>0</c:v>
                </c:pt>
                <c:pt idx="11">
                  <c:v>0</c:v>
                </c:pt>
              </c:numCache>
            </c:numRef>
          </c:val>
          <c:smooth val="1"/>
          <c:extLst>
            <c:ext xmlns:c16="http://schemas.microsoft.com/office/drawing/2014/chart" uri="{C3380CC4-5D6E-409C-BE32-E72D297353CC}">
              <c16:uniqueId val="{00000002-086D-B44D-82C7-451BF3F6F23D}"/>
            </c:ext>
          </c:extLst>
        </c:ser>
        <c:dLbls>
          <c:showLegendKey val="0"/>
          <c:showVal val="0"/>
          <c:showCatName val="0"/>
          <c:showSerName val="0"/>
          <c:showPercent val="0"/>
          <c:showBubbleSize val="0"/>
        </c:dLbls>
        <c:marker val="1"/>
        <c:smooth val="0"/>
        <c:axId val="125632512"/>
        <c:axId val="125634048"/>
      </c:lineChart>
      <c:catAx>
        <c:axId val="125632512"/>
        <c:scaling>
          <c:orientation val="minMax"/>
        </c:scaling>
        <c:delete val="0"/>
        <c:axPos val="b"/>
        <c:numFmt formatCode="General" sourceLinked="1"/>
        <c:majorTickMark val="out"/>
        <c:minorTickMark val="none"/>
        <c:tickLblPos val="nextTo"/>
        <c:txPr>
          <a:bodyPr/>
          <a:lstStyle/>
          <a:p>
            <a:pPr>
              <a:defRPr sz="1200" b="0"/>
            </a:pPr>
            <a:endParaRPr lang="en-US"/>
          </a:p>
        </c:txPr>
        <c:crossAx val="125634048"/>
        <c:crosses val="autoZero"/>
        <c:auto val="1"/>
        <c:lblAlgn val="ctr"/>
        <c:lblOffset val="100"/>
        <c:noMultiLvlLbl val="1"/>
      </c:catAx>
      <c:valAx>
        <c:axId val="125634048"/>
        <c:scaling>
          <c:orientation val="minMax"/>
          <c:min val="0"/>
        </c:scaling>
        <c:delete val="0"/>
        <c:axPos val="l"/>
        <c:majorGridlines/>
        <c:title>
          <c:tx>
            <c:rich>
              <a:bodyPr rot="-5400000" vert="horz"/>
              <a:lstStyle/>
              <a:p>
                <a:pPr>
                  <a:defRPr/>
                </a:pPr>
                <a:r>
                  <a:rPr lang="en-US"/>
                  <a:t>Units</a:t>
                </a:r>
              </a:p>
            </c:rich>
          </c:tx>
          <c:layout>
            <c:manualLayout>
              <c:xMode val="edge"/>
              <c:yMode val="edge"/>
              <c:x val="1.39080554609037E-2"/>
              <c:y val="0.43410072825238"/>
            </c:manualLayout>
          </c:layout>
          <c:overlay val="0"/>
        </c:title>
        <c:numFmt formatCode="_(* #,##0_);_(* \(#,##0\);_(* &quot;-&quot;??_);_(@_)" sourceLinked="1"/>
        <c:majorTickMark val="out"/>
        <c:minorTickMark val="none"/>
        <c:tickLblPos val="nextTo"/>
        <c:crossAx val="125632512"/>
        <c:crosses val="autoZero"/>
        <c:crossBetween val="between"/>
      </c:valAx>
    </c:plotArea>
    <c:legend>
      <c:legendPos val="r"/>
      <c:layout>
        <c:manualLayout>
          <c:xMode val="edge"/>
          <c:yMode val="edge"/>
          <c:x val="0.7818029773557299"/>
          <c:y val="0.18828240237259153"/>
          <c:w val="0.199479033152379"/>
          <c:h val="0.60571628582736603"/>
        </c:manualLayout>
      </c:layout>
      <c:overlay val="0"/>
      <c:txPr>
        <a:bodyPr/>
        <a:lstStyle/>
        <a:p>
          <a:pPr>
            <a:defRPr sz="1200"/>
          </a:pPr>
          <a:endParaRPr lang="en-US"/>
        </a:p>
      </c:txPr>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474797397367413"/>
          <c:y val="6.1985703987806028E-2"/>
          <c:w val="0.5954704822909106"/>
          <c:h val="0.82103571801968867"/>
        </c:manualLayout>
      </c:layout>
      <c:lineChart>
        <c:grouping val="standard"/>
        <c:varyColors val="0"/>
        <c:ser>
          <c:idx val="0"/>
          <c:order val="0"/>
          <c:tx>
            <c:strRef>
              <c:f>Summary!$O$531</c:f>
              <c:strCache>
                <c:ptCount val="1"/>
                <c:pt idx="0">
                  <c:v>Short Reach (100m)</c:v>
                </c:pt>
              </c:strCache>
            </c:strRef>
          </c:tx>
          <c:cat>
            <c:numRef>
              <c:f>Summary!$P$530:$AA$530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Summary!$P$531:$AA$531</c:f>
              <c:numCache>
                <c:formatCode>_("$"* #,##0_);_("$"* \(#,##0\);_("$"* "-"??_);_(@_)</c:formatCode>
                <c:ptCount val="12"/>
                <c:pt idx="0">
                  <c:v>98.621345999999988</c:v>
                </c:pt>
                <c:pt idx="1">
                  <c:v>124.64446038072001</c:v>
                </c:pt>
                <c:pt idx="2">
                  <c:v>251.93335254689399</c:v>
                </c:pt>
                <c:pt idx="3">
                  <c:v>0</c:v>
                </c:pt>
                <c:pt idx="4">
                  <c:v>0</c:v>
                </c:pt>
                <c:pt idx="5">
                  <c:v>0</c:v>
                </c:pt>
                <c:pt idx="6">
                  <c:v>0</c:v>
                </c:pt>
                <c:pt idx="7">
                  <c:v>0</c:v>
                </c:pt>
                <c:pt idx="8">
                  <c:v>0</c:v>
                </c:pt>
                <c:pt idx="9">
                  <c:v>0</c:v>
                </c:pt>
                <c:pt idx="10">
                  <c:v>0</c:v>
                </c:pt>
                <c:pt idx="11">
                  <c:v>0</c:v>
                </c:pt>
              </c:numCache>
            </c:numRef>
          </c:val>
          <c:smooth val="1"/>
          <c:extLst>
            <c:ext xmlns:c16="http://schemas.microsoft.com/office/drawing/2014/chart" uri="{C3380CC4-5D6E-409C-BE32-E72D297353CC}">
              <c16:uniqueId val="{00000003-5F85-FA49-8D41-EC6F911A9D95}"/>
            </c:ext>
          </c:extLst>
        </c:ser>
        <c:ser>
          <c:idx val="3"/>
          <c:order val="1"/>
          <c:tx>
            <c:strRef>
              <c:f>Summary!$O$532</c:f>
              <c:strCache>
                <c:ptCount val="1"/>
                <c:pt idx="0">
                  <c:v>Intermediate Reach (0.5-2 km)</c:v>
                </c:pt>
              </c:strCache>
            </c:strRef>
          </c:tx>
          <c:cat>
            <c:numRef>
              <c:f>Summary!$P$530:$AA$530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Summary!$P$532:$AA$532</c:f>
              <c:numCache>
                <c:formatCode>_("$"* #,##0_);_("$"* \(#,##0\);_("$"* "-"??_);_(@_)</c:formatCode>
                <c:ptCount val="12"/>
                <c:pt idx="0">
                  <c:v>148.46552023999999</c:v>
                </c:pt>
                <c:pt idx="1">
                  <c:v>656.00853299999994</c:v>
                </c:pt>
                <c:pt idx="2">
                  <c:v>1320.3843113333332</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5F85-FA49-8D41-EC6F911A9D95}"/>
            </c:ext>
          </c:extLst>
        </c:ser>
        <c:ser>
          <c:idx val="1"/>
          <c:order val="2"/>
          <c:tx>
            <c:strRef>
              <c:f>Summary!$O$533</c:f>
              <c:strCache>
                <c:ptCount val="1"/>
                <c:pt idx="0">
                  <c:v>Long Reach (10 km)</c:v>
                </c:pt>
              </c:strCache>
            </c:strRef>
          </c:tx>
          <c:cat>
            <c:numRef>
              <c:f>Summary!$P$530:$AA$530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Summary!$P$533:$AA$533</c:f>
              <c:numCache>
                <c:formatCode>_("$"* #,##0_);_("$"* \(#,##0\);_("$"* "-"??_);_(@_)</c:formatCode>
                <c:ptCount val="12"/>
                <c:pt idx="0">
                  <c:v>829.02505769550748</c:v>
                </c:pt>
                <c:pt idx="1">
                  <c:v>811.12729718981325</c:v>
                </c:pt>
                <c:pt idx="2">
                  <c:v>544.44552501424243</c:v>
                </c:pt>
                <c:pt idx="3">
                  <c:v>0</c:v>
                </c:pt>
                <c:pt idx="4">
                  <c:v>0</c:v>
                </c:pt>
                <c:pt idx="5">
                  <c:v>0</c:v>
                </c:pt>
                <c:pt idx="6">
                  <c:v>0</c:v>
                </c:pt>
                <c:pt idx="7">
                  <c:v>0</c:v>
                </c:pt>
                <c:pt idx="8">
                  <c:v>0</c:v>
                </c:pt>
                <c:pt idx="9">
                  <c:v>0</c:v>
                </c:pt>
                <c:pt idx="10">
                  <c:v>0</c:v>
                </c:pt>
                <c:pt idx="11">
                  <c:v>0</c:v>
                </c:pt>
              </c:numCache>
            </c:numRef>
          </c:val>
          <c:smooth val="1"/>
          <c:extLst>
            <c:ext xmlns:c16="http://schemas.microsoft.com/office/drawing/2014/chart" uri="{C3380CC4-5D6E-409C-BE32-E72D297353CC}">
              <c16:uniqueId val="{00000000-5F85-FA49-8D41-EC6F911A9D95}"/>
            </c:ext>
          </c:extLst>
        </c:ser>
        <c:ser>
          <c:idx val="2"/>
          <c:order val="3"/>
          <c:tx>
            <c:strRef>
              <c:f>Summary!$O$534</c:f>
              <c:strCache>
                <c:ptCount val="1"/>
                <c:pt idx="0">
                  <c:v>Extended Reach (40 km)</c:v>
                </c:pt>
              </c:strCache>
            </c:strRef>
          </c:tx>
          <c:cat>
            <c:numRef>
              <c:f>Summary!$P$530:$AA$530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Summary!$P$534:$AA$534</c:f>
              <c:numCache>
                <c:formatCode>_("$"* #,##0_);_("$"* \(#,##0\);_("$"* "-"??_);_(@_)</c:formatCode>
                <c:ptCount val="12"/>
                <c:pt idx="0">
                  <c:v>67.047039534140794</c:v>
                </c:pt>
                <c:pt idx="1">
                  <c:v>62.194101403620429</c:v>
                </c:pt>
                <c:pt idx="2">
                  <c:v>38.842078210703875</c:v>
                </c:pt>
                <c:pt idx="3">
                  <c:v>0</c:v>
                </c:pt>
                <c:pt idx="4">
                  <c:v>0</c:v>
                </c:pt>
                <c:pt idx="5">
                  <c:v>0</c:v>
                </c:pt>
                <c:pt idx="6">
                  <c:v>0</c:v>
                </c:pt>
                <c:pt idx="7">
                  <c:v>0</c:v>
                </c:pt>
                <c:pt idx="8">
                  <c:v>0</c:v>
                </c:pt>
                <c:pt idx="9">
                  <c:v>0</c:v>
                </c:pt>
                <c:pt idx="10">
                  <c:v>0</c:v>
                </c:pt>
                <c:pt idx="11">
                  <c:v>0</c:v>
                </c:pt>
              </c:numCache>
            </c:numRef>
          </c:val>
          <c:smooth val="1"/>
          <c:extLst>
            <c:ext xmlns:c16="http://schemas.microsoft.com/office/drawing/2014/chart" uri="{C3380CC4-5D6E-409C-BE32-E72D297353CC}">
              <c16:uniqueId val="{00000002-5F85-FA49-8D41-EC6F911A9D95}"/>
            </c:ext>
          </c:extLst>
        </c:ser>
        <c:dLbls>
          <c:showLegendKey val="0"/>
          <c:showVal val="0"/>
          <c:showCatName val="0"/>
          <c:showSerName val="0"/>
          <c:showPercent val="0"/>
          <c:showBubbleSize val="0"/>
        </c:dLbls>
        <c:marker val="1"/>
        <c:smooth val="0"/>
        <c:axId val="125679104"/>
        <c:axId val="125680640"/>
      </c:lineChart>
      <c:catAx>
        <c:axId val="125679104"/>
        <c:scaling>
          <c:orientation val="minMax"/>
        </c:scaling>
        <c:delete val="0"/>
        <c:axPos val="b"/>
        <c:numFmt formatCode="General" sourceLinked="1"/>
        <c:majorTickMark val="out"/>
        <c:minorTickMark val="none"/>
        <c:tickLblPos val="nextTo"/>
        <c:txPr>
          <a:bodyPr/>
          <a:lstStyle/>
          <a:p>
            <a:pPr>
              <a:defRPr sz="1200" b="0"/>
            </a:pPr>
            <a:endParaRPr lang="en-US"/>
          </a:p>
        </c:txPr>
        <c:crossAx val="125680640"/>
        <c:crosses val="autoZero"/>
        <c:auto val="1"/>
        <c:lblAlgn val="ctr"/>
        <c:lblOffset val="100"/>
        <c:tickLblSkip val="1"/>
        <c:noMultiLvlLbl val="1"/>
      </c:catAx>
      <c:valAx>
        <c:axId val="125680640"/>
        <c:scaling>
          <c:orientation val="minMax"/>
          <c:min val="0"/>
        </c:scaling>
        <c:delete val="0"/>
        <c:axPos val="l"/>
        <c:majorGridlines/>
        <c:title>
          <c:tx>
            <c:rich>
              <a:bodyPr rot="-5400000" vert="horz"/>
              <a:lstStyle/>
              <a:p>
                <a:pPr>
                  <a:defRPr/>
                </a:pPr>
                <a:r>
                  <a:rPr lang="en-US"/>
                  <a:t>Sales ($M)</a:t>
                </a:r>
              </a:p>
            </c:rich>
          </c:tx>
          <c:layout>
            <c:manualLayout>
              <c:xMode val="edge"/>
              <c:yMode val="edge"/>
              <c:x val="2.9497338194325401E-2"/>
              <c:y val="0.38840480195292199"/>
            </c:manualLayout>
          </c:layout>
          <c:overlay val="0"/>
        </c:title>
        <c:numFmt formatCode="_(&quot;$&quot;* #,##0_);_(&quot;$&quot;* \(#,##0\);_(&quot;$&quot;* &quot;-&quot;??_);_(@_)" sourceLinked="1"/>
        <c:majorTickMark val="out"/>
        <c:minorTickMark val="none"/>
        <c:tickLblPos val="nextTo"/>
        <c:crossAx val="125679104"/>
        <c:crosses val="autoZero"/>
        <c:crossBetween val="between"/>
      </c:valAx>
    </c:plotArea>
    <c:legend>
      <c:legendPos val="r"/>
      <c:layout>
        <c:manualLayout>
          <c:xMode val="edge"/>
          <c:yMode val="edge"/>
          <c:x val="0.75274992261220097"/>
          <c:y val="0.141341319701936"/>
          <c:w val="0.22435960043144801"/>
          <c:h val="0.72323766928378697"/>
        </c:manualLayout>
      </c:layout>
      <c:overlay val="0"/>
      <c:txPr>
        <a:bodyPr/>
        <a:lstStyle/>
        <a:p>
          <a:pPr>
            <a:defRPr sz="1200"/>
          </a:pPr>
          <a:endParaRPr lang="en-US"/>
        </a:p>
      </c:txPr>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508548980958694"/>
          <c:y val="4.7896799910140578E-2"/>
          <c:w val="0.6196223753968173"/>
          <c:h val="0.84801978059324501"/>
        </c:manualLayout>
      </c:layout>
      <c:barChart>
        <c:barDir val="col"/>
        <c:grouping val="stacked"/>
        <c:varyColors val="0"/>
        <c:ser>
          <c:idx val="3"/>
          <c:order val="0"/>
          <c:tx>
            <c:strRef>
              <c:f>Summary!$B$593</c:f>
              <c:strCache>
                <c:ptCount val="1"/>
                <c:pt idx="0">
                  <c:v>10G SFP+</c:v>
                </c:pt>
              </c:strCache>
            </c:strRef>
          </c:tx>
          <c:spPr>
            <a:solidFill>
              <a:schemeClr val="accent2"/>
            </a:solidFill>
          </c:spPr>
          <c:invertIfNegative val="0"/>
          <c:cat>
            <c:numRef>
              <c:f>Summary!$C$592:$N$592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Summary!$C$593:$N$593</c:f>
              <c:numCache>
                <c:formatCode>_(* #,##0_);_(* \(#,##0\);_(* "-"??_);_(@_)</c:formatCode>
                <c:ptCount val="12"/>
                <c:pt idx="0">
                  <c:v>1654178</c:v>
                </c:pt>
                <c:pt idx="1">
                  <c:v>3231705</c:v>
                </c:pt>
                <c:pt idx="2">
                  <c:v>4256351</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6F88-DD48-B279-CF6EFC8632AD}"/>
            </c:ext>
          </c:extLst>
        </c:ser>
        <c:ser>
          <c:idx val="0"/>
          <c:order val="1"/>
          <c:tx>
            <c:strRef>
              <c:f>Summary!$B$594</c:f>
              <c:strCache>
                <c:ptCount val="1"/>
                <c:pt idx="0">
                  <c:v>25G SFP28</c:v>
                </c:pt>
              </c:strCache>
            </c:strRef>
          </c:tx>
          <c:invertIfNegative val="0"/>
          <c:cat>
            <c:numRef>
              <c:f>Summary!$C$592:$N$592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Summary!$C$594:$N$594</c:f>
              <c:numCache>
                <c:formatCode>_(* #,##0_);_(* \(#,##0\);_(* "-"??_);_(@_)</c:formatCode>
                <c:ptCount val="12"/>
                <c:pt idx="0">
                  <c:v>10000</c:v>
                </c:pt>
                <c:pt idx="1">
                  <c:v>170652</c:v>
                </c:pt>
                <c:pt idx="2">
                  <c:v>1025400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5D9F-064C-8160-670FAD83BE50}"/>
            </c:ext>
          </c:extLst>
        </c:ser>
        <c:ser>
          <c:idx val="1"/>
          <c:order val="2"/>
          <c:tx>
            <c:strRef>
              <c:f>Summary!$B$595</c:f>
              <c:strCache>
                <c:ptCount val="1"/>
                <c:pt idx="0">
                  <c:v>40G QSFP+</c:v>
                </c:pt>
              </c:strCache>
            </c:strRef>
          </c:tx>
          <c:invertIfNegative val="0"/>
          <c:cat>
            <c:numRef>
              <c:f>Summary!$C$592:$N$592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Summary!$C$595:$N$595</c:f>
              <c:numCache>
                <c:formatCode>_(* #,##0_);_(* \(#,##0\);_(* "-"??_);_(@_)</c:formatCode>
                <c:ptCount val="12"/>
                <c:pt idx="0">
                  <c:v>381394</c:v>
                </c:pt>
                <c:pt idx="1">
                  <c:v>242928</c:v>
                </c:pt>
                <c:pt idx="2">
                  <c:v>343161</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5D9F-064C-8160-670FAD83BE50}"/>
            </c:ext>
          </c:extLst>
        </c:ser>
        <c:ser>
          <c:idx val="2"/>
          <c:order val="3"/>
          <c:tx>
            <c:strRef>
              <c:f>Summary!$B$596</c:f>
              <c:strCache>
                <c:ptCount val="1"/>
                <c:pt idx="0">
                  <c:v>100G QSFP28, SFP-DD, SFP112</c:v>
                </c:pt>
              </c:strCache>
            </c:strRef>
          </c:tx>
          <c:invertIfNegative val="0"/>
          <c:cat>
            <c:numRef>
              <c:f>Summary!$C$592:$N$592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Summary!$C$596:$N$596</c:f>
              <c:numCache>
                <c:formatCode>_(* #,##0_);_(* \(#,##0\);_(* "-"??_);_(@_)</c:formatCode>
                <c:ptCount val="12"/>
                <c:pt idx="0">
                  <c:v>140000</c:v>
                </c:pt>
                <c:pt idx="1">
                  <c:v>200209</c:v>
                </c:pt>
                <c:pt idx="2">
                  <c:v>273711</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5D9F-064C-8160-670FAD83BE50}"/>
            </c:ext>
          </c:extLst>
        </c:ser>
        <c:ser>
          <c:idx val="4"/>
          <c:order val="4"/>
          <c:tx>
            <c:strRef>
              <c:f>Summary!$B$597</c:f>
              <c:strCache>
                <c:ptCount val="1"/>
                <c:pt idx="0">
                  <c:v>200G QSFP56</c:v>
                </c:pt>
              </c:strCache>
            </c:strRef>
          </c:tx>
          <c:invertIfNegative val="0"/>
          <c:cat>
            <c:numRef>
              <c:f>Summary!$C$592:$N$592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Summary!$C$597:$N$597</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5D9F-064C-8160-670FAD83BE50}"/>
            </c:ext>
          </c:extLst>
        </c:ser>
        <c:ser>
          <c:idx val="5"/>
          <c:order val="5"/>
          <c:tx>
            <c:strRef>
              <c:f>Summary!$B$598</c:f>
              <c:strCache>
                <c:ptCount val="1"/>
                <c:pt idx="0">
                  <c:v>≥400G  QSFP-DD, OSFP, QSFP112</c:v>
                </c:pt>
              </c:strCache>
            </c:strRef>
          </c:tx>
          <c:invertIfNegative val="0"/>
          <c:cat>
            <c:numRef>
              <c:f>Summary!$C$592:$N$592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Summary!$C$598:$N$598</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5D9F-064C-8160-670FAD83BE50}"/>
            </c:ext>
          </c:extLst>
        </c:ser>
        <c:ser>
          <c:idx val="6"/>
          <c:order val="6"/>
          <c:tx>
            <c:strRef>
              <c:f>Summary!$B$599</c:f>
              <c:strCache>
                <c:ptCount val="1"/>
                <c:pt idx="0">
                  <c:v>All other</c:v>
                </c:pt>
              </c:strCache>
            </c:strRef>
          </c:tx>
          <c:invertIfNegative val="0"/>
          <c:cat>
            <c:numRef>
              <c:f>Summary!$C$592:$N$592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Summary!$C$599:$N$599</c:f>
              <c:numCache>
                <c:formatCode>_(* #,##0_);_(* \(#,##0\);_(* "-"??_);_(@_)</c:formatCode>
                <c:ptCount val="12"/>
                <c:pt idx="0">
                  <c:v>306814.35714285716</c:v>
                </c:pt>
                <c:pt idx="1">
                  <c:v>263937</c:v>
                </c:pt>
                <c:pt idx="2">
                  <c:v>182331</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5D9F-064C-8160-670FAD83BE50}"/>
            </c:ext>
          </c:extLst>
        </c:ser>
        <c:dLbls>
          <c:showLegendKey val="0"/>
          <c:showVal val="0"/>
          <c:showCatName val="0"/>
          <c:showSerName val="0"/>
          <c:showPercent val="0"/>
          <c:showBubbleSize val="0"/>
        </c:dLbls>
        <c:gapWidth val="111"/>
        <c:overlap val="100"/>
        <c:axId val="125798656"/>
        <c:axId val="125816832"/>
      </c:barChart>
      <c:catAx>
        <c:axId val="125798656"/>
        <c:scaling>
          <c:orientation val="minMax"/>
        </c:scaling>
        <c:delete val="0"/>
        <c:axPos val="b"/>
        <c:numFmt formatCode="General" sourceLinked="1"/>
        <c:majorTickMark val="out"/>
        <c:minorTickMark val="none"/>
        <c:tickLblPos val="nextTo"/>
        <c:txPr>
          <a:bodyPr/>
          <a:lstStyle/>
          <a:p>
            <a:pPr>
              <a:defRPr sz="1200" b="0"/>
            </a:pPr>
            <a:endParaRPr lang="en-US"/>
          </a:p>
        </c:txPr>
        <c:crossAx val="125816832"/>
        <c:crosses val="autoZero"/>
        <c:auto val="1"/>
        <c:lblAlgn val="ctr"/>
        <c:lblOffset val="100"/>
        <c:noMultiLvlLbl val="0"/>
      </c:catAx>
      <c:valAx>
        <c:axId val="125816832"/>
        <c:scaling>
          <c:orientation val="minMax"/>
          <c:min val="0"/>
        </c:scaling>
        <c:delete val="0"/>
        <c:axPos val="l"/>
        <c:majorGridlines/>
        <c:title>
          <c:tx>
            <c:rich>
              <a:bodyPr rot="-5400000" vert="horz"/>
              <a:lstStyle/>
              <a:p>
                <a:pPr>
                  <a:defRPr/>
                </a:pPr>
                <a:r>
                  <a:rPr lang="en-US"/>
                  <a:t>Units</a:t>
                </a:r>
              </a:p>
            </c:rich>
          </c:tx>
          <c:layout>
            <c:manualLayout>
              <c:xMode val="edge"/>
              <c:yMode val="edge"/>
              <c:x val="1.3789557179993691E-2"/>
              <c:y val="0.40315263519761019"/>
            </c:manualLayout>
          </c:layout>
          <c:overlay val="0"/>
        </c:title>
        <c:numFmt formatCode="_(* #,##0_);_(* \(#,##0\);_(* &quot;-&quot;??_);_(@_)" sourceLinked="1"/>
        <c:majorTickMark val="out"/>
        <c:minorTickMark val="none"/>
        <c:tickLblPos val="nextTo"/>
        <c:crossAx val="125798656"/>
        <c:crosses val="autoZero"/>
        <c:crossBetween val="between"/>
      </c:valAx>
    </c:plotArea>
    <c:legend>
      <c:legendPos val="r"/>
      <c:layout>
        <c:manualLayout>
          <c:xMode val="edge"/>
          <c:yMode val="edge"/>
          <c:x val="0.82509178455272003"/>
          <c:y val="4.257657839209085E-2"/>
          <c:w val="0.14297861584495131"/>
          <c:h val="0.91108282557670883"/>
        </c:manualLayout>
      </c:layout>
      <c:overlay val="0"/>
      <c:spPr>
        <a:solidFill>
          <a:schemeClr val="bg1"/>
        </a:solidFill>
        <a:ln>
          <a:solidFill>
            <a:schemeClr val="tx1"/>
          </a:solidFill>
        </a:ln>
      </c:spPr>
      <c:txPr>
        <a:bodyPr/>
        <a:lstStyle/>
        <a:p>
          <a:pPr>
            <a:defRPr sz="1100"/>
          </a:pPr>
          <a:endParaRPr lang="en-US"/>
        </a:p>
      </c:txPr>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Methodology!$B$30</c:f>
              <c:strCache>
                <c:ptCount val="1"/>
                <c:pt idx="0">
                  <c:v>Ethernet bandwidth</c:v>
                </c:pt>
              </c:strCache>
            </c:strRef>
          </c:tx>
          <c:cat>
            <c:numRef>
              <c:f>Methodology!$C$28:$W$28</c:f>
              <c:numCache>
                <c:formatCode>General</c:formatCode>
                <c:ptCount val="21"/>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numCache>
            </c:numRef>
          </c:cat>
          <c:val>
            <c:numRef>
              <c:f>Methodology!$C$30:$W$30</c:f>
              <c:numCache>
                <c:formatCode>0%</c:formatCode>
                <c:ptCount val="21"/>
                <c:pt idx="0">
                  <c:v>0.2363366825514075</c:v>
                </c:pt>
                <c:pt idx="1">
                  <c:v>0.26126010671388444</c:v>
                </c:pt>
                <c:pt idx="2">
                  <c:v>0.25114039004710653</c:v>
                </c:pt>
                <c:pt idx="3">
                  <c:v>0.38417207079295546</c:v>
                </c:pt>
                <c:pt idx="4">
                  <c:v>0.42417382322831676</c:v>
                </c:pt>
                <c:pt idx="5">
                  <c:v>0.37489363230622441</c:v>
                </c:pt>
                <c:pt idx="6">
                  <c:v>0.43190873335062818</c:v>
                </c:pt>
                <c:pt idx="7">
                  <c:v>0.49082663568861773</c:v>
                </c:pt>
                <c:pt idx="8">
                  <c:v>0.39953696134919681</c:v>
                </c:pt>
                <c:pt idx="9">
                  <c:v>0.41922148072449872</c:v>
                </c:pt>
                <c:pt idx="10">
                  <c:v>0.46403421472599726</c:v>
                </c:pt>
                <c:pt idx="11">
                  <c:v>0.48389940948931098</c:v>
                </c:pt>
                <c:pt idx="12">
                  <c:v>0.38266886217829832</c:v>
                </c:pt>
                <c:pt idx="13">
                  <c:v>0.49646975390418535</c:v>
                </c:pt>
                <c:pt idx="14">
                  <c:v>0.49829226126750559</c:v>
                </c:pt>
                <c:pt idx="15">
                  <c:v>0.48810616018090824</c:v>
                </c:pt>
                <c:pt idx="16">
                  <c:v>0.44743943194843894</c:v>
                </c:pt>
                <c:pt idx="17">
                  <c:v>0.4183026964450538</c:v>
                </c:pt>
                <c:pt idx="18">
                  <c:v>0.38763019671691756</c:v>
                </c:pt>
                <c:pt idx="19">
                  <c:v>0.3627813061761751</c:v>
                </c:pt>
                <c:pt idx="20">
                  <c:v>0.34845974204495045</c:v>
                </c:pt>
              </c:numCache>
            </c:numRef>
          </c:val>
          <c:smooth val="1"/>
          <c:extLst>
            <c:ext xmlns:c16="http://schemas.microsoft.com/office/drawing/2014/chart" uri="{C3380CC4-5D6E-409C-BE32-E72D297353CC}">
              <c16:uniqueId val="{00000000-FC76-1C46-AB23-E30FEFD41985}"/>
            </c:ext>
          </c:extLst>
        </c:ser>
        <c:ser>
          <c:idx val="1"/>
          <c:order val="1"/>
          <c:tx>
            <c:strRef>
              <c:f>Methodology!$B$29</c:f>
              <c:strCache>
                <c:ptCount val="1"/>
                <c:pt idx="0">
                  <c:v>Internet Traffic</c:v>
                </c:pt>
              </c:strCache>
            </c:strRef>
          </c:tx>
          <c:cat>
            <c:numRef>
              <c:f>Methodology!$C$28:$W$28</c:f>
              <c:numCache>
                <c:formatCode>General</c:formatCode>
                <c:ptCount val="21"/>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numCache>
            </c:numRef>
          </c:cat>
          <c:val>
            <c:numRef>
              <c:f>Methodology!$C$29:$W$29</c:f>
              <c:numCache>
                <c:formatCode>0%</c:formatCode>
                <c:ptCount val="21"/>
                <c:pt idx="0">
                  <c:v>0.45098039215686292</c:v>
                </c:pt>
                <c:pt idx="1">
                  <c:v>0.41891891891891886</c:v>
                </c:pt>
                <c:pt idx="2">
                  <c:v>0.39999999999999991</c:v>
                </c:pt>
                <c:pt idx="3">
                  <c:v>0.38775510204081631</c:v>
                </c:pt>
                <c:pt idx="4">
                  <c:v>0.38</c:v>
                </c:pt>
                <c:pt idx="5">
                  <c:v>0.37</c:v>
                </c:pt>
                <c:pt idx="6">
                  <c:v>0.36</c:v>
                </c:pt>
                <c:pt idx="7">
                  <c:v>0.35</c:v>
                </c:pt>
                <c:pt idx="8">
                  <c:v>0.33</c:v>
                </c:pt>
                <c:pt idx="9">
                  <c:v>0.31</c:v>
                </c:pt>
                <c:pt idx="10">
                  <c:v>0.3</c:v>
                </c:pt>
                <c:pt idx="11">
                  <c:v>0.28999999999999998</c:v>
                </c:pt>
                <c:pt idx="12">
                  <c:v>0.28999999999999998</c:v>
                </c:pt>
                <c:pt idx="13">
                  <c:v>0.5</c:v>
                </c:pt>
                <c:pt idx="14">
                  <c:v>0.35</c:v>
                </c:pt>
                <c:pt idx="15">
                  <c:v>0.3</c:v>
                </c:pt>
                <c:pt idx="16">
                  <c:v>0.28999999999999998</c:v>
                </c:pt>
                <c:pt idx="17">
                  <c:v>0.28000000000000003</c:v>
                </c:pt>
                <c:pt idx="18">
                  <c:v>0.27</c:v>
                </c:pt>
                <c:pt idx="19">
                  <c:v>0.25800000000000001</c:v>
                </c:pt>
                <c:pt idx="20">
                  <c:v>0.246</c:v>
                </c:pt>
              </c:numCache>
            </c:numRef>
          </c:val>
          <c:smooth val="1"/>
          <c:extLst>
            <c:ext xmlns:c16="http://schemas.microsoft.com/office/drawing/2014/chart" uri="{C3380CC4-5D6E-409C-BE32-E72D297353CC}">
              <c16:uniqueId val="{00000001-FC76-1C46-AB23-E30FEFD41985}"/>
            </c:ext>
          </c:extLst>
        </c:ser>
        <c:dLbls>
          <c:showLegendKey val="0"/>
          <c:showVal val="0"/>
          <c:showCatName val="0"/>
          <c:showSerName val="0"/>
          <c:showPercent val="0"/>
          <c:showBubbleSize val="0"/>
        </c:dLbls>
        <c:marker val="1"/>
        <c:smooth val="0"/>
        <c:axId val="122537088"/>
        <c:axId val="122538624"/>
      </c:lineChart>
      <c:catAx>
        <c:axId val="122537088"/>
        <c:scaling>
          <c:orientation val="minMax"/>
        </c:scaling>
        <c:delete val="0"/>
        <c:axPos val="b"/>
        <c:numFmt formatCode="General" sourceLinked="1"/>
        <c:majorTickMark val="out"/>
        <c:minorTickMark val="none"/>
        <c:tickLblPos val="nextTo"/>
        <c:txPr>
          <a:bodyPr rot="-5400000" vert="horz"/>
          <a:lstStyle/>
          <a:p>
            <a:pPr>
              <a:defRPr sz="1200"/>
            </a:pPr>
            <a:endParaRPr lang="en-US"/>
          </a:p>
        </c:txPr>
        <c:crossAx val="122538624"/>
        <c:crosses val="autoZero"/>
        <c:auto val="1"/>
        <c:lblAlgn val="ctr"/>
        <c:lblOffset val="100"/>
        <c:tickLblSkip val="1"/>
        <c:noMultiLvlLbl val="1"/>
      </c:catAx>
      <c:valAx>
        <c:axId val="122538624"/>
        <c:scaling>
          <c:orientation val="minMax"/>
          <c:min val="0"/>
        </c:scaling>
        <c:delete val="0"/>
        <c:axPos val="l"/>
        <c:majorGridlines/>
        <c:title>
          <c:tx>
            <c:rich>
              <a:bodyPr rot="-5400000" vert="horz"/>
              <a:lstStyle/>
              <a:p>
                <a:pPr>
                  <a:defRPr sz="1400" b="0"/>
                </a:pPr>
                <a:r>
                  <a:rPr lang="en-US" sz="1400" b="0"/>
                  <a:t>Growth rate (%)</a:t>
                </a:r>
              </a:p>
            </c:rich>
          </c:tx>
          <c:overlay val="0"/>
        </c:title>
        <c:numFmt formatCode="0%" sourceLinked="1"/>
        <c:majorTickMark val="out"/>
        <c:minorTickMark val="none"/>
        <c:tickLblPos val="nextTo"/>
        <c:txPr>
          <a:bodyPr/>
          <a:lstStyle/>
          <a:p>
            <a:pPr>
              <a:defRPr sz="1200"/>
            </a:pPr>
            <a:endParaRPr lang="en-US"/>
          </a:p>
        </c:txPr>
        <c:crossAx val="122537088"/>
        <c:crosses val="autoZero"/>
        <c:crossBetween val="between"/>
        <c:majorUnit val="0.1"/>
      </c:valAx>
    </c:plotArea>
    <c:legend>
      <c:legendPos val="t"/>
      <c:overlay val="0"/>
      <c:txPr>
        <a:bodyPr/>
        <a:lstStyle/>
        <a:p>
          <a:pPr>
            <a:defRPr sz="1400"/>
          </a:pPr>
          <a:endParaRPr lang="en-US"/>
        </a:p>
      </c:txPr>
    </c:legend>
    <c:plotVisOnly val="1"/>
    <c:dispBlanksAs val="zero"/>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71822787720052"/>
          <c:y val="5.9701761220520344E-2"/>
          <c:w val="0.65056586375101222"/>
          <c:h val="0.83467226221835311"/>
        </c:manualLayout>
      </c:layout>
      <c:lineChart>
        <c:grouping val="standard"/>
        <c:varyColors val="0"/>
        <c:ser>
          <c:idx val="0"/>
          <c:order val="0"/>
          <c:tx>
            <c:strRef>
              <c:f>Summary!$B$474</c:f>
              <c:strCache>
                <c:ptCount val="1"/>
                <c:pt idx="0">
                  <c:v>Short Reach (100m/300m)</c:v>
                </c:pt>
              </c:strCache>
            </c:strRef>
          </c:tx>
          <c:cat>
            <c:numRef>
              <c:f>Summary!$C$473:$N$473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Summary!$C$474:$N$474</c:f>
              <c:numCache>
                <c:formatCode>_(* #,##0_);_(* \(#,##0\);_(* "-"??_);_(@_)</c:formatCode>
                <c:ptCount val="12"/>
                <c:pt idx="0">
                  <c:v>11471385.93</c:v>
                </c:pt>
                <c:pt idx="1">
                  <c:v>12691744</c:v>
                </c:pt>
                <c:pt idx="2">
                  <c:v>14084264</c:v>
                </c:pt>
                <c:pt idx="3">
                  <c:v>0</c:v>
                </c:pt>
                <c:pt idx="4">
                  <c:v>0</c:v>
                </c:pt>
                <c:pt idx="5">
                  <c:v>0</c:v>
                </c:pt>
                <c:pt idx="6">
                  <c:v>0</c:v>
                </c:pt>
                <c:pt idx="7">
                  <c:v>0</c:v>
                </c:pt>
                <c:pt idx="8">
                  <c:v>0</c:v>
                </c:pt>
                <c:pt idx="9">
                  <c:v>0</c:v>
                </c:pt>
                <c:pt idx="10">
                  <c:v>0</c:v>
                </c:pt>
                <c:pt idx="11">
                  <c:v>0</c:v>
                </c:pt>
              </c:numCache>
            </c:numRef>
          </c:val>
          <c:smooth val="1"/>
          <c:extLst>
            <c:ext xmlns:c16="http://schemas.microsoft.com/office/drawing/2014/chart" uri="{C3380CC4-5D6E-409C-BE32-E72D297353CC}">
              <c16:uniqueId val="{00000000-67F5-734D-A34D-2E2F4E3466FC}"/>
            </c:ext>
          </c:extLst>
        </c:ser>
        <c:ser>
          <c:idx val="1"/>
          <c:order val="1"/>
          <c:tx>
            <c:strRef>
              <c:f>Summary!$B$475</c:f>
              <c:strCache>
                <c:ptCount val="1"/>
                <c:pt idx="0">
                  <c:v>Long Reach (10 km)</c:v>
                </c:pt>
              </c:strCache>
            </c:strRef>
          </c:tx>
          <c:cat>
            <c:numRef>
              <c:f>Summary!$C$473:$N$473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Summary!$C$475:$N$475</c:f>
              <c:numCache>
                <c:formatCode>_(* #,##0_);_(* \(#,##0\);_(* "-"??_);_(@_)</c:formatCode>
                <c:ptCount val="12"/>
                <c:pt idx="0">
                  <c:v>6522271</c:v>
                </c:pt>
                <c:pt idx="1">
                  <c:v>6815238</c:v>
                </c:pt>
                <c:pt idx="2">
                  <c:v>7087259</c:v>
                </c:pt>
                <c:pt idx="3">
                  <c:v>0</c:v>
                </c:pt>
                <c:pt idx="4">
                  <c:v>0</c:v>
                </c:pt>
                <c:pt idx="5">
                  <c:v>0</c:v>
                </c:pt>
                <c:pt idx="6">
                  <c:v>0</c:v>
                </c:pt>
                <c:pt idx="7">
                  <c:v>0</c:v>
                </c:pt>
                <c:pt idx="8">
                  <c:v>0</c:v>
                </c:pt>
                <c:pt idx="9">
                  <c:v>0</c:v>
                </c:pt>
                <c:pt idx="10">
                  <c:v>0</c:v>
                </c:pt>
                <c:pt idx="11">
                  <c:v>0</c:v>
                </c:pt>
              </c:numCache>
            </c:numRef>
          </c:val>
          <c:smooth val="1"/>
          <c:extLst>
            <c:ext xmlns:c16="http://schemas.microsoft.com/office/drawing/2014/chart" uri="{C3380CC4-5D6E-409C-BE32-E72D297353CC}">
              <c16:uniqueId val="{00000001-67F5-734D-A34D-2E2F4E3466FC}"/>
            </c:ext>
          </c:extLst>
        </c:ser>
        <c:ser>
          <c:idx val="2"/>
          <c:order val="2"/>
          <c:tx>
            <c:strRef>
              <c:f>Summary!$B$476</c:f>
              <c:strCache>
                <c:ptCount val="1"/>
                <c:pt idx="0">
                  <c:v>Extended Reach (40 &amp; 80 Km)</c:v>
                </c:pt>
              </c:strCache>
            </c:strRef>
          </c:tx>
          <c:cat>
            <c:numRef>
              <c:f>Summary!$C$473:$N$473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Summary!$C$476:$N$476</c:f>
              <c:numCache>
                <c:formatCode>_(* #,##0_);_(* \(#,##0\);_(* "-"??_);_(@_)</c:formatCode>
                <c:ptCount val="12"/>
                <c:pt idx="0">
                  <c:v>523162</c:v>
                </c:pt>
                <c:pt idx="1">
                  <c:v>438040.1</c:v>
                </c:pt>
                <c:pt idx="2">
                  <c:v>845482.1</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B9EF-6A4D-A8B6-D914D02FAC65}"/>
            </c:ext>
          </c:extLst>
        </c:ser>
        <c:dLbls>
          <c:showLegendKey val="0"/>
          <c:showVal val="0"/>
          <c:showCatName val="0"/>
          <c:showSerName val="0"/>
          <c:showPercent val="0"/>
          <c:showBubbleSize val="0"/>
        </c:dLbls>
        <c:marker val="1"/>
        <c:smooth val="0"/>
        <c:axId val="125835904"/>
        <c:axId val="125841792"/>
      </c:lineChart>
      <c:catAx>
        <c:axId val="125835904"/>
        <c:scaling>
          <c:orientation val="minMax"/>
        </c:scaling>
        <c:delete val="0"/>
        <c:axPos val="b"/>
        <c:numFmt formatCode="General" sourceLinked="1"/>
        <c:majorTickMark val="out"/>
        <c:minorTickMark val="none"/>
        <c:tickLblPos val="nextTo"/>
        <c:txPr>
          <a:bodyPr/>
          <a:lstStyle/>
          <a:p>
            <a:pPr>
              <a:defRPr sz="1200" b="0"/>
            </a:pPr>
            <a:endParaRPr lang="en-US"/>
          </a:p>
        </c:txPr>
        <c:crossAx val="125841792"/>
        <c:crosses val="autoZero"/>
        <c:auto val="1"/>
        <c:lblAlgn val="ctr"/>
        <c:lblOffset val="100"/>
        <c:tickLblSkip val="1"/>
        <c:noMultiLvlLbl val="1"/>
      </c:catAx>
      <c:valAx>
        <c:axId val="125841792"/>
        <c:scaling>
          <c:orientation val="minMax"/>
        </c:scaling>
        <c:delete val="0"/>
        <c:axPos val="l"/>
        <c:majorGridlines/>
        <c:title>
          <c:tx>
            <c:rich>
              <a:bodyPr rot="-5400000" vert="horz"/>
              <a:lstStyle/>
              <a:p>
                <a:pPr>
                  <a:defRPr/>
                </a:pPr>
                <a:r>
                  <a:rPr lang="en-US"/>
                  <a:t>Units</a:t>
                </a:r>
              </a:p>
            </c:rich>
          </c:tx>
          <c:overlay val="0"/>
        </c:title>
        <c:numFmt formatCode="_(* #,##0_);_(* \(#,##0\);_(* &quot;-&quot;??_);_(@_)" sourceLinked="1"/>
        <c:majorTickMark val="out"/>
        <c:minorTickMark val="none"/>
        <c:tickLblPos val="nextTo"/>
        <c:crossAx val="125835904"/>
        <c:crosses val="autoZero"/>
        <c:crossBetween val="between"/>
      </c:valAx>
    </c:plotArea>
    <c:legend>
      <c:legendPos val="r"/>
      <c:layout>
        <c:manualLayout>
          <c:xMode val="edge"/>
          <c:yMode val="edge"/>
          <c:x val="0.82220637948992414"/>
          <c:y val="0.25780520696589698"/>
          <c:w val="0.17779359757497817"/>
          <c:h val="0.23482950335251707"/>
        </c:manualLayout>
      </c:layout>
      <c:overlay val="0"/>
      <c:txPr>
        <a:bodyPr/>
        <a:lstStyle/>
        <a:p>
          <a:pPr>
            <a:defRPr sz="1200"/>
          </a:pPr>
          <a:endParaRPr lang="en-US"/>
        </a:p>
      </c:txPr>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749754980459"/>
          <c:y val="6.5307225303267449E-2"/>
          <c:w val="0.65314275187647597"/>
          <c:h val="0.83265883179305233"/>
        </c:manualLayout>
      </c:layout>
      <c:lineChart>
        <c:grouping val="standard"/>
        <c:varyColors val="0"/>
        <c:ser>
          <c:idx val="0"/>
          <c:order val="0"/>
          <c:tx>
            <c:strRef>
              <c:f>Summary!$O$474</c:f>
              <c:strCache>
                <c:ptCount val="1"/>
                <c:pt idx="0">
                  <c:v>Short Reach (100m/300m)</c:v>
                </c:pt>
              </c:strCache>
            </c:strRef>
          </c:tx>
          <c:cat>
            <c:numRef>
              <c:f>Summary!$P$473:$AA$473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Summary!$P$474:$AA$474</c:f>
              <c:numCache>
                <c:formatCode>_("$"* #,##0_);_("$"* \(#,##0\);_("$"* "-"??_);_(@_)</c:formatCode>
                <c:ptCount val="12"/>
                <c:pt idx="0">
                  <c:v>219.56064245678951</c:v>
                </c:pt>
                <c:pt idx="1">
                  <c:v>200.84764615935509</c:v>
                </c:pt>
                <c:pt idx="2">
                  <c:v>188.42638884181611</c:v>
                </c:pt>
                <c:pt idx="3">
                  <c:v>0</c:v>
                </c:pt>
                <c:pt idx="4">
                  <c:v>0</c:v>
                </c:pt>
                <c:pt idx="5">
                  <c:v>0</c:v>
                </c:pt>
                <c:pt idx="6">
                  <c:v>0</c:v>
                </c:pt>
                <c:pt idx="7">
                  <c:v>0</c:v>
                </c:pt>
                <c:pt idx="8">
                  <c:v>0</c:v>
                </c:pt>
                <c:pt idx="9">
                  <c:v>0</c:v>
                </c:pt>
                <c:pt idx="10">
                  <c:v>0</c:v>
                </c:pt>
                <c:pt idx="11">
                  <c:v>0</c:v>
                </c:pt>
              </c:numCache>
            </c:numRef>
          </c:val>
          <c:smooth val="1"/>
          <c:extLst>
            <c:ext xmlns:c16="http://schemas.microsoft.com/office/drawing/2014/chart" uri="{C3380CC4-5D6E-409C-BE32-E72D297353CC}">
              <c16:uniqueId val="{00000001-8D12-8142-AEC7-6CCE505764F2}"/>
            </c:ext>
          </c:extLst>
        </c:ser>
        <c:ser>
          <c:idx val="1"/>
          <c:order val="1"/>
          <c:tx>
            <c:strRef>
              <c:f>Summary!$O$475</c:f>
              <c:strCache>
                <c:ptCount val="1"/>
                <c:pt idx="0">
                  <c:v>Long Reach (10 km)</c:v>
                </c:pt>
              </c:strCache>
            </c:strRef>
          </c:tx>
          <c:cat>
            <c:numRef>
              <c:f>Summary!$P$473:$AA$473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Summary!$P$475:$AA$475</c:f>
              <c:numCache>
                <c:formatCode>_("$"* #,##0_);_("$"* \(#,##0\);_("$"* "-"??_);_(@_)</c:formatCode>
                <c:ptCount val="12"/>
                <c:pt idx="0">
                  <c:v>254.44483716357485</c:v>
                </c:pt>
                <c:pt idx="1">
                  <c:v>209.25428722227136</c:v>
                </c:pt>
                <c:pt idx="2">
                  <c:v>175.26710676970723</c:v>
                </c:pt>
                <c:pt idx="3">
                  <c:v>0</c:v>
                </c:pt>
                <c:pt idx="4">
                  <c:v>0</c:v>
                </c:pt>
                <c:pt idx="5">
                  <c:v>0</c:v>
                </c:pt>
                <c:pt idx="6">
                  <c:v>0</c:v>
                </c:pt>
                <c:pt idx="7">
                  <c:v>0</c:v>
                </c:pt>
                <c:pt idx="8">
                  <c:v>0</c:v>
                </c:pt>
                <c:pt idx="9">
                  <c:v>0</c:v>
                </c:pt>
                <c:pt idx="10">
                  <c:v>0</c:v>
                </c:pt>
                <c:pt idx="11">
                  <c:v>0</c:v>
                </c:pt>
              </c:numCache>
            </c:numRef>
          </c:val>
          <c:smooth val="1"/>
          <c:extLst>
            <c:ext xmlns:c16="http://schemas.microsoft.com/office/drawing/2014/chart" uri="{C3380CC4-5D6E-409C-BE32-E72D297353CC}">
              <c16:uniqueId val="{00000000-8D12-8142-AEC7-6CCE505764F2}"/>
            </c:ext>
          </c:extLst>
        </c:ser>
        <c:ser>
          <c:idx val="2"/>
          <c:order val="2"/>
          <c:tx>
            <c:strRef>
              <c:f>Summary!$O$476</c:f>
              <c:strCache>
                <c:ptCount val="1"/>
                <c:pt idx="0">
                  <c:v>Extended Reach (40 &amp; 80 Km)</c:v>
                </c:pt>
              </c:strCache>
            </c:strRef>
          </c:tx>
          <c:cat>
            <c:numRef>
              <c:f>Summary!$P$473:$AA$473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Summary!$P$476:$AA$476</c:f>
              <c:numCache>
                <c:formatCode>_("$"* #,##0_);_("$"* \(#,##0\);_("$"* "-"??_);_(@_)</c:formatCode>
                <c:ptCount val="12"/>
                <c:pt idx="0">
                  <c:v>114.89424822326546</c:v>
                </c:pt>
                <c:pt idx="1">
                  <c:v>76.502902152606012</c:v>
                </c:pt>
                <c:pt idx="2">
                  <c:v>107.72634092712892</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C890-C648-BB77-7CEB312417EF}"/>
            </c:ext>
          </c:extLst>
        </c:ser>
        <c:dLbls>
          <c:showLegendKey val="0"/>
          <c:showVal val="0"/>
          <c:showCatName val="0"/>
          <c:showSerName val="0"/>
          <c:showPercent val="0"/>
          <c:showBubbleSize val="0"/>
        </c:dLbls>
        <c:marker val="1"/>
        <c:smooth val="0"/>
        <c:axId val="125881344"/>
        <c:axId val="125891328"/>
      </c:lineChart>
      <c:catAx>
        <c:axId val="125881344"/>
        <c:scaling>
          <c:orientation val="minMax"/>
        </c:scaling>
        <c:delete val="0"/>
        <c:axPos val="b"/>
        <c:numFmt formatCode="General" sourceLinked="1"/>
        <c:majorTickMark val="out"/>
        <c:minorTickMark val="none"/>
        <c:tickLblPos val="nextTo"/>
        <c:txPr>
          <a:bodyPr/>
          <a:lstStyle/>
          <a:p>
            <a:pPr>
              <a:defRPr sz="1200" b="0"/>
            </a:pPr>
            <a:endParaRPr lang="en-US"/>
          </a:p>
        </c:txPr>
        <c:crossAx val="125891328"/>
        <c:crosses val="autoZero"/>
        <c:auto val="1"/>
        <c:lblAlgn val="ctr"/>
        <c:lblOffset val="100"/>
        <c:tickLblSkip val="1"/>
        <c:noMultiLvlLbl val="1"/>
      </c:catAx>
      <c:valAx>
        <c:axId val="125891328"/>
        <c:scaling>
          <c:orientation val="minMax"/>
        </c:scaling>
        <c:delete val="0"/>
        <c:axPos val="l"/>
        <c:majorGridlines/>
        <c:title>
          <c:tx>
            <c:rich>
              <a:bodyPr rot="-5400000" vert="horz"/>
              <a:lstStyle/>
              <a:p>
                <a:pPr>
                  <a:defRPr/>
                </a:pPr>
                <a:r>
                  <a:rPr lang="en-US"/>
                  <a:t>Sales ($M)</a:t>
                </a:r>
              </a:p>
            </c:rich>
          </c:tx>
          <c:layout>
            <c:manualLayout>
              <c:xMode val="edge"/>
              <c:yMode val="edge"/>
              <c:x val="2.99670532652897E-2"/>
              <c:y val="0.40262499275130897"/>
            </c:manualLayout>
          </c:layout>
          <c:overlay val="0"/>
        </c:title>
        <c:numFmt formatCode="_(&quot;$&quot;* #,##0_);_(&quot;$&quot;* \(#,##0\);_(&quot;$&quot;* &quot;-&quot;??_);_(@_)" sourceLinked="1"/>
        <c:majorTickMark val="out"/>
        <c:minorTickMark val="none"/>
        <c:tickLblPos val="nextTo"/>
        <c:crossAx val="125881344"/>
        <c:crosses val="autoZero"/>
        <c:crossBetween val="between"/>
      </c:valAx>
    </c:plotArea>
    <c:legend>
      <c:legendPos val="r"/>
      <c:layout>
        <c:manualLayout>
          <c:xMode val="edge"/>
          <c:yMode val="edge"/>
          <c:x val="0.81372483950987895"/>
          <c:y val="4.9851804232028257E-2"/>
          <c:w val="0.16641533533883901"/>
          <c:h val="0.84216150759122899"/>
        </c:manualLayout>
      </c:layout>
      <c:overlay val="0"/>
      <c:txPr>
        <a:bodyPr/>
        <a:lstStyle/>
        <a:p>
          <a:pPr>
            <a:defRPr sz="1200"/>
          </a:pPr>
          <a:endParaRPr lang="en-US"/>
        </a:p>
      </c:txPr>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29957601453668"/>
          <c:y val="5.5257369935372801E-2"/>
          <c:w val="0.77875384615384613"/>
          <c:h val="0.81750234728501792"/>
        </c:manualLayout>
      </c:layout>
      <c:lineChart>
        <c:grouping val="standard"/>
        <c:varyColors val="0"/>
        <c:ser>
          <c:idx val="1"/>
          <c:order val="0"/>
          <c:tx>
            <c:strRef>
              <c:f>Summary!$O$216</c:f>
              <c:strCache>
                <c:ptCount val="1"/>
                <c:pt idx="0">
                  <c:v>On board</c:v>
                </c:pt>
              </c:strCache>
            </c:strRef>
          </c:tx>
          <c:cat>
            <c:numRef>
              <c:f>Summary!$P$215:$AA$215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Summary!$P$216:$AA$216</c:f>
              <c:numCache>
                <c:formatCode>_(* #,##0_);_(* \(#,##0\);_(* "-"??_);_(@_)</c:formatCode>
                <c:ptCount val="12"/>
                <c:pt idx="0">
                  <c:v>261292</c:v>
                </c:pt>
                <c:pt idx="1">
                  <c:v>256912</c:v>
                </c:pt>
                <c:pt idx="2">
                  <c:v>271842</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487B-C744-8624-0F1137E8F1D2}"/>
            </c:ext>
          </c:extLst>
        </c:ser>
        <c:ser>
          <c:idx val="2"/>
          <c:order val="1"/>
          <c:tx>
            <c:strRef>
              <c:f>Summary!$O$217</c:f>
              <c:strCache>
                <c:ptCount val="1"/>
                <c:pt idx="0">
                  <c:v>Direct detect</c:v>
                </c:pt>
              </c:strCache>
            </c:strRef>
          </c:tx>
          <c:cat>
            <c:numRef>
              <c:f>Summary!$P$215:$AA$215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Summary!$P$217:$AA$217</c:f>
              <c:numCache>
                <c:formatCode>_(* #,##0_);_(* \(#,##0\);_(* "-"??_);_(@_)</c:formatCode>
                <c:ptCount val="12"/>
                <c:pt idx="0">
                  <c:v>3429</c:v>
                </c:pt>
                <c:pt idx="1">
                  <c:v>31869</c:v>
                </c:pt>
                <c:pt idx="2">
                  <c:v>27000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487B-C744-8624-0F1137E8F1D2}"/>
            </c:ext>
          </c:extLst>
        </c:ser>
        <c:ser>
          <c:idx val="0"/>
          <c:order val="2"/>
          <c:tx>
            <c:strRef>
              <c:f>Summary!$O$218</c:f>
              <c:strCache>
                <c:ptCount val="1"/>
                <c:pt idx="0">
                  <c:v>CFP-DCO</c:v>
                </c:pt>
              </c:strCache>
            </c:strRef>
          </c:tx>
          <c:cat>
            <c:numRef>
              <c:f>Summary!$P$215:$AA$215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Summary!$P$218:$AA$218</c:f>
              <c:numCache>
                <c:formatCode>_(* #,##0_);_(* \(#,##0\);_(* "-"??_);_(@_)</c:formatCode>
                <c:ptCount val="12"/>
                <c:pt idx="0">
                  <c:v>33852</c:v>
                </c:pt>
                <c:pt idx="1">
                  <c:v>37200</c:v>
                </c:pt>
                <c:pt idx="2">
                  <c:v>39955</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222C-0346-B90F-F11B9BC80C4E}"/>
            </c:ext>
          </c:extLst>
        </c:ser>
        <c:ser>
          <c:idx val="4"/>
          <c:order val="3"/>
          <c:tx>
            <c:strRef>
              <c:f>Summary!$O$219</c:f>
              <c:strCache>
                <c:ptCount val="1"/>
                <c:pt idx="0">
                  <c:v>100GbE ZR</c:v>
                </c:pt>
              </c:strCache>
            </c:strRef>
          </c:tx>
          <c:cat>
            <c:numRef>
              <c:f>Summary!$P$215:$AA$215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Summary!$P$219:$AA$219</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487B-C744-8624-0F1137E8F1D2}"/>
            </c:ext>
          </c:extLst>
        </c:ser>
        <c:ser>
          <c:idx val="3"/>
          <c:order val="4"/>
          <c:tx>
            <c:strRef>
              <c:f>Summary!$O$220</c:f>
              <c:strCache>
                <c:ptCount val="1"/>
                <c:pt idx="0">
                  <c:v>CFP2-ACO</c:v>
                </c:pt>
              </c:strCache>
            </c:strRef>
          </c:tx>
          <c:cat>
            <c:numRef>
              <c:f>Summary!$P$215:$AA$215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Summary!$P$220:$AA$220</c:f>
              <c:numCache>
                <c:formatCode>_(* #,##0_);_(* \(#,##0\);_(* "-"??_);_(@_)</c:formatCode>
                <c:ptCount val="12"/>
                <c:pt idx="0">
                  <c:v>13515</c:v>
                </c:pt>
                <c:pt idx="1">
                  <c:v>21888</c:v>
                </c:pt>
                <c:pt idx="2">
                  <c:v>18203</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196C-AA4F-9F6E-5FAD18C0A5D0}"/>
            </c:ext>
          </c:extLst>
        </c:ser>
        <c:dLbls>
          <c:showLegendKey val="0"/>
          <c:showVal val="0"/>
          <c:showCatName val="0"/>
          <c:showSerName val="0"/>
          <c:showPercent val="0"/>
          <c:showBubbleSize val="0"/>
        </c:dLbls>
        <c:marker val="1"/>
        <c:smooth val="0"/>
        <c:axId val="125998976"/>
        <c:axId val="126000512"/>
      </c:lineChart>
      <c:catAx>
        <c:axId val="125998976"/>
        <c:scaling>
          <c:orientation val="minMax"/>
        </c:scaling>
        <c:delete val="0"/>
        <c:axPos val="b"/>
        <c:numFmt formatCode="General" sourceLinked="1"/>
        <c:majorTickMark val="out"/>
        <c:minorTickMark val="none"/>
        <c:tickLblPos val="nextTo"/>
        <c:txPr>
          <a:bodyPr/>
          <a:lstStyle/>
          <a:p>
            <a:pPr>
              <a:defRPr sz="1200" b="0"/>
            </a:pPr>
            <a:endParaRPr lang="en-US"/>
          </a:p>
        </c:txPr>
        <c:crossAx val="126000512"/>
        <c:crosses val="autoZero"/>
        <c:auto val="1"/>
        <c:lblAlgn val="ctr"/>
        <c:lblOffset val="100"/>
        <c:noMultiLvlLbl val="0"/>
      </c:catAx>
      <c:valAx>
        <c:axId val="126000512"/>
        <c:scaling>
          <c:orientation val="minMax"/>
          <c:min val="0"/>
        </c:scaling>
        <c:delete val="0"/>
        <c:axPos val="l"/>
        <c:majorGridlines/>
        <c:title>
          <c:tx>
            <c:rich>
              <a:bodyPr rot="-5400000" vert="horz"/>
              <a:lstStyle/>
              <a:p>
                <a:pPr>
                  <a:defRPr sz="1400" b="0"/>
                </a:pPr>
                <a:r>
                  <a:rPr lang="en-US" sz="1400" b="0"/>
                  <a:t>Units</a:t>
                </a:r>
              </a:p>
            </c:rich>
          </c:tx>
          <c:layout>
            <c:manualLayout>
              <c:xMode val="edge"/>
              <c:yMode val="edge"/>
              <c:x val="2.9509118698815066E-2"/>
              <c:y val="0.38790501613073969"/>
            </c:manualLayout>
          </c:layout>
          <c:overlay val="0"/>
        </c:title>
        <c:numFmt formatCode="_(* #,##0_);_(* \(#,##0\);_(* &quot;-&quot;_);_(@_)" sourceLinked="0"/>
        <c:majorTickMark val="out"/>
        <c:minorTickMark val="none"/>
        <c:tickLblPos val="nextTo"/>
        <c:txPr>
          <a:bodyPr/>
          <a:lstStyle/>
          <a:p>
            <a:pPr>
              <a:defRPr sz="1400" b="0"/>
            </a:pPr>
            <a:endParaRPr lang="en-US"/>
          </a:p>
        </c:txPr>
        <c:crossAx val="125998976"/>
        <c:crosses val="autoZero"/>
        <c:crossBetween val="between"/>
      </c:valAx>
    </c:plotArea>
    <c:legend>
      <c:legendPos val="r"/>
      <c:layout>
        <c:manualLayout>
          <c:xMode val="edge"/>
          <c:yMode val="edge"/>
          <c:x val="0.22413858267716535"/>
          <c:y val="8.8078888541174405E-2"/>
          <c:w val="0.23776971532404603"/>
          <c:h val="0.45475688105358514"/>
        </c:manualLayout>
      </c:layout>
      <c:overlay val="0"/>
      <c:spPr>
        <a:solidFill>
          <a:schemeClr val="bg1"/>
        </a:solidFill>
        <a:ln>
          <a:solidFill>
            <a:schemeClr val="tx1">
              <a:lumMod val="75000"/>
              <a:lumOff val="25000"/>
            </a:schemeClr>
          </a:solidFill>
        </a:ln>
      </c:spPr>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42944941385156"/>
          <c:y val="0.13880663370973664"/>
          <c:w val="0.82938555235561839"/>
          <c:h val="0.75375248580132637"/>
        </c:manualLayout>
      </c:layout>
      <c:lineChart>
        <c:grouping val="standard"/>
        <c:varyColors val="0"/>
        <c:ser>
          <c:idx val="1"/>
          <c:order val="0"/>
          <c:tx>
            <c:strRef>
              <c:f>Summary!$B$109</c:f>
              <c:strCache>
                <c:ptCount val="1"/>
                <c:pt idx="0">
                  <c:v>Ethernet</c:v>
                </c:pt>
              </c:strCache>
            </c:strRef>
          </c:tx>
          <c:cat>
            <c:numRef>
              <c:f>Summary!$C$108:$N$108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Summary!$C$109:$N$109</c:f>
              <c:numCache>
                <c:formatCode>_("$"* #,##0_);_("$"* \(#,##0\);_("$"* "-"??_);_(@_)</c:formatCode>
                <c:ptCount val="12"/>
                <c:pt idx="0">
                  <c:v>2687.6154076451867</c:v>
                </c:pt>
                <c:pt idx="1">
                  <c:v>3178.3132920887742</c:v>
                </c:pt>
                <c:pt idx="2">
                  <c:v>3388.017527813528</c:v>
                </c:pt>
                <c:pt idx="3">
                  <c:v>0</c:v>
                </c:pt>
                <c:pt idx="4">
                  <c:v>0</c:v>
                </c:pt>
                <c:pt idx="5">
                  <c:v>0</c:v>
                </c:pt>
                <c:pt idx="6">
                  <c:v>0</c:v>
                </c:pt>
                <c:pt idx="7">
                  <c:v>0</c:v>
                </c:pt>
                <c:pt idx="8">
                  <c:v>0</c:v>
                </c:pt>
                <c:pt idx="9">
                  <c:v>0</c:v>
                </c:pt>
                <c:pt idx="10">
                  <c:v>0</c:v>
                </c:pt>
                <c:pt idx="11">
                  <c:v>0</c:v>
                </c:pt>
              </c:numCache>
            </c:numRef>
          </c:val>
          <c:smooth val="1"/>
          <c:extLst>
            <c:ext xmlns:c16="http://schemas.microsoft.com/office/drawing/2014/chart" uri="{C3380CC4-5D6E-409C-BE32-E72D297353CC}">
              <c16:uniqueId val="{00000000-2CE6-6542-B6CC-8EB5FA18C9D7}"/>
            </c:ext>
          </c:extLst>
        </c:ser>
        <c:ser>
          <c:idx val="2"/>
          <c:order val="1"/>
          <c:tx>
            <c:strRef>
              <c:f>Summary!$B$110</c:f>
              <c:strCache>
                <c:ptCount val="1"/>
                <c:pt idx="0">
                  <c:v>Fibre Channel</c:v>
                </c:pt>
              </c:strCache>
            </c:strRef>
          </c:tx>
          <c:cat>
            <c:numRef>
              <c:f>Summary!$C$108:$N$108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Summary!$C$110:$N$110</c:f>
              <c:numCache>
                <c:formatCode>_("$"* #,##0_);_("$"* \(#,##0\);_("$"* "-"??_);_(@_)</c:formatCode>
                <c:ptCount val="12"/>
                <c:pt idx="0">
                  <c:v>213.14888751760432</c:v>
                </c:pt>
                <c:pt idx="1">
                  <c:v>230.49733099999995</c:v>
                </c:pt>
                <c:pt idx="2">
                  <c:v>218.4222266667125</c:v>
                </c:pt>
                <c:pt idx="3">
                  <c:v>0</c:v>
                </c:pt>
                <c:pt idx="4">
                  <c:v>0</c:v>
                </c:pt>
                <c:pt idx="5">
                  <c:v>0</c:v>
                </c:pt>
                <c:pt idx="6">
                  <c:v>0</c:v>
                </c:pt>
                <c:pt idx="7">
                  <c:v>0</c:v>
                </c:pt>
                <c:pt idx="8">
                  <c:v>0</c:v>
                </c:pt>
                <c:pt idx="9">
                  <c:v>0</c:v>
                </c:pt>
                <c:pt idx="10">
                  <c:v>0</c:v>
                </c:pt>
                <c:pt idx="11">
                  <c:v>0</c:v>
                </c:pt>
              </c:numCache>
            </c:numRef>
          </c:val>
          <c:smooth val="1"/>
          <c:extLst>
            <c:ext xmlns:c16="http://schemas.microsoft.com/office/drawing/2014/chart" uri="{C3380CC4-5D6E-409C-BE32-E72D297353CC}">
              <c16:uniqueId val="{00000001-2CE6-6542-B6CC-8EB5FA18C9D7}"/>
            </c:ext>
          </c:extLst>
        </c:ser>
        <c:ser>
          <c:idx val="4"/>
          <c:order val="2"/>
          <c:tx>
            <c:strRef>
              <c:f>Summary!$B$111</c:f>
              <c:strCache>
                <c:ptCount val="1"/>
                <c:pt idx="0">
                  <c:v>Optical Interconnects</c:v>
                </c:pt>
              </c:strCache>
            </c:strRef>
          </c:tx>
          <c:cat>
            <c:numRef>
              <c:f>Summary!$C$108:$N$108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Summary!$C$111:$N$111</c:f>
              <c:numCache>
                <c:formatCode>_("$"* #,##0_);_("$"* \(#,##0\);_("$"* "-"??_);_(@_)</c:formatCode>
                <c:ptCount val="12"/>
                <c:pt idx="0">
                  <c:v>221.72454479323278</c:v>
                </c:pt>
                <c:pt idx="1">
                  <c:v>206.65941133354022</c:v>
                </c:pt>
                <c:pt idx="2">
                  <c:v>227.1686618283141</c:v>
                </c:pt>
                <c:pt idx="3">
                  <c:v>0</c:v>
                </c:pt>
                <c:pt idx="4">
                  <c:v>0</c:v>
                </c:pt>
                <c:pt idx="5">
                  <c:v>0</c:v>
                </c:pt>
                <c:pt idx="6">
                  <c:v>0</c:v>
                </c:pt>
                <c:pt idx="7">
                  <c:v>0</c:v>
                </c:pt>
                <c:pt idx="8">
                  <c:v>0</c:v>
                </c:pt>
                <c:pt idx="9">
                  <c:v>0</c:v>
                </c:pt>
                <c:pt idx="10">
                  <c:v>0</c:v>
                </c:pt>
                <c:pt idx="11">
                  <c:v>0</c:v>
                </c:pt>
              </c:numCache>
            </c:numRef>
          </c:val>
          <c:smooth val="1"/>
          <c:extLst>
            <c:ext xmlns:c16="http://schemas.microsoft.com/office/drawing/2014/chart" uri="{C3380CC4-5D6E-409C-BE32-E72D297353CC}">
              <c16:uniqueId val="{00000002-2CE6-6542-B6CC-8EB5FA18C9D7}"/>
            </c:ext>
          </c:extLst>
        </c:ser>
        <c:dLbls>
          <c:showLegendKey val="0"/>
          <c:showVal val="0"/>
          <c:showCatName val="0"/>
          <c:showSerName val="0"/>
          <c:showPercent val="0"/>
          <c:showBubbleSize val="0"/>
        </c:dLbls>
        <c:marker val="1"/>
        <c:smooth val="0"/>
        <c:axId val="126368384"/>
        <c:axId val="126382464"/>
      </c:lineChart>
      <c:catAx>
        <c:axId val="126368384"/>
        <c:scaling>
          <c:orientation val="minMax"/>
        </c:scaling>
        <c:delete val="0"/>
        <c:axPos val="b"/>
        <c:numFmt formatCode="General" sourceLinked="1"/>
        <c:majorTickMark val="out"/>
        <c:minorTickMark val="none"/>
        <c:tickLblPos val="nextTo"/>
        <c:txPr>
          <a:bodyPr/>
          <a:lstStyle/>
          <a:p>
            <a:pPr>
              <a:defRPr sz="1200" b="0"/>
            </a:pPr>
            <a:endParaRPr lang="en-US"/>
          </a:p>
        </c:txPr>
        <c:crossAx val="126382464"/>
        <c:crosses val="autoZero"/>
        <c:auto val="1"/>
        <c:lblAlgn val="ctr"/>
        <c:lblOffset val="100"/>
        <c:noMultiLvlLbl val="1"/>
      </c:catAx>
      <c:valAx>
        <c:axId val="126382464"/>
        <c:scaling>
          <c:orientation val="minMax"/>
          <c:min val="0"/>
        </c:scaling>
        <c:delete val="0"/>
        <c:axPos val="l"/>
        <c:majorGridlines/>
        <c:title>
          <c:tx>
            <c:rich>
              <a:bodyPr rot="-5400000" vert="horz"/>
              <a:lstStyle/>
              <a:p>
                <a:pPr>
                  <a:defRPr sz="1400" b="0">
                    <a:latin typeface="+mn-lt"/>
                  </a:defRPr>
                </a:pPr>
                <a:r>
                  <a:rPr lang="en-US" sz="1400" b="0">
                    <a:latin typeface="+mn-lt"/>
                  </a:rPr>
                  <a:t>Revenues ($ M)</a:t>
                </a:r>
              </a:p>
            </c:rich>
          </c:tx>
          <c:layout>
            <c:manualLayout>
              <c:xMode val="edge"/>
              <c:yMode val="edge"/>
              <c:x val="1.9899535731375803E-2"/>
              <c:y val="0.2849054947184218"/>
            </c:manualLayout>
          </c:layout>
          <c:overlay val="0"/>
        </c:title>
        <c:numFmt formatCode="_(&quot;$&quot;* #,##0_);_(&quot;$&quot;* \(#,##0\);_(&quot;$&quot;* &quot;-&quot;??_);_(@_)" sourceLinked="1"/>
        <c:majorTickMark val="out"/>
        <c:minorTickMark val="none"/>
        <c:tickLblPos val="nextTo"/>
        <c:txPr>
          <a:bodyPr/>
          <a:lstStyle/>
          <a:p>
            <a:pPr>
              <a:defRPr sz="1200" b="0"/>
            </a:pPr>
            <a:endParaRPr lang="en-US"/>
          </a:p>
        </c:txPr>
        <c:crossAx val="126368384"/>
        <c:crosses val="autoZero"/>
        <c:crossBetween val="between"/>
      </c:valAx>
    </c:plotArea>
    <c:legend>
      <c:legendPos val="t"/>
      <c:layout>
        <c:manualLayout>
          <c:xMode val="edge"/>
          <c:yMode val="edge"/>
          <c:x val="0.1608444971775374"/>
          <c:y val="3.2751940180139355E-2"/>
          <c:w val="0.8186658467371426"/>
          <c:h val="7.1947473925450409E-2"/>
        </c:manualLayout>
      </c:layout>
      <c:overlay val="0"/>
      <c:txPr>
        <a:bodyPr/>
        <a:lstStyle/>
        <a:p>
          <a:pPr>
            <a:defRPr sz="1400"/>
          </a:pPr>
          <a:endParaRPr lang="en-US"/>
        </a:p>
      </c:txPr>
    </c:legend>
    <c:plotVisOnly val="1"/>
    <c:dispBlanksAs val="gap"/>
    <c:showDLblsOverMax val="0"/>
  </c:chart>
  <c:printSettings>
    <c:headerFooter/>
    <c:pageMargins b="0.750000000000003" l="0.70000000000000095" r="0.70000000000000095" t="0.750000000000003"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053496100294819"/>
          <c:y val="0.14322831877860601"/>
          <c:w val="0.82880408289194996"/>
          <c:h val="0.74691105198433005"/>
        </c:manualLayout>
      </c:layout>
      <c:lineChart>
        <c:grouping val="standard"/>
        <c:varyColors val="0"/>
        <c:ser>
          <c:idx val="0"/>
          <c:order val="0"/>
          <c:tx>
            <c:strRef>
              <c:f>Summary!$B$112</c:f>
              <c:strCache>
                <c:ptCount val="1"/>
                <c:pt idx="0">
                  <c:v>CWDM / DWDM</c:v>
                </c:pt>
              </c:strCache>
            </c:strRef>
          </c:tx>
          <c:cat>
            <c:numRef>
              <c:f>Summary!$C$108:$N$108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Summary!$C$112:$N$112</c:f>
              <c:numCache>
                <c:formatCode>_("$"* #,##0_);_("$"* \(#,##0\);_("$"* "-"??_);_(@_)</c:formatCode>
                <c:ptCount val="12"/>
                <c:pt idx="0">
                  <c:v>6287.9532087052276</c:v>
                </c:pt>
                <c:pt idx="1">
                  <c:v>4977.9332889830412</c:v>
                </c:pt>
                <c:pt idx="2">
                  <c:v>3805.3280952727268</c:v>
                </c:pt>
                <c:pt idx="3">
                  <c:v>0</c:v>
                </c:pt>
                <c:pt idx="4">
                  <c:v>0</c:v>
                </c:pt>
                <c:pt idx="5">
                  <c:v>0</c:v>
                </c:pt>
                <c:pt idx="6">
                  <c:v>0</c:v>
                </c:pt>
                <c:pt idx="7">
                  <c:v>0</c:v>
                </c:pt>
                <c:pt idx="8">
                  <c:v>0</c:v>
                </c:pt>
                <c:pt idx="9">
                  <c:v>0</c:v>
                </c:pt>
                <c:pt idx="10">
                  <c:v>0</c:v>
                </c:pt>
                <c:pt idx="11">
                  <c:v>0</c:v>
                </c:pt>
              </c:numCache>
            </c:numRef>
          </c:val>
          <c:smooth val="1"/>
          <c:extLst>
            <c:ext xmlns:c16="http://schemas.microsoft.com/office/drawing/2014/chart" uri="{C3380CC4-5D6E-409C-BE32-E72D297353CC}">
              <c16:uniqueId val="{00000000-444C-1A4F-AA15-F2A7FB53F3FB}"/>
            </c:ext>
          </c:extLst>
        </c:ser>
        <c:ser>
          <c:idx val="5"/>
          <c:order val="1"/>
          <c:tx>
            <c:strRef>
              <c:f>Summary!$B$113</c:f>
              <c:strCache>
                <c:ptCount val="1"/>
                <c:pt idx="0">
                  <c:v>Wireless Fronthaul</c:v>
                </c:pt>
              </c:strCache>
            </c:strRef>
          </c:tx>
          <c:cat>
            <c:numRef>
              <c:f>Summary!$C$108:$N$108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Summary!$C$113:$N$113</c:f>
              <c:numCache>
                <c:formatCode>_("$"* #,##0_);_("$"* \(#,##0\);_("$"* "-"??_);_(@_)</c:formatCode>
                <c:ptCount val="12"/>
                <c:pt idx="0">
                  <c:v>382.25682098868845</c:v>
                </c:pt>
                <c:pt idx="1">
                  <c:v>247.34892365305473</c:v>
                </c:pt>
                <c:pt idx="2">
                  <c:v>365.79070959702165</c:v>
                </c:pt>
                <c:pt idx="3">
                  <c:v>0</c:v>
                </c:pt>
                <c:pt idx="4">
                  <c:v>0</c:v>
                </c:pt>
                <c:pt idx="5">
                  <c:v>0</c:v>
                </c:pt>
                <c:pt idx="6">
                  <c:v>0</c:v>
                </c:pt>
                <c:pt idx="7">
                  <c:v>0</c:v>
                </c:pt>
                <c:pt idx="8">
                  <c:v>0</c:v>
                </c:pt>
                <c:pt idx="9">
                  <c:v>0</c:v>
                </c:pt>
                <c:pt idx="10">
                  <c:v>0</c:v>
                </c:pt>
                <c:pt idx="11">
                  <c:v>0</c:v>
                </c:pt>
              </c:numCache>
            </c:numRef>
          </c:val>
          <c:smooth val="1"/>
          <c:extLst>
            <c:ext xmlns:c16="http://schemas.microsoft.com/office/drawing/2014/chart" uri="{C3380CC4-5D6E-409C-BE32-E72D297353CC}">
              <c16:uniqueId val="{00000001-444C-1A4F-AA15-F2A7FB53F3FB}"/>
            </c:ext>
          </c:extLst>
        </c:ser>
        <c:ser>
          <c:idx val="1"/>
          <c:order val="2"/>
          <c:tx>
            <c:strRef>
              <c:f>Summary!$B$114</c:f>
              <c:strCache>
                <c:ptCount val="1"/>
                <c:pt idx="0">
                  <c:v>Wireless Backhaul</c:v>
                </c:pt>
              </c:strCache>
            </c:strRef>
          </c:tx>
          <c:cat>
            <c:numRef>
              <c:f>Summary!$C$108:$N$108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Summary!$C$114:$N$114</c:f>
              <c:numCache>
                <c:formatCode>_("$"* #,##0_);_("$"* \(#,##0\);_("$"* "-"??_);_(@_)</c:formatCode>
                <c:ptCount val="12"/>
                <c:pt idx="0">
                  <c:v>122.25775506511425</c:v>
                </c:pt>
                <c:pt idx="1">
                  <c:v>103.69885054896281</c:v>
                </c:pt>
                <c:pt idx="2">
                  <c:v>82.303681142702601</c:v>
                </c:pt>
                <c:pt idx="3">
                  <c:v>0</c:v>
                </c:pt>
                <c:pt idx="4">
                  <c:v>0</c:v>
                </c:pt>
                <c:pt idx="5">
                  <c:v>0</c:v>
                </c:pt>
                <c:pt idx="6">
                  <c:v>0</c:v>
                </c:pt>
                <c:pt idx="7">
                  <c:v>0</c:v>
                </c:pt>
                <c:pt idx="8">
                  <c:v>0</c:v>
                </c:pt>
                <c:pt idx="9">
                  <c:v>0</c:v>
                </c:pt>
                <c:pt idx="10">
                  <c:v>0</c:v>
                </c:pt>
                <c:pt idx="11">
                  <c:v>0</c:v>
                </c:pt>
              </c:numCache>
            </c:numRef>
          </c:val>
          <c:smooth val="1"/>
          <c:extLst>
            <c:ext xmlns:c16="http://schemas.microsoft.com/office/drawing/2014/chart" uri="{C3380CC4-5D6E-409C-BE32-E72D297353CC}">
              <c16:uniqueId val="{00000003-444C-1A4F-AA15-F2A7FB53F3FB}"/>
            </c:ext>
          </c:extLst>
        </c:ser>
        <c:ser>
          <c:idx val="4"/>
          <c:order val="3"/>
          <c:tx>
            <c:strRef>
              <c:f>Summary!$B$115</c:f>
              <c:strCache>
                <c:ptCount val="1"/>
                <c:pt idx="0">
                  <c:v>FTTx</c:v>
                </c:pt>
              </c:strCache>
            </c:strRef>
          </c:tx>
          <c:cat>
            <c:numRef>
              <c:f>Summary!$C$108:$N$108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Summary!$C$115:$N$115</c:f>
              <c:numCache>
                <c:formatCode>_("$"* #,##0_);_("$"* \(#,##0\);_("$"* "-"??_);_(@_)</c:formatCode>
                <c:ptCount val="12"/>
                <c:pt idx="0">
                  <c:v>1133.7546625817984</c:v>
                </c:pt>
                <c:pt idx="1">
                  <c:v>1012.1414103438306</c:v>
                </c:pt>
                <c:pt idx="2">
                  <c:v>708.65392982679441</c:v>
                </c:pt>
                <c:pt idx="3">
                  <c:v>0</c:v>
                </c:pt>
                <c:pt idx="4">
                  <c:v>0</c:v>
                </c:pt>
                <c:pt idx="5">
                  <c:v>0</c:v>
                </c:pt>
                <c:pt idx="6">
                  <c:v>0</c:v>
                </c:pt>
                <c:pt idx="7">
                  <c:v>0</c:v>
                </c:pt>
                <c:pt idx="8">
                  <c:v>0</c:v>
                </c:pt>
                <c:pt idx="9">
                  <c:v>0</c:v>
                </c:pt>
                <c:pt idx="10">
                  <c:v>0</c:v>
                </c:pt>
                <c:pt idx="11">
                  <c:v>0</c:v>
                </c:pt>
              </c:numCache>
            </c:numRef>
          </c:val>
          <c:smooth val="1"/>
          <c:extLst>
            <c:ext xmlns:c16="http://schemas.microsoft.com/office/drawing/2014/chart" uri="{C3380CC4-5D6E-409C-BE32-E72D297353CC}">
              <c16:uniqueId val="{00000002-444C-1A4F-AA15-F2A7FB53F3FB}"/>
            </c:ext>
          </c:extLst>
        </c:ser>
        <c:dLbls>
          <c:showLegendKey val="0"/>
          <c:showVal val="0"/>
          <c:showCatName val="0"/>
          <c:showSerName val="0"/>
          <c:showPercent val="0"/>
          <c:showBubbleSize val="0"/>
        </c:dLbls>
        <c:marker val="1"/>
        <c:smooth val="0"/>
        <c:axId val="126091264"/>
        <c:axId val="126092800"/>
      </c:lineChart>
      <c:catAx>
        <c:axId val="126091264"/>
        <c:scaling>
          <c:orientation val="minMax"/>
        </c:scaling>
        <c:delete val="0"/>
        <c:axPos val="b"/>
        <c:numFmt formatCode="General" sourceLinked="1"/>
        <c:majorTickMark val="out"/>
        <c:minorTickMark val="none"/>
        <c:tickLblPos val="nextTo"/>
        <c:txPr>
          <a:bodyPr/>
          <a:lstStyle/>
          <a:p>
            <a:pPr>
              <a:defRPr sz="1400" b="0"/>
            </a:pPr>
            <a:endParaRPr lang="en-US"/>
          </a:p>
        </c:txPr>
        <c:crossAx val="126092800"/>
        <c:crosses val="autoZero"/>
        <c:auto val="1"/>
        <c:lblAlgn val="ctr"/>
        <c:lblOffset val="100"/>
        <c:noMultiLvlLbl val="1"/>
      </c:catAx>
      <c:valAx>
        <c:axId val="126092800"/>
        <c:scaling>
          <c:orientation val="minMax"/>
          <c:min val="0"/>
        </c:scaling>
        <c:delete val="0"/>
        <c:axPos val="l"/>
        <c:majorGridlines/>
        <c:title>
          <c:tx>
            <c:rich>
              <a:bodyPr rot="-5400000" vert="horz"/>
              <a:lstStyle/>
              <a:p>
                <a:pPr>
                  <a:defRPr sz="1400"/>
                </a:pPr>
                <a:r>
                  <a:rPr lang="en-US" sz="1400"/>
                  <a:t>Revenues</a:t>
                </a:r>
                <a:r>
                  <a:rPr lang="en-US" sz="1400" baseline="0"/>
                  <a:t> ($ M)</a:t>
                </a:r>
                <a:endParaRPr lang="en-US" sz="1400"/>
              </a:p>
            </c:rich>
          </c:tx>
          <c:layout>
            <c:manualLayout>
              <c:xMode val="edge"/>
              <c:yMode val="edge"/>
              <c:x val="1.2045613981443725E-2"/>
              <c:y val="0.34713095633136909"/>
            </c:manualLayout>
          </c:layout>
          <c:overlay val="0"/>
        </c:title>
        <c:numFmt formatCode="_(&quot;$&quot;* #,##0_);_(&quot;$&quot;* \(#,##0\);_(&quot;$&quot;* &quot;-&quot;??_);_(@_)" sourceLinked="1"/>
        <c:majorTickMark val="out"/>
        <c:minorTickMark val="none"/>
        <c:tickLblPos val="nextTo"/>
        <c:txPr>
          <a:bodyPr/>
          <a:lstStyle/>
          <a:p>
            <a:pPr>
              <a:defRPr sz="1400" b="0"/>
            </a:pPr>
            <a:endParaRPr lang="en-US"/>
          </a:p>
        </c:txPr>
        <c:crossAx val="126091264"/>
        <c:crosses val="autoZero"/>
        <c:crossBetween val="between"/>
      </c:valAx>
    </c:plotArea>
    <c:legend>
      <c:legendPos val="t"/>
      <c:layout>
        <c:manualLayout>
          <c:xMode val="edge"/>
          <c:yMode val="edge"/>
          <c:x val="8.1837116990718897E-2"/>
          <c:y val="2.9629637310427299E-2"/>
          <c:w val="0.83311068069636907"/>
          <c:h val="7.2064169497156882E-2"/>
        </c:manualLayout>
      </c:layout>
      <c:overlay val="0"/>
      <c:txPr>
        <a:bodyPr/>
        <a:lstStyle/>
        <a:p>
          <a:pPr>
            <a:defRPr sz="1400"/>
          </a:pPr>
          <a:endParaRPr lang="en-US"/>
        </a:p>
      </c:txPr>
    </c:legend>
    <c:plotVisOnly val="1"/>
    <c:dispBlanksAs val="gap"/>
    <c:showDLblsOverMax val="0"/>
  </c:chart>
  <c:printSettings>
    <c:headerFooter/>
    <c:pageMargins b="0.750000000000003" l="0.70000000000000095" r="0.70000000000000095" t="0.750000000000003"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59706638241178"/>
          <c:y val="0.15171832707475896"/>
          <c:w val="0.72621464277310677"/>
          <c:h val="0.7003239243754531"/>
        </c:manualLayout>
      </c:layout>
      <c:barChart>
        <c:barDir val="col"/>
        <c:grouping val="clustered"/>
        <c:varyColors val="0"/>
        <c:ser>
          <c:idx val="0"/>
          <c:order val="0"/>
          <c:tx>
            <c:strRef>
              <c:f>Summary!$B$33</c:f>
              <c:strCache>
                <c:ptCount val="1"/>
                <c:pt idx="0">
                  <c:v>Tunable lasers</c:v>
                </c:pt>
              </c:strCache>
            </c:strRef>
          </c:tx>
          <c:invertIfNegative val="0"/>
          <c:cat>
            <c:numRef>
              <c:f>Summary!$C$30:$N$30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Summary!$C$33:$N$33</c:f>
              <c:numCache>
                <c:formatCode>_("$"* #,##0_);_("$"* \(#,##0\);_("$"* "-"??_);_(@_)</c:formatCode>
                <c:ptCount val="12"/>
                <c:pt idx="0">
                  <c:v>271.84871543543699</c:v>
                </c:pt>
                <c:pt idx="1">
                  <c:v>278.93410363950528</c:v>
                </c:pt>
                <c:pt idx="2">
                  <c:v>257.43129216864196</c:v>
                </c:pt>
              </c:numCache>
            </c:numRef>
          </c:val>
          <c:extLst>
            <c:ext xmlns:c16="http://schemas.microsoft.com/office/drawing/2014/chart" uri="{C3380CC4-5D6E-409C-BE32-E72D297353CC}">
              <c16:uniqueId val="{00000000-8BCC-374F-BA47-71F2469DD882}"/>
            </c:ext>
          </c:extLst>
        </c:ser>
        <c:ser>
          <c:idx val="1"/>
          <c:order val="1"/>
          <c:tx>
            <c:strRef>
              <c:f>Summary!$B$34</c:f>
              <c:strCache>
                <c:ptCount val="1"/>
                <c:pt idx="0">
                  <c:v>WSS modules</c:v>
                </c:pt>
              </c:strCache>
            </c:strRef>
          </c:tx>
          <c:invertIfNegative val="0"/>
          <c:cat>
            <c:numRef>
              <c:f>Summary!$C$30:$N$30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Summary!$C$34:$N$34</c:f>
              <c:numCache>
                <c:formatCode>_("$"* #,##0_);_("$"* \(#,##0\);_("$"* "-"??_);_(@_)</c:formatCode>
                <c:ptCount val="12"/>
                <c:pt idx="0">
                  <c:v>255.66299174397881</c:v>
                </c:pt>
                <c:pt idx="1">
                  <c:v>250.09233992604345</c:v>
                </c:pt>
                <c:pt idx="2">
                  <c:v>365.31830158163763</c:v>
                </c:pt>
              </c:numCache>
            </c:numRef>
          </c:val>
          <c:extLst>
            <c:ext xmlns:c16="http://schemas.microsoft.com/office/drawing/2014/chart" uri="{C3380CC4-5D6E-409C-BE32-E72D297353CC}">
              <c16:uniqueId val="{00000001-8BCC-374F-BA47-71F2469DD882}"/>
            </c:ext>
          </c:extLst>
        </c:ser>
        <c:ser>
          <c:idx val="2"/>
          <c:order val="2"/>
          <c:tx>
            <c:strRef>
              <c:f>Summary!$B$32</c:f>
              <c:strCache>
                <c:ptCount val="1"/>
                <c:pt idx="0">
                  <c:v>100-800G modulators and receivers</c:v>
                </c:pt>
              </c:strCache>
            </c:strRef>
          </c:tx>
          <c:invertIfNegative val="0"/>
          <c:cat>
            <c:numRef>
              <c:f>Summary!$C$30:$N$30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Summary!$C$32:$N$32</c:f>
              <c:numCache>
                <c:formatCode>_("$"* #,##0_);_("$"* \(#,##0\);_("$"* "-"??_);_(@_)</c:formatCode>
                <c:ptCount val="12"/>
                <c:pt idx="0">
                  <c:v>555.15019754565992</c:v>
                </c:pt>
                <c:pt idx="1">
                  <c:v>402.33132148380344</c:v>
                </c:pt>
                <c:pt idx="2">
                  <c:v>445.00368892891862</c:v>
                </c:pt>
              </c:numCache>
            </c:numRef>
          </c:val>
          <c:extLst>
            <c:ext xmlns:c16="http://schemas.microsoft.com/office/drawing/2014/chart" uri="{C3380CC4-5D6E-409C-BE32-E72D297353CC}">
              <c16:uniqueId val="{00000002-8BCC-374F-BA47-71F2469DD882}"/>
            </c:ext>
          </c:extLst>
        </c:ser>
        <c:dLbls>
          <c:showLegendKey val="0"/>
          <c:showVal val="0"/>
          <c:showCatName val="0"/>
          <c:showSerName val="0"/>
          <c:showPercent val="0"/>
          <c:showBubbleSize val="0"/>
        </c:dLbls>
        <c:gapWidth val="150"/>
        <c:axId val="126133376"/>
        <c:axId val="126134912"/>
      </c:barChart>
      <c:catAx>
        <c:axId val="126133376"/>
        <c:scaling>
          <c:orientation val="minMax"/>
        </c:scaling>
        <c:delete val="0"/>
        <c:axPos val="b"/>
        <c:numFmt formatCode="General" sourceLinked="1"/>
        <c:majorTickMark val="out"/>
        <c:minorTickMark val="none"/>
        <c:tickLblPos val="nextTo"/>
        <c:txPr>
          <a:bodyPr/>
          <a:lstStyle/>
          <a:p>
            <a:pPr>
              <a:defRPr sz="1400" b="0"/>
            </a:pPr>
            <a:endParaRPr lang="en-US"/>
          </a:p>
        </c:txPr>
        <c:crossAx val="126134912"/>
        <c:crosses val="autoZero"/>
        <c:auto val="1"/>
        <c:lblAlgn val="ctr"/>
        <c:lblOffset val="100"/>
        <c:noMultiLvlLbl val="0"/>
      </c:catAx>
      <c:valAx>
        <c:axId val="126134912"/>
        <c:scaling>
          <c:orientation val="minMax"/>
          <c:min val="0"/>
        </c:scaling>
        <c:delete val="0"/>
        <c:axPos val="l"/>
        <c:majorGridlines/>
        <c:title>
          <c:tx>
            <c:rich>
              <a:bodyPr rot="-5400000" vert="horz"/>
              <a:lstStyle/>
              <a:p>
                <a:pPr>
                  <a:defRPr sz="1400" b="0"/>
                </a:pPr>
                <a:r>
                  <a:rPr lang="en-US" sz="1400" b="0"/>
                  <a:t>Sales ($M)</a:t>
                </a:r>
              </a:p>
            </c:rich>
          </c:tx>
          <c:layout>
            <c:manualLayout>
              <c:xMode val="edge"/>
              <c:yMode val="edge"/>
              <c:x val="1.1730647688765233E-2"/>
              <c:y val="0.37110196765010472"/>
            </c:manualLayout>
          </c:layout>
          <c:overlay val="0"/>
        </c:title>
        <c:numFmt formatCode="_(&quot;$&quot;* #,##0_);_(&quot;$&quot;* \(#,##0\);_(&quot;$&quot;* &quot;-&quot;??_);_(@_)" sourceLinked="1"/>
        <c:majorTickMark val="out"/>
        <c:minorTickMark val="none"/>
        <c:tickLblPos val="nextTo"/>
        <c:txPr>
          <a:bodyPr/>
          <a:lstStyle/>
          <a:p>
            <a:pPr>
              <a:defRPr sz="1400" b="0"/>
            </a:pPr>
            <a:endParaRPr lang="en-US"/>
          </a:p>
        </c:txPr>
        <c:crossAx val="126133376"/>
        <c:crosses val="autoZero"/>
        <c:crossBetween val="between"/>
      </c:valAx>
    </c:plotArea>
    <c:legend>
      <c:legendPos val="t"/>
      <c:layout>
        <c:manualLayout>
          <c:xMode val="edge"/>
          <c:yMode val="edge"/>
          <c:x val="0.12411883984240411"/>
          <c:y val="3.0110199494455498E-4"/>
          <c:w val="0.85404041588400603"/>
          <c:h val="0.12191722060483784"/>
        </c:manualLayout>
      </c:layout>
      <c:overlay val="0"/>
      <c:txPr>
        <a:bodyPr/>
        <a:lstStyle/>
        <a:p>
          <a:pPr>
            <a:defRPr sz="1400" b="0"/>
          </a:pPr>
          <a:endParaRPr lang="en-US"/>
        </a:p>
      </c:txPr>
    </c:legend>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title>
      <c:layout>
        <c:manualLayout>
          <c:xMode val="edge"/>
          <c:yMode val="edge"/>
          <c:x val="0.38749084768745401"/>
          <c:y val="1.11763819342253E-2"/>
        </c:manualLayout>
      </c:layout>
      <c:overlay val="0"/>
      <c:txPr>
        <a:bodyPr/>
        <a:lstStyle/>
        <a:p>
          <a:pPr>
            <a:defRPr sz="1400"/>
          </a:pPr>
          <a:endParaRPr lang="en-US"/>
        </a:p>
      </c:txPr>
    </c:title>
    <c:autoTitleDeleted val="0"/>
    <c:plotArea>
      <c:layout>
        <c:manualLayout>
          <c:layoutTarget val="inner"/>
          <c:xMode val="edge"/>
          <c:yMode val="edge"/>
          <c:x val="0.22046495058187332"/>
          <c:y val="8.9743524613158904E-2"/>
          <c:w val="0.73695050879660928"/>
          <c:h val="0.769035269387495"/>
        </c:manualLayout>
      </c:layout>
      <c:barChart>
        <c:barDir val="col"/>
        <c:grouping val="stacked"/>
        <c:varyColors val="0"/>
        <c:ser>
          <c:idx val="0"/>
          <c:order val="0"/>
          <c:tx>
            <c:strRef>
              <c:f>Summary!$B$31</c:f>
              <c:strCache>
                <c:ptCount val="1"/>
                <c:pt idx="0">
                  <c:v>Transceivers (all types)</c:v>
                </c:pt>
              </c:strCache>
            </c:strRef>
          </c:tx>
          <c:spPr>
            <a:ln>
              <a:solidFill>
                <a:schemeClr val="accent1"/>
              </a:solidFill>
            </a:ln>
          </c:spPr>
          <c:invertIfNegative val="0"/>
          <c:cat>
            <c:numRef>
              <c:f>Summary!$C$30:$N$30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Summary!$C$31:$N$31</c:f>
              <c:numCache>
                <c:formatCode>_("$"* #,##0_);_("$"* \(#,##0\);_("$"* "-"??_);_(@_)</c:formatCode>
                <c:ptCount val="12"/>
                <c:pt idx="0">
                  <c:v>11048.711287296852</c:v>
                </c:pt>
                <c:pt idx="1">
                  <c:v>9956.5925079512053</c:v>
                </c:pt>
                <c:pt idx="2">
                  <c:v>8795.6848321477992</c:v>
                </c:pt>
              </c:numCache>
            </c:numRef>
          </c:val>
          <c:extLst>
            <c:ext xmlns:c16="http://schemas.microsoft.com/office/drawing/2014/chart" uri="{C3380CC4-5D6E-409C-BE32-E72D297353CC}">
              <c16:uniqueId val="{00000000-F513-B14F-850B-A9C5AA7EF1D4}"/>
            </c:ext>
          </c:extLst>
        </c:ser>
        <c:dLbls>
          <c:showLegendKey val="0"/>
          <c:showVal val="0"/>
          <c:showCatName val="0"/>
          <c:showSerName val="0"/>
          <c:showPercent val="0"/>
          <c:showBubbleSize val="0"/>
        </c:dLbls>
        <c:gapWidth val="100"/>
        <c:overlap val="100"/>
        <c:axId val="126143488"/>
        <c:axId val="126227200"/>
      </c:barChart>
      <c:catAx>
        <c:axId val="126143488"/>
        <c:scaling>
          <c:orientation val="minMax"/>
        </c:scaling>
        <c:delete val="0"/>
        <c:axPos val="b"/>
        <c:numFmt formatCode="General" sourceLinked="1"/>
        <c:majorTickMark val="none"/>
        <c:minorTickMark val="none"/>
        <c:tickLblPos val="nextTo"/>
        <c:txPr>
          <a:bodyPr/>
          <a:lstStyle/>
          <a:p>
            <a:pPr>
              <a:defRPr sz="1400" b="0"/>
            </a:pPr>
            <a:endParaRPr lang="en-US"/>
          </a:p>
        </c:txPr>
        <c:crossAx val="126227200"/>
        <c:crosses val="autoZero"/>
        <c:auto val="1"/>
        <c:lblAlgn val="ctr"/>
        <c:lblOffset val="100"/>
        <c:noMultiLvlLbl val="0"/>
      </c:catAx>
      <c:valAx>
        <c:axId val="126227200"/>
        <c:scaling>
          <c:orientation val="minMax"/>
          <c:max val="18000"/>
        </c:scaling>
        <c:delete val="0"/>
        <c:axPos val="l"/>
        <c:majorGridlines/>
        <c:title>
          <c:tx>
            <c:rich>
              <a:bodyPr/>
              <a:lstStyle/>
              <a:p>
                <a:pPr>
                  <a:defRPr sz="1400" b="0"/>
                </a:pPr>
                <a:r>
                  <a:rPr lang="en-US" sz="1400" b="0"/>
                  <a:t>Sales ($M)</a:t>
                </a:r>
              </a:p>
            </c:rich>
          </c:tx>
          <c:layout>
            <c:manualLayout>
              <c:xMode val="edge"/>
              <c:yMode val="edge"/>
              <c:x val="5.8508985936229496E-3"/>
              <c:y val="0.31702630682615202"/>
            </c:manualLayout>
          </c:layout>
          <c:overlay val="0"/>
        </c:title>
        <c:numFmt formatCode="_(\$* #,##0_);_(\$* \(#,##0\);_(\$* &quot;-&quot;_);_(@_)" sourceLinked="0"/>
        <c:majorTickMark val="out"/>
        <c:minorTickMark val="none"/>
        <c:tickLblPos val="nextTo"/>
        <c:txPr>
          <a:bodyPr/>
          <a:lstStyle/>
          <a:p>
            <a:pPr>
              <a:defRPr sz="1400" b="0"/>
            </a:pPr>
            <a:endParaRPr lang="en-US"/>
          </a:p>
        </c:txPr>
        <c:crossAx val="126143488"/>
        <c:crosses val="autoZero"/>
        <c:crossBetween val="between"/>
      </c:valAx>
    </c:plotArea>
    <c:plotVisOnly val="1"/>
    <c:dispBlanksAs val="gap"/>
    <c:showDLblsOverMax val="0"/>
  </c:chart>
  <c:printSettings>
    <c:headerFooter/>
    <c:pageMargins b="0.750000000000003" l="0.70000000000000095" r="0.70000000000000095" t="0.750000000000003"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4738443974040136"/>
          <c:y val="4.7075354866308539E-2"/>
          <c:w val="0.82532125972818726"/>
          <c:h val="0.83732913229167916"/>
        </c:manualLayout>
      </c:layout>
      <c:barChart>
        <c:barDir val="col"/>
        <c:grouping val="clustered"/>
        <c:varyColors val="0"/>
        <c:ser>
          <c:idx val="0"/>
          <c:order val="0"/>
          <c:tx>
            <c:strRef>
              <c:f>Summary!$B$216</c:f>
              <c:strCache>
                <c:ptCount val="1"/>
                <c:pt idx="0">
                  <c:v>Coherent On-Board</c:v>
                </c:pt>
              </c:strCache>
            </c:strRef>
          </c:tx>
          <c:invertIfNegative val="0"/>
          <c:cat>
            <c:numRef>
              <c:f>Summary!$E$215:$N$215</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Summary!$E$216:$N$216</c:f>
              <c:numCache>
                <c:formatCode>_(* #,##0_);_(* \(#,##0\);_(* "-"??_);_(@_)</c:formatCode>
                <c:ptCount val="10"/>
                <c:pt idx="0">
                  <c:v>362394</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192-114D-A124-147331240296}"/>
            </c:ext>
          </c:extLst>
        </c:ser>
        <c:ser>
          <c:idx val="1"/>
          <c:order val="1"/>
          <c:tx>
            <c:strRef>
              <c:f>Summary!$B$217</c:f>
              <c:strCache>
                <c:ptCount val="1"/>
                <c:pt idx="0">
                  <c:v>Coherent Pluggables</c:v>
                </c:pt>
              </c:strCache>
            </c:strRef>
          </c:tx>
          <c:invertIfNegative val="0"/>
          <c:cat>
            <c:numRef>
              <c:f>Summary!$E$215:$N$215</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Summary!$E$217:$N$217</c:f>
              <c:numCache>
                <c:formatCode>_(* #,##0_);_(* \(#,##0\);_(* "-"??_);_(@_)</c:formatCode>
                <c:ptCount val="10"/>
                <c:pt idx="0">
                  <c:v>107106</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192-114D-A124-147331240296}"/>
            </c:ext>
          </c:extLst>
        </c:ser>
        <c:ser>
          <c:idx val="2"/>
          <c:order val="2"/>
          <c:tx>
            <c:strRef>
              <c:f>Summary!$B$218</c:f>
              <c:strCache>
                <c:ptCount val="1"/>
                <c:pt idx="0">
                  <c:v>Coherent Next Generation</c:v>
                </c:pt>
              </c:strCache>
            </c:strRef>
          </c:tx>
          <c:invertIfNegative val="0"/>
          <c:cat>
            <c:numRef>
              <c:f>Summary!$E$215:$N$215</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Summary!$E$218:$N$218</c:f>
              <c:numCache>
                <c:formatCode>_(* #,##0_);_(* \(#,##0\);_(* "-"??_);_(@_)</c:formatCode>
                <c:ptCount val="10"/>
                <c:pt idx="0">
                  <c:v>3000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192-114D-A124-147331240296}"/>
            </c:ext>
          </c:extLst>
        </c:ser>
        <c:dLbls>
          <c:showLegendKey val="0"/>
          <c:showVal val="0"/>
          <c:showCatName val="0"/>
          <c:showSerName val="0"/>
          <c:showPercent val="0"/>
          <c:showBubbleSize val="0"/>
        </c:dLbls>
        <c:gapWidth val="150"/>
        <c:axId val="126274560"/>
        <c:axId val="126280448"/>
      </c:barChart>
      <c:catAx>
        <c:axId val="126274560"/>
        <c:scaling>
          <c:orientation val="minMax"/>
        </c:scaling>
        <c:delete val="0"/>
        <c:axPos val="b"/>
        <c:numFmt formatCode="General" sourceLinked="1"/>
        <c:majorTickMark val="out"/>
        <c:minorTickMark val="none"/>
        <c:tickLblPos val="nextTo"/>
        <c:txPr>
          <a:bodyPr/>
          <a:lstStyle/>
          <a:p>
            <a:pPr>
              <a:defRPr sz="1200" b="0"/>
            </a:pPr>
            <a:endParaRPr lang="en-US"/>
          </a:p>
        </c:txPr>
        <c:crossAx val="126280448"/>
        <c:crosses val="autoZero"/>
        <c:auto val="1"/>
        <c:lblAlgn val="ctr"/>
        <c:lblOffset val="100"/>
        <c:noMultiLvlLbl val="0"/>
      </c:catAx>
      <c:valAx>
        <c:axId val="126280448"/>
        <c:scaling>
          <c:orientation val="minMax"/>
        </c:scaling>
        <c:delete val="0"/>
        <c:axPos val="l"/>
        <c:majorGridlines/>
        <c:title>
          <c:tx>
            <c:rich>
              <a:bodyPr rot="-5400000" vert="horz"/>
              <a:lstStyle/>
              <a:p>
                <a:pPr>
                  <a:defRPr sz="1400" b="0"/>
                </a:pPr>
                <a:r>
                  <a:rPr lang="en-US" sz="1400" b="0"/>
                  <a:t>Annual Port Shipments</a:t>
                </a:r>
              </a:p>
            </c:rich>
          </c:tx>
          <c:overlay val="0"/>
        </c:title>
        <c:numFmt formatCode="_(* #,##0_);_(* \(#,##0\);_(* &quot;-&quot;??_);_(@_)" sourceLinked="1"/>
        <c:majorTickMark val="out"/>
        <c:minorTickMark val="none"/>
        <c:tickLblPos val="nextTo"/>
        <c:txPr>
          <a:bodyPr/>
          <a:lstStyle/>
          <a:p>
            <a:pPr>
              <a:defRPr sz="1200"/>
            </a:pPr>
            <a:endParaRPr lang="en-US"/>
          </a:p>
        </c:txPr>
        <c:crossAx val="126274560"/>
        <c:crosses val="autoZero"/>
        <c:crossBetween val="between"/>
      </c:valAx>
    </c:plotArea>
    <c:legend>
      <c:legendPos val="r"/>
      <c:layout>
        <c:manualLayout>
          <c:xMode val="edge"/>
          <c:yMode val="edge"/>
          <c:x val="0.17219955799271214"/>
          <c:y val="8.1828889180385611E-2"/>
          <c:w val="0.33966114857757568"/>
          <c:h val="0.27604314232124577"/>
        </c:manualLayout>
      </c:layout>
      <c:overlay val="0"/>
      <c:spPr>
        <a:solidFill>
          <a:schemeClr val="bg1"/>
        </a:solidFill>
        <a:ln>
          <a:solidFill>
            <a:schemeClr val="bg1">
              <a:lumMod val="50000"/>
            </a:schemeClr>
          </a:solidFill>
        </a:ln>
      </c:spPr>
      <c:txPr>
        <a:bodyPr/>
        <a:lstStyle/>
        <a:p>
          <a:pPr>
            <a:defRPr sz="1400"/>
          </a:pPr>
          <a:endParaRPr lang="en-US"/>
        </a:p>
      </c:txPr>
    </c:legend>
    <c:plotVisOnly val="1"/>
    <c:dispBlanksAs val="gap"/>
    <c:showDLblsOverMax val="0"/>
  </c:chart>
  <c:printSettings>
    <c:headerFooter/>
    <c:pageMargins b="1" l="0.75" r="0.75"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16070943268743"/>
          <c:y val="5.5257369935372801E-2"/>
          <c:w val="0.79071016576824782"/>
          <c:h val="0.83430383572958799"/>
        </c:manualLayout>
      </c:layout>
      <c:lineChart>
        <c:grouping val="standard"/>
        <c:varyColors val="0"/>
        <c:ser>
          <c:idx val="4"/>
          <c:order val="0"/>
          <c:tx>
            <c:strRef>
              <c:f>Summary!$O$245</c:f>
              <c:strCache>
                <c:ptCount val="1"/>
                <c:pt idx="0">
                  <c:v>400ZR</c:v>
                </c:pt>
              </c:strCache>
            </c:strRef>
          </c:tx>
          <c:cat>
            <c:numRef>
              <c:f>Summary!$R$244:$AA$244</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Summary!$R$245:$AA$245</c:f>
              <c:numCache>
                <c:formatCode>_(* #,##0_);_(* \(#,##0\);_(* "-"??_);_(@_)</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DD26-084E-8DD2-F2BB3413A44B}"/>
            </c:ext>
          </c:extLst>
        </c:ser>
        <c:ser>
          <c:idx val="2"/>
          <c:order val="1"/>
          <c:tx>
            <c:strRef>
              <c:f>Summary!$O$246</c:f>
              <c:strCache>
                <c:ptCount val="1"/>
                <c:pt idx="0">
                  <c:v>400ZR+   OSPF/QSFP-DD</c:v>
                </c:pt>
              </c:strCache>
            </c:strRef>
          </c:tx>
          <c:cat>
            <c:numRef>
              <c:f>Summary!$R$244:$AA$244</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Summary!$R$246:$AA$246</c:f>
              <c:numCache>
                <c:formatCode>_(* #,##0_);_(* \(#,##0\);_(* "-"??_);_(@_)</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DD26-084E-8DD2-F2BB3413A44B}"/>
            </c:ext>
          </c:extLst>
        </c:ser>
        <c:ser>
          <c:idx val="1"/>
          <c:order val="2"/>
          <c:tx>
            <c:strRef>
              <c:f>Summary!$O$247</c:f>
              <c:strCache>
                <c:ptCount val="1"/>
                <c:pt idx="0">
                  <c:v>400ZR+ CFP2</c:v>
                </c:pt>
              </c:strCache>
            </c:strRef>
          </c:tx>
          <c:cat>
            <c:numRef>
              <c:f>Summary!$R$244:$AA$244</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Summary!$R$247:$AA$247</c:f>
              <c:numCache>
                <c:formatCode>_(* #,##0_);_(* \(#,##0\);_(* "-"??_);_(@_)</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BCA8-2049-B8ED-39D878DA0EC4}"/>
            </c:ext>
          </c:extLst>
        </c:ser>
        <c:ser>
          <c:idx val="0"/>
          <c:order val="3"/>
          <c:tx>
            <c:strRef>
              <c:f>Summary!$O$248</c:f>
              <c:strCache>
                <c:ptCount val="1"/>
                <c:pt idx="0">
                  <c:v>600G and above</c:v>
                </c:pt>
              </c:strCache>
            </c:strRef>
          </c:tx>
          <c:cat>
            <c:numRef>
              <c:f>Summary!$R$244:$AA$244</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Summary!$R$248:$AA$248</c:f>
              <c:numCache>
                <c:formatCode>_(* #,##0_);_(* \(#,##0\);_(* "-"??_);_(@_)</c:formatCode>
                <c:ptCount val="10"/>
                <c:pt idx="0">
                  <c:v>3000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AFDB-6B44-A4EB-B13777380C2F}"/>
            </c:ext>
          </c:extLst>
        </c:ser>
        <c:dLbls>
          <c:showLegendKey val="0"/>
          <c:showVal val="0"/>
          <c:showCatName val="0"/>
          <c:showSerName val="0"/>
          <c:showPercent val="0"/>
          <c:showBubbleSize val="0"/>
        </c:dLbls>
        <c:marker val="1"/>
        <c:smooth val="0"/>
        <c:axId val="126325504"/>
        <c:axId val="126327040"/>
      </c:lineChart>
      <c:catAx>
        <c:axId val="126325504"/>
        <c:scaling>
          <c:orientation val="minMax"/>
        </c:scaling>
        <c:delete val="0"/>
        <c:axPos val="b"/>
        <c:numFmt formatCode="General" sourceLinked="1"/>
        <c:majorTickMark val="out"/>
        <c:minorTickMark val="none"/>
        <c:tickLblPos val="nextTo"/>
        <c:txPr>
          <a:bodyPr/>
          <a:lstStyle/>
          <a:p>
            <a:pPr>
              <a:defRPr sz="1200" b="0"/>
            </a:pPr>
            <a:endParaRPr lang="en-US"/>
          </a:p>
        </c:txPr>
        <c:crossAx val="126327040"/>
        <c:crosses val="autoZero"/>
        <c:auto val="1"/>
        <c:lblAlgn val="ctr"/>
        <c:lblOffset val="100"/>
        <c:noMultiLvlLbl val="0"/>
      </c:catAx>
      <c:valAx>
        <c:axId val="126327040"/>
        <c:scaling>
          <c:orientation val="minMax"/>
          <c:min val="0"/>
        </c:scaling>
        <c:delete val="0"/>
        <c:axPos val="l"/>
        <c:majorGridlines/>
        <c:title>
          <c:tx>
            <c:rich>
              <a:bodyPr rot="-5400000" vert="horz"/>
              <a:lstStyle/>
              <a:p>
                <a:pPr>
                  <a:defRPr sz="1400" b="0"/>
                </a:pPr>
                <a:r>
                  <a:rPr lang="en-US" sz="1400" b="0"/>
                  <a:t>Units</a:t>
                </a:r>
              </a:p>
            </c:rich>
          </c:tx>
          <c:layout>
            <c:manualLayout>
              <c:xMode val="edge"/>
              <c:yMode val="edge"/>
              <c:x val="1.7119248834666305E-2"/>
              <c:y val="0.37425896939495584"/>
            </c:manualLayout>
          </c:layout>
          <c:overlay val="0"/>
        </c:title>
        <c:numFmt formatCode="_(* #,##0_);_(* \(#,##0\);_(* &quot;-&quot;_);_(@_)" sourceLinked="0"/>
        <c:majorTickMark val="out"/>
        <c:minorTickMark val="none"/>
        <c:tickLblPos val="nextTo"/>
        <c:txPr>
          <a:bodyPr/>
          <a:lstStyle/>
          <a:p>
            <a:pPr>
              <a:defRPr sz="1200" b="0"/>
            </a:pPr>
            <a:endParaRPr lang="en-US"/>
          </a:p>
        </c:txPr>
        <c:crossAx val="126325504"/>
        <c:crosses val="autoZero"/>
        <c:crossBetween val="between"/>
        <c:majorUnit val="100000"/>
      </c:valAx>
    </c:plotArea>
    <c:legend>
      <c:legendPos val="r"/>
      <c:layout>
        <c:manualLayout>
          <c:xMode val="edge"/>
          <c:yMode val="edge"/>
          <c:x val="0.22732167817464538"/>
          <c:y val="0.12517321884928378"/>
          <c:w val="0.32906041379673762"/>
          <c:h val="0.3605148646663015"/>
        </c:manualLayout>
      </c:layout>
      <c:overlay val="0"/>
      <c:spPr>
        <a:solidFill>
          <a:schemeClr val="bg1"/>
        </a:solidFill>
        <a:ln>
          <a:solidFill>
            <a:schemeClr val="tx1">
              <a:lumMod val="75000"/>
              <a:lumOff val="25000"/>
            </a:schemeClr>
          </a:solidFill>
        </a:ln>
      </c:spPr>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90312483275104"/>
          <c:y val="5.5257369935372801E-2"/>
          <c:w val="0.79545252115394127"/>
          <c:h val="0.80066019617723105"/>
        </c:manualLayout>
      </c:layout>
      <c:lineChart>
        <c:grouping val="standard"/>
        <c:varyColors val="0"/>
        <c:ser>
          <c:idx val="1"/>
          <c:order val="0"/>
          <c:tx>
            <c:strRef>
              <c:f>Summary!$B$245</c:f>
              <c:strCache>
                <c:ptCount val="1"/>
                <c:pt idx="0">
                  <c:v>CFP2-DCO</c:v>
                </c:pt>
              </c:strCache>
            </c:strRef>
          </c:tx>
          <c:cat>
            <c:numRef>
              <c:f>Summary!$C$244:$N$244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Summary!$C$245:$N$245</c:f>
              <c:numCache>
                <c:formatCode>_(* #,##0_);_(* \(#,##0\);_(* "-"??_);_(@_)</c:formatCode>
                <c:ptCount val="12"/>
                <c:pt idx="0">
                  <c:v>0</c:v>
                </c:pt>
                <c:pt idx="1">
                  <c:v>5000</c:v>
                </c:pt>
                <c:pt idx="2">
                  <c:v>30745</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D251-2E4C-BB76-C77E39289CF0}"/>
            </c:ext>
          </c:extLst>
        </c:ser>
        <c:ser>
          <c:idx val="3"/>
          <c:order val="1"/>
          <c:tx>
            <c:strRef>
              <c:f>Summary!$B$246</c:f>
              <c:strCache>
                <c:ptCount val="1"/>
                <c:pt idx="0">
                  <c:v>CFP2-ACO</c:v>
                </c:pt>
              </c:strCache>
            </c:strRef>
          </c:tx>
          <c:cat>
            <c:numRef>
              <c:f>Summary!$C$244:$N$244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Summary!$C$246:$N$246</c:f>
              <c:numCache>
                <c:formatCode>_(* #,##0_);_(* \(#,##0\);_(* "-"??_);_(@_)</c:formatCode>
                <c:ptCount val="12"/>
                <c:pt idx="0">
                  <c:v>0</c:v>
                </c:pt>
                <c:pt idx="1">
                  <c:v>11117</c:v>
                </c:pt>
                <c:pt idx="2">
                  <c:v>18203</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D251-2E4C-BB76-C77E39289CF0}"/>
            </c:ext>
          </c:extLst>
        </c:ser>
        <c:dLbls>
          <c:showLegendKey val="0"/>
          <c:showVal val="0"/>
          <c:showCatName val="0"/>
          <c:showSerName val="0"/>
          <c:showPercent val="0"/>
          <c:showBubbleSize val="0"/>
        </c:dLbls>
        <c:marker val="1"/>
        <c:smooth val="0"/>
        <c:axId val="126558208"/>
        <c:axId val="126559744"/>
      </c:lineChart>
      <c:catAx>
        <c:axId val="126558208"/>
        <c:scaling>
          <c:orientation val="minMax"/>
        </c:scaling>
        <c:delete val="0"/>
        <c:axPos val="b"/>
        <c:numFmt formatCode="General" sourceLinked="1"/>
        <c:majorTickMark val="out"/>
        <c:minorTickMark val="none"/>
        <c:tickLblPos val="nextTo"/>
        <c:txPr>
          <a:bodyPr/>
          <a:lstStyle/>
          <a:p>
            <a:pPr>
              <a:defRPr sz="1200" b="0"/>
            </a:pPr>
            <a:endParaRPr lang="en-US"/>
          </a:p>
        </c:txPr>
        <c:crossAx val="126559744"/>
        <c:crosses val="autoZero"/>
        <c:auto val="1"/>
        <c:lblAlgn val="ctr"/>
        <c:lblOffset val="100"/>
        <c:noMultiLvlLbl val="0"/>
      </c:catAx>
      <c:valAx>
        <c:axId val="126559744"/>
        <c:scaling>
          <c:orientation val="minMax"/>
          <c:min val="0"/>
        </c:scaling>
        <c:delete val="0"/>
        <c:axPos val="l"/>
        <c:majorGridlines/>
        <c:title>
          <c:tx>
            <c:rich>
              <a:bodyPr rot="-5400000" vert="horz"/>
              <a:lstStyle/>
              <a:p>
                <a:pPr>
                  <a:defRPr sz="1400" b="0"/>
                </a:pPr>
                <a:r>
                  <a:rPr lang="en-US" sz="1400" b="0"/>
                  <a:t>Units</a:t>
                </a:r>
              </a:p>
            </c:rich>
          </c:tx>
          <c:layout>
            <c:manualLayout>
              <c:xMode val="edge"/>
              <c:yMode val="edge"/>
              <c:x val="2.9509118698815066E-2"/>
              <c:y val="0.38790501613073969"/>
            </c:manualLayout>
          </c:layout>
          <c:overlay val="0"/>
        </c:title>
        <c:numFmt formatCode="_(* #,##0_);_(* \(#,##0\);_(* &quot;-&quot;_);_(@_)" sourceLinked="0"/>
        <c:majorTickMark val="out"/>
        <c:minorTickMark val="none"/>
        <c:tickLblPos val="nextTo"/>
        <c:txPr>
          <a:bodyPr/>
          <a:lstStyle/>
          <a:p>
            <a:pPr>
              <a:defRPr sz="1200" b="0"/>
            </a:pPr>
            <a:endParaRPr lang="en-US"/>
          </a:p>
        </c:txPr>
        <c:crossAx val="126558208"/>
        <c:crosses val="autoZero"/>
        <c:crossBetween val="between"/>
      </c:valAx>
    </c:plotArea>
    <c:legend>
      <c:legendPos val="r"/>
      <c:layout>
        <c:manualLayout>
          <c:xMode val="edge"/>
          <c:yMode val="edge"/>
          <c:x val="0.1861089372959592"/>
          <c:y val="7.2647481505192485E-2"/>
          <c:w val="0.1974086584663946"/>
          <c:h val="0.18976232612432969"/>
        </c:manualLayout>
      </c:layout>
      <c:overlay val="0"/>
      <c:spPr>
        <a:solidFill>
          <a:schemeClr val="bg1"/>
        </a:solidFill>
        <a:ln>
          <a:solidFill>
            <a:schemeClr val="tx1">
              <a:lumMod val="75000"/>
              <a:lumOff val="25000"/>
            </a:schemeClr>
          </a:solidFill>
        </a:ln>
      </c:spPr>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1267444745148"/>
          <c:y val="0.106272060455931"/>
          <c:w val="0.75220969683644801"/>
          <c:h val="0.78628717588645303"/>
        </c:manualLayout>
      </c:layout>
      <c:lineChart>
        <c:grouping val="standard"/>
        <c:varyColors val="0"/>
        <c:ser>
          <c:idx val="1"/>
          <c:order val="0"/>
          <c:tx>
            <c:strRef>
              <c:f>Summary!$B$66</c:f>
              <c:strCache>
                <c:ptCount val="1"/>
                <c:pt idx="0">
                  <c:v>Ethernet</c:v>
                </c:pt>
              </c:strCache>
            </c:strRef>
          </c:tx>
          <c:cat>
            <c:numRef>
              <c:f>Summary!$C$65:$N$65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Summary!$C$66:$N$66</c:f>
              <c:numCache>
                <c:formatCode>_(* #,##0_);_(* \(#,##0\);_(* "-"??_);_(@_)</c:formatCode>
                <c:ptCount val="12"/>
                <c:pt idx="0">
                  <c:v>36433414.034999996</c:v>
                </c:pt>
                <c:pt idx="1">
                  <c:v>38102112.150000006</c:v>
                </c:pt>
                <c:pt idx="2">
                  <c:v>46060310.33669468</c:v>
                </c:pt>
                <c:pt idx="3">
                  <c:v>0</c:v>
                </c:pt>
                <c:pt idx="4">
                  <c:v>0</c:v>
                </c:pt>
                <c:pt idx="5">
                  <c:v>0</c:v>
                </c:pt>
                <c:pt idx="6">
                  <c:v>0</c:v>
                </c:pt>
                <c:pt idx="7">
                  <c:v>0</c:v>
                </c:pt>
                <c:pt idx="8">
                  <c:v>0</c:v>
                </c:pt>
                <c:pt idx="9">
                  <c:v>0</c:v>
                </c:pt>
                <c:pt idx="10">
                  <c:v>0</c:v>
                </c:pt>
                <c:pt idx="11">
                  <c:v>0</c:v>
                </c:pt>
              </c:numCache>
            </c:numRef>
          </c:val>
          <c:smooth val="1"/>
          <c:extLst>
            <c:ext xmlns:c16="http://schemas.microsoft.com/office/drawing/2014/chart" uri="{C3380CC4-5D6E-409C-BE32-E72D297353CC}">
              <c16:uniqueId val="{00000000-B406-1D48-A508-D1E1F5998803}"/>
            </c:ext>
          </c:extLst>
        </c:ser>
        <c:ser>
          <c:idx val="2"/>
          <c:order val="1"/>
          <c:tx>
            <c:strRef>
              <c:f>Summary!$B$67</c:f>
              <c:strCache>
                <c:ptCount val="1"/>
                <c:pt idx="0">
                  <c:v>Fibre Channel</c:v>
                </c:pt>
              </c:strCache>
            </c:strRef>
          </c:tx>
          <c:cat>
            <c:numRef>
              <c:f>Summary!$C$65:$N$65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Summary!$C$67:$N$67</c:f>
              <c:numCache>
                <c:formatCode>_(* #,##0_);_(* \(#,##0\);_(* "-"??_);_(@_)</c:formatCode>
                <c:ptCount val="12"/>
                <c:pt idx="0">
                  <c:v>7837651</c:v>
                </c:pt>
                <c:pt idx="1">
                  <c:v>7704897</c:v>
                </c:pt>
                <c:pt idx="2">
                  <c:v>7839170</c:v>
                </c:pt>
                <c:pt idx="3">
                  <c:v>0</c:v>
                </c:pt>
                <c:pt idx="4">
                  <c:v>0</c:v>
                </c:pt>
                <c:pt idx="5">
                  <c:v>0</c:v>
                </c:pt>
                <c:pt idx="6">
                  <c:v>0</c:v>
                </c:pt>
                <c:pt idx="7">
                  <c:v>0</c:v>
                </c:pt>
                <c:pt idx="8">
                  <c:v>0</c:v>
                </c:pt>
                <c:pt idx="9">
                  <c:v>0</c:v>
                </c:pt>
                <c:pt idx="10">
                  <c:v>0</c:v>
                </c:pt>
                <c:pt idx="11">
                  <c:v>0</c:v>
                </c:pt>
              </c:numCache>
            </c:numRef>
          </c:val>
          <c:smooth val="1"/>
          <c:extLst>
            <c:ext xmlns:c16="http://schemas.microsoft.com/office/drawing/2014/chart" uri="{C3380CC4-5D6E-409C-BE32-E72D297353CC}">
              <c16:uniqueId val="{00000001-B406-1D48-A508-D1E1F5998803}"/>
            </c:ext>
          </c:extLst>
        </c:ser>
        <c:ser>
          <c:idx val="4"/>
          <c:order val="2"/>
          <c:tx>
            <c:strRef>
              <c:f>Summary!$B$68</c:f>
              <c:strCache>
                <c:ptCount val="1"/>
                <c:pt idx="0">
                  <c:v>Optical Interconnects</c:v>
                </c:pt>
              </c:strCache>
            </c:strRef>
          </c:tx>
          <c:cat>
            <c:numRef>
              <c:f>Summary!$C$65:$N$65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Summary!$C$68:$N$68</c:f>
              <c:numCache>
                <c:formatCode>_(* #,##0_);_(* \(#,##0\);_(* "-"??_);_(@_)</c:formatCode>
                <c:ptCount val="12"/>
                <c:pt idx="0">
                  <c:v>2492386.3571428573</c:v>
                </c:pt>
                <c:pt idx="1">
                  <c:v>4109431</c:v>
                </c:pt>
                <c:pt idx="2">
                  <c:v>6080954</c:v>
                </c:pt>
                <c:pt idx="3">
                  <c:v>0</c:v>
                </c:pt>
                <c:pt idx="4">
                  <c:v>0</c:v>
                </c:pt>
                <c:pt idx="5">
                  <c:v>0</c:v>
                </c:pt>
                <c:pt idx="6">
                  <c:v>0</c:v>
                </c:pt>
                <c:pt idx="7">
                  <c:v>0</c:v>
                </c:pt>
                <c:pt idx="8">
                  <c:v>0</c:v>
                </c:pt>
                <c:pt idx="9">
                  <c:v>0</c:v>
                </c:pt>
                <c:pt idx="10">
                  <c:v>0</c:v>
                </c:pt>
                <c:pt idx="11">
                  <c:v>0</c:v>
                </c:pt>
              </c:numCache>
            </c:numRef>
          </c:val>
          <c:smooth val="1"/>
          <c:extLst>
            <c:ext xmlns:c16="http://schemas.microsoft.com/office/drawing/2014/chart" uri="{C3380CC4-5D6E-409C-BE32-E72D297353CC}">
              <c16:uniqueId val="{00000002-B406-1D48-A508-D1E1F5998803}"/>
            </c:ext>
          </c:extLst>
        </c:ser>
        <c:dLbls>
          <c:showLegendKey val="0"/>
          <c:showVal val="0"/>
          <c:showCatName val="0"/>
          <c:showSerName val="0"/>
          <c:showPercent val="0"/>
          <c:showBubbleSize val="0"/>
        </c:dLbls>
        <c:marker val="1"/>
        <c:smooth val="0"/>
        <c:axId val="122348672"/>
        <c:axId val="122350208"/>
      </c:lineChart>
      <c:catAx>
        <c:axId val="122348672"/>
        <c:scaling>
          <c:orientation val="minMax"/>
        </c:scaling>
        <c:delete val="0"/>
        <c:axPos val="b"/>
        <c:numFmt formatCode="General" sourceLinked="1"/>
        <c:majorTickMark val="out"/>
        <c:minorTickMark val="none"/>
        <c:tickLblPos val="nextTo"/>
        <c:txPr>
          <a:bodyPr/>
          <a:lstStyle/>
          <a:p>
            <a:pPr>
              <a:defRPr sz="1200" b="0"/>
            </a:pPr>
            <a:endParaRPr lang="en-US"/>
          </a:p>
        </c:txPr>
        <c:crossAx val="122350208"/>
        <c:crosses val="autoZero"/>
        <c:auto val="1"/>
        <c:lblAlgn val="ctr"/>
        <c:lblOffset val="100"/>
        <c:noMultiLvlLbl val="1"/>
      </c:catAx>
      <c:valAx>
        <c:axId val="122350208"/>
        <c:scaling>
          <c:orientation val="minMax"/>
          <c:min val="0"/>
        </c:scaling>
        <c:delete val="0"/>
        <c:axPos val="l"/>
        <c:majorGridlines/>
        <c:title>
          <c:tx>
            <c:rich>
              <a:bodyPr rot="-5400000" vert="horz"/>
              <a:lstStyle/>
              <a:p>
                <a:pPr>
                  <a:defRPr sz="1600"/>
                </a:pPr>
                <a:r>
                  <a:rPr lang="en-US" sz="1600"/>
                  <a:t>Shipments</a:t>
                </a:r>
              </a:p>
            </c:rich>
          </c:tx>
          <c:layout>
            <c:manualLayout>
              <c:xMode val="edge"/>
              <c:yMode val="edge"/>
              <c:x val="4.7655721963432178E-3"/>
              <c:y val="0.34814160879084582"/>
            </c:manualLayout>
          </c:layout>
          <c:overlay val="0"/>
        </c:title>
        <c:numFmt formatCode="_(* #,##0_);_(* \(#,##0\);_(* &quot;-&quot;??_);_(@_)" sourceLinked="1"/>
        <c:majorTickMark val="out"/>
        <c:minorTickMark val="none"/>
        <c:tickLblPos val="nextTo"/>
        <c:txPr>
          <a:bodyPr/>
          <a:lstStyle/>
          <a:p>
            <a:pPr>
              <a:defRPr sz="1400" b="0"/>
            </a:pPr>
            <a:endParaRPr lang="en-US"/>
          </a:p>
        </c:txPr>
        <c:crossAx val="122348672"/>
        <c:crosses val="autoZero"/>
        <c:crossBetween val="between"/>
      </c:valAx>
    </c:plotArea>
    <c:legend>
      <c:legendPos val="t"/>
      <c:overlay val="0"/>
      <c:txPr>
        <a:bodyPr/>
        <a:lstStyle/>
        <a:p>
          <a:pPr>
            <a:defRPr sz="1400"/>
          </a:pPr>
          <a:endParaRPr lang="en-US"/>
        </a:p>
      </c:txPr>
    </c:legend>
    <c:plotVisOnly val="1"/>
    <c:dispBlanksAs val="gap"/>
    <c:showDLblsOverMax val="0"/>
  </c:chart>
  <c:printSettings>
    <c:headerFooter/>
    <c:pageMargins b="0.750000000000003" l="0.70000000000000095" r="0.70000000000000095" t="0.750000000000003"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766053146921986"/>
          <c:y val="8.0802156418546559E-2"/>
          <c:w val="0.78469160631317159"/>
          <c:h val="0.82526778055557581"/>
        </c:manualLayout>
      </c:layout>
      <c:barChart>
        <c:barDir val="col"/>
        <c:grouping val="stacked"/>
        <c:varyColors val="0"/>
        <c:ser>
          <c:idx val="0"/>
          <c:order val="0"/>
          <c:tx>
            <c:strRef>
              <c:f>Summary!$B$155</c:f>
              <c:strCache>
                <c:ptCount val="1"/>
                <c:pt idx="0">
                  <c:v>CWDM - up to 10 Gbps</c:v>
                </c:pt>
              </c:strCache>
            </c:strRef>
          </c:tx>
          <c:invertIfNegative val="0"/>
          <c:cat>
            <c:numRef>
              <c:f>Summary!$C$154:$N$154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Summary!$C$155:$N$155</c:f>
              <c:numCache>
                <c:formatCode>_(* #,##0_);_(* \(#,##0\);_(* "-"??_);_(@_)</c:formatCode>
                <c:ptCount val="12"/>
                <c:pt idx="0">
                  <c:v>471337</c:v>
                </c:pt>
                <c:pt idx="1">
                  <c:v>276574</c:v>
                </c:pt>
                <c:pt idx="2">
                  <c:v>326257</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D3FA-B04C-83B2-47F68A6B711B}"/>
            </c:ext>
          </c:extLst>
        </c:ser>
        <c:ser>
          <c:idx val="2"/>
          <c:order val="1"/>
          <c:tx>
            <c:strRef>
              <c:f>Summary!$B$156</c:f>
              <c:strCache>
                <c:ptCount val="1"/>
                <c:pt idx="0">
                  <c:v>DWDM - up to 10 Gbps</c:v>
                </c:pt>
              </c:strCache>
            </c:strRef>
          </c:tx>
          <c:invertIfNegative val="0"/>
          <c:cat>
            <c:numRef>
              <c:f>Summary!$C$154:$N$154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Summary!$C$156:$N$156</c:f>
              <c:numCache>
                <c:formatCode>_(* #,##0_);_(* \(#,##0\);_(* "-"??_);_(@_)</c:formatCode>
                <c:ptCount val="12"/>
                <c:pt idx="0">
                  <c:v>714951.60744382022</c:v>
                </c:pt>
                <c:pt idx="1">
                  <c:v>677183.26326785388</c:v>
                </c:pt>
                <c:pt idx="2">
                  <c:v>458440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D3FA-B04C-83B2-47F68A6B711B}"/>
            </c:ext>
          </c:extLst>
        </c:ser>
        <c:dLbls>
          <c:showLegendKey val="0"/>
          <c:showVal val="0"/>
          <c:showCatName val="0"/>
          <c:showSerName val="0"/>
          <c:showPercent val="0"/>
          <c:showBubbleSize val="0"/>
        </c:dLbls>
        <c:gapWidth val="150"/>
        <c:overlap val="100"/>
        <c:axId val="126589952"/>
        <c:axId val="126608128"/>
      </c:barChart>
      <c:catAx>
        <c:axId val="126589952"/>
        <c:scaling>
          <c:orientation val="minMax"/>
        </c:scaling>
        <c:delete val="0"/>
        <c:axPos val="b"/>
        <c:numFmt formatCode="General" sourceLinked="1"/>
        <c:majorTickMark val="out"/>
        <c:minorTickMark val="none"/>
        <c:tickLblPos val="nextTo"/>
        <c:txPr>
          <a:bodyPr/>
          <a:lstStyle/>
          <a:p>
            <a:pPr>
              <a:defRPr sz="1200" b="0"/>
            </a:pPr>
            <a:endParaRPr lang="en-US"/>
          </a:p>
        </c:txPr>
        <c:crossAx val="126608128"/>
        <c:crosses val="autoZero"/>
        <c:auto val="1"/>
        <c:lblAlgn val="ctr"/>
        <c:lblOffset val="100"/>
        <c:noMultiLvlLbl val="1"/>
      </c:catAx>
      <c:valAx>
        <c:axId val="126608128"/>
        <c:scaling>
          <c:orientation val="minMax"/>
          <c:max val="1500000"/>
          <c:min val="0"/>
        </c:scaling>
        <c:delete val="0"/>
        <c:axPos val="l"/>
        <c:majorGridlines/>
        <c:title>
          <c:tx>
            <c:rich>
              <a:bodyPr rot="-5400000" vert="horz"/>
              <a:lstStyle/>
              <a:p>
                <a:pPr>
                  <a:defRPr sz="1400" b="0"/>
                </a:pPr>
                <a:r>
                  <a:rPr lang="en-US" sz="1400" b="0"/>
                  <a:t>Units</a:t>
                </a:r>
              </a:p>
            </c:rich>
          </c:tx>
          <c:layout>
            <c:manualLayout>
              <c:xMode val="edge"/>
              <c:yMode val="edge"/>
              <c:x val="6.0741116046898898E-4"/>
              <c:y val="0.376112524896693"/>
            </c:manualLayout>
          </c:layout>
          <c:overlay val="0"/>
        </c:title>
        <c:numFmt formatCode="_(* #,##0_);_(* \(#,##0\);_(* &quot;-&quot;??_);_(@_)" sourceLinked="1"/>
        <c:majorTickMark val="out"/>
        <c:minorTickMark val="none"/>
        <c:tickLblPos val="nextTo"/>
        <c:txPr>
          <a:bodyPr/>
          <a:lstStyle/>
          <a:p>
            <a:pPr>
              <a:defRPr sz="1400" b="0"/>
            </a:pPr>
            <a:endParaRPr lang="en-US"/>
          </a:p>
        </c:txPr>
        <c:crossAx val="126589952"/>
        <c:crosses val="autoZero"/>
        <c:crossBetween val="between"/>
        <c:majorUnit val="200000"/>
      </c:valAx>
    </c:plotArea>
    <c:legend>
      <c:legendPos val="t"/>
      <c:layout>
        <c:manualLayout>
          <c:xMode val="edge"/>
          <c:yMode val="edge"/>
          <c:x val="0.18746866658579944"/>
          <c:y val="9.3802198015384169E-2"/>
          <c:w val="0.29834452879054135"/>
          <c:h val="0.14757815758586906"/>
        </c:manualLayout>
      </c:layout>
      <c:overlay val="0"/>
      <c:spPr>
        <a:solidFill>
          <a:schemeClr val="bg1"/>
        </a:solidFill>
        <a:ln>
          <a:solidFill>
            <a:schemeClr val="tx1">
              <a:lumMod val="75000"/>
              <a:lumOff val="25000"/>
            </a:schemeClr>
          </a:solidFill>
        </a:ln>
      </c:spPr>
      <c:txPr>
        <a:bodyPr/>
        <a:lstStyle/>
        <a:p>
          <a:pPr>
            <a:defRPr sz="1400"/>
          </a:pPr>
          <a:endParaRPr lang="en-US"/>
        </a:p>
      </c:txPr>
    </c:legend>
    <c:plotVisOnly val="1"/>
    <c:dispBlanksAs val="gap"/>
    <c:showDLblsOverMax val="0"/>
  </c:chart>
  <c:printSettings>
    <c:headerFooter/>
    <c:pageMargins b="0.750000000000003" l="0.70000000000000095" r="0.70000000000000095" t="0.750000000000003"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38159992606987"/>
          <c:y val="0.1357987499128247"/>
          <c:w val="0.82769448568733861"/>
          <c:h val="0.76948468190806163"/>
        </c:manualLayout>
      </c:layout>
      <c:barChart>
        <c:barDir val="col"/>
        <c:grouping val="stacked"/>
        <c:varyColors val="0"/>
        <c:ser>
          <c:idx val="0"/>
          <c:order val="0"/>
          <c:tx>
            <c:strRef>
              <c:f>WSS!$B$28</c:f>
              <c:strCache>
                <c:ptCount val="1"/>
                <c:pt idx="0">
                  <c:v>Fixed Grid</c:v>
                </c:pt>
              </c:strCache>
            </c:strRef>
          </c:tx>
          <c:spPr>
            <a:solidFill>
              <a:schemeClr val="accent1"/>
            </a:solidFill>
            <a:ln>
              <a:noFill/>
            </a:ln>
            <a:effectLst/>
          </c:spPr>
          <c:invertIfNegative val="0"/>
          <c:cat>
            <c:numRef>
              <c:f>WSS!$D$7:$O$7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WSS!$D$28:$O$28</c:f>
              <c:numCache>
                <c:formatCode>_("$"* #,##0_);_("$"* \(#,##0\);_("$"* "-"??_);_(@_)</c:formatCode>
                <c:ptCount val="12"/>
                <c:pt idx="0">
                  <c:v>81.462854171143206</c:v>
                </c:pt>
                <c:pt idx="1">
                  <c:v>63.350483216455146</c:v>
                </c:pt>
                <c:pt idx="2">
                  <c:v>39.037064905910405</c:v>
                </c:pt>
              </c:numCache>
            </c:numRef>
          </c:val>
          <c:extLst>
            <c:ext xmlns:c16="http://schemas.microsoft.com/office/drawing/2014/chart" uri="{C3380CC4-5D6E-409C-BE32-E72D297353CC}">
              <c16:uniqueId val="{00000000-F7FE-824D-8EBC-60B16970F0CA}"/>
            </c:ext>
          </c:extLst>
        </c:ser>
        <c:ser>
          <c:idx val="1"/>
          <c:order val="1"/>
          <c:tx>
            <c:strRef>
              <c:f>WSS!$C$29</c:f>
              <c:strCache>
                <c:ptCount val="1"/>
                <c:pt idx="0">
                  <c:v>single 1x9</c:v>
                </c:pt>
              </c:strCache>
            </c:strRef>
          </c:tx>
          <c:spPr>
            <a:solidFill>
              <a:schemeClr val="accent2"/>
            </a:solidFill>
            <a:ln>
              <a:noFill/>
            </a:ln>
            <a:effectLst/>
          </c:spPr>
          <c:invertIfNegative val="0"/>
          <c:cat>
            <c:numRef>
              <c:f>WSS!$D$7:$O$7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WSS!$D$29:$O$29</c:f>
              <c:numCache>
                <c:formatCode>_("$"* #,##0_);_("$"* \(#,##0\);_("$"* "-"??_);_(@_)</c:formatCode>
                <c:ptCount val="12"/>
                <c:pt idx="0">
                  <c:v>74.694747097012382</c:v>
                </c:pt>
                <c:pt idx="1">
                  <c:v>86.136203178575073</c:v>
                </c:pt>
                <c:pt idx="2">
                  <c:v>141.71897079537212</c:v>
                </c:pt>
              </c:numCache>
            </c:numRef>
          </c:val>
          <c:extLst>
            <c:ext xmlns:c16="http://schemas.microsoft.com/office/drawing/2014/chart" uri="{C3380CC4-5D6E-409C-BE32-E72D297353CC}">
              <c16:uniqueId val="{00000001-F7FE-824D-8EBC-60B16970F0CA}"/>
            </c:ext>
          </c:extLst>
        </c:ser>
        <c:ser>
          <c:idx val="2"/>
          <c:order val="2"/>
          <c:tx>
            <c:strRef>
              <c:f>WSS!$C$30</c:f>
              <c:strCache>
                <c:ptCount val="1"/>
                <c:pt idx="0">
                  <c:v>twin 1x9</c:v>
                </c:pt>
              </c:strCache>
            </c:strRef>
          </c:tx>
          <c:spPr>
            <a:solidFill>
              <a:schemeClr val="accent3"/>
            </a:solidFill>
            <a:ln>
              <a:noFill/>
            </a:ln>
            <a:effectLst/>
          </c:spPr>
          <c:invertIfNegative val="0"/>
          <c:cat>
            <c:numRef>
              <c:f>WSS!$D$7:$O$7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WSS!$D$30:$O$30</c:f>
              <c:numCache>
                <c:formatCode>_("$"* #,##0_);_("$"* \(#,##0\);_("$"* "-"??_);_(@_)</c:formatCode>
                <c:ptCount val="12"/>
                <c:pt idx="0">
                  <c:v>23.472266758947729</c:v>
                </c:pt>
                <c:pt idx="1">
                  <c:v>21.973215788173086</c:v>
                </c:pt>
                <c:pt idx="2">
                  <c:v>27.670064759071593</c:v>
                </c:pt>
              </c:numCache>
            </c:numRef>
          </c:val>
          <c:extLst>
            <c:ext xmlns:c16="http://schemas.microsoft.com/office/drawing/2014/chart" uri="{C3380CC4-5D6E-409C-BE32-E72D297353CC}">
              <c16:uniqueId val="{00000002-F7FE-824D-8EBC-60B16970F0CA}"/>
            </c:ext>
          </c:extLst>
        </c:ser>
        <c:ser>
          <c:idx val="3"/>
          <c:order val="3"/>
          <c:tx>
            <c:strRef>
              <c:f>WSS!$C$31</c:f>
              <c:strCache>
                <c:ptCount val="1"/>
                <c:pt idx="0">
                  <c:v>twin 1x20 </c:v>
                </c:pt>
              </c:strCache>
            </c:strRef>
          </c:tx>
          <c:spPr>
            <a:solidFill>
              <a:schemeClr val="accent4"/>
            </a:solidFill>
            <a:ln>
              <a:noFill/>
            </a:ln>
            <a:effectLst/>
          </c:spPr>
          <c:invertIfNegative val="0"/>
          <c:cat>
            <c:numRef>
              <c:f>WSS!$D$7:$O$7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WSS!$D$31:$O$31</c:f>
              <c:numCache>
                <c:formatCode>_("$"* #,##0_);_("$"* \(#,##0\);_("$"* "-"??_);_(@_)</c:formatCode>
                <c:ptCount val="12"/>
                <c:pt idx="0">
                  <c:v>76.033123716875465</c:v>
                </c:pt>
                <c:pt idx="1">
                  <c:v>78.632437742840139</c:v>
                </c:pt>
                <c:pt idx="2">
                  <c:v>156.89220112128351</c:v>
                </c:pt>
              </c:numCache>
            </c:numRef>
          </c:val>
          <c:extLst>
            <c:ext xmlns:c16="http://schemas.microsoft.com/office/drawing/2014/chart" uri="{C3380CC4-5D6E-409C-BE32-E72D297353CC}">
              <c16:uniqueId val="{00000003-F7FE-824D-8EBC-60B16970F0CA}"/>
            </c:ext>
          </c:extLst>
        </c:ser>
        <c:ser>
          <c:idx val="5"/>
          <c:order val="4"/>
          <c:tx>
            <c:strRef>
              <c:f>WSS!$C$12</c:f>
              <c:strCache>
                <c:ptCount val="1"/>
                <c:pt idx="0">
                  <c:v>L-band</c:v>
                </c:pt>
              </c:strCache>
            </c:strRef>
          </c:tx>
          <c:invertIfNegative val="0"/>
          <c:cat>
            <c:numRef>
              <c:f>WSS!$D$7:$O$7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WSS!$D$32:$O$32</c:f>
              <c:numCache>
                <c:formatCode>_("$"* #,##0_);_("$"* \(#,##0\);_("$"* "-"??_);_(@_)</c:formatCode>
                <c:ptCount val="12"/>
                <c:pt idx="0">
                  <c:v>0</c:v>
                </c:pt>
                <c:pt idx="1">
                  <c:v>0</c:v>
                </c:pt>
                <c:pt idx="2">
                  <c:v>0</c:v>
                </c:pt>
              </c:numCache>
            </c:numRef>
          </c:val>
          <c:extLst>
            <c:ext xmlns:c16="http://schemas.microsoft.com/office/drawing/2014/chart" uri="{C3380CC4-5D6E-409C-BE32-E72D297353CC}">
              <c16:uniqueId val="{00000001-4CA7-9347-9494-F19B0E9E55B1}"/>
            </c:ext>
          </c:extLst>
        </c:ser>
        <c:ser>
          <c:idx val="4"/>
          <c:order val="5"/>
          <c:tx>
            <c:strRef>
              <c:f>WSS!$B$33</c:f>
              <c:strCache>
                <c:ptCount val="1"/>
                <c:pt idx="0">
                  <c:v>Next Generation</c:v>
                </c:pt>
              </c:strCache>
            </c:strRef>
          </c:tx>
          <c:spPr>
            <a:solidFill>
              <a:schemeClr val="accent5"/>
            </a:solidFill>
            <a:ln>
              <a:noFill/>
            </a:ln>
            <a:effectLst/>
          </c:spPr>
          <c:invertIfNegative val="0"/>
          <c:cat>
            <c:numRef>
              <c:f>WSS!$D$7:$O$7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WSS!$D$33:$O$33</c:f>
              <c:numCache>
                <c:formatCode>_("$"* #,##0_);_("$"* \(#,##0\);_("$"* "-"??_);_(@_)</c:formatCode>
                <c:ptCount val="12"/>
                <c:pt idx="0">
                  <c:v>0</c:v>
                </c:pt>
                <c:pt idx="1">
                  <c:v>0</c:v>
                </c:pt>
                <c:pt idx="2">
                  <c:v>0</c:v>
                </c:pt>
              </c:numCache>
            </c:numRef>
          </c:val>
          <c:extLst>
            <c:ext xmlns:c16="http://schemas.microsoft.com/office/drawing/2014/chart" uri="{C3380CC4-5D6E-409C-BE32-E72D297353CC}">
              <c16:uniqueId val="{00000004-F7FE-824D-8EBC-60B16970F0CA}"/>
            </c:ext>
          </c:extLst>
        </c:ser>
        <c:dLbls>
          <c:showLegendKey val="0"/>
          <c:showVal val="0"/>
          <c:showCatName val="0"/>
          <c:showSerName val="0"/>
          <c:showPercent val="0"/>
          <c:showBubbleSize val="0"/>
        </c:dLbls>
        <c:gapWidth val="150"/>
        <c:overlap val="100"/>
        <c:axId val="126725504"/>
        <c:axId val="126739584"/>
      </c:barChart>
      <c:catAx>
        <c:axId val="126725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26739584"/>
        <c:crosses val="autoZero"/>
        <c:auto val="1"/>
        <c:lblAlgn val="ctr"/>
        <c:lblOffset val="100"/>
        <c:noMultiLvlLbl val="0"/>
      </c:catAx>
      <c:valAx>
        <c:axId val="126739584"/>
        <c:scaling>
          <c:orientation val="minMax"/>
          <c:max val="12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Sales ($M)</a:t>
                </a:r>
              </a:p>
            </c:rich>
          </c:tx>
          <c:layout>
            <c:manualLayout>
              <c:xMode val="edge"/>
              <c:yMode val="edge"/>
              <c:x val="1.7119566316302185E-2"/>
              <c:y val="0.35837379260603175"/>
            </c:manualLayout>
          </c:layout>
          <c:overlay val="0"/>
          <c:spPr>
            <a:noFill/>
            <a:ln>
              <a:noFill/>
            </a:ln>
            <a:effectLst/>
          </c:sp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26725504"/>
        <c:crosses val="autoZero"/>
        <c:crossBetween val="between"/>
        <c:majorUnit val="200"/>
      </c:valAx>
      <c:spPr>
        <a:noFill/>
        <a:ln>
          <a:noFill/>
        </a:ln>
        <a:effectLst/>
      </c:spPr>
    </c:plotArea>
    <c:legend>
      <c:legendPos val="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63434730512725"/>
          <c:y val="0.15555390570825717"/>
          <c:w val="0.83626121322592928"/>
          <c:h val="0.73595075007832655"/>
        </c:manualLayout>
      </c:layout>
      <c:barChart>
        <c:barDir val="col"/>
        <c:grouping val="stacked"/>
        <c:varyColors val="0"/>
        <c:ser>
          <c:idx val="0"/>
          <c:order val="0"/>
          <c:tx>
            <c:strRef>
              <c:f>'Tunable lasers'!$B$21</c:f>
              <c:strCache>
                <c:ptCount val="1"/>
                <c:pt idx="0">
                  <c:v>ITLAs</c:v>
                </c:pt>
              </c:strCache>
            </c:strRef>
          </c:tx>
          <c:spPr>
            <a:solidFill>
              <a:schemeClr val="accent1"/>
            </a:solidFill>
            <a:ln>
              <a:noFill/>
            </a:ln>
            <a:effectLst/>
          </c:spPr>
          <c:invertIfNegative val="0"/>
          <c:cat>
            <c:numRef>
              <c:f>'Tunable lasers'!$C$20:$N$20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'Tunable lasers'!$C$21:$N$21</c:f>
              <c:numCache>
                <c:formatCode>_("$"* #,##0_);_("$"* \(#,##0\);_("$"* "-"??_);_(@_)</c:formatCode>
                <c:ptCount val="12"/>
                <c:pt idx="0">
                  <c:v>38.621920831522019</c:v>
                </c:pt>
                <c:pt idx="1">
                  <c:v>36.394720361391855</c:v>
                </c:pt>
                <c:pt idx="2">
                  <c:v>21.51464956366954</c:v>
                </c:pt>
              </c:numCache>
            </c:numRef>
          </c:val>
          <c:extLst>
            <c:ext xmlns:c16="http://schemas.microsoft.com/office/drawing/2014/chart" uri="{C3380CC4-5D6E-409C-BE32-E72D297353CC}">
              <c16:uniqueId val="{00000000-4DE6-6D43-AAA8-90CBF37DCC54}"/>
            </c:ext>
          </c:extLst>
        </c:ser>
        <c:ser>
          <c:idx val="1"/>
          <c:order val="1"/>
          <c:tx>
            <c:strRef>
              <c:f>'Tunable lasers'!$B$22</c:f>
              <c:strCache>
                <c:ptCount val="1"/>
                <c:pt idx="0">
                  <c:v>Narrow Linewidth LP</c:v>
                </c:pt>
              </c:strCache>
            </c:strRef>
          </c:tx>
          <c:spPr>
            <a:solidFill>
              <a:schemeClr val="accent2"/>
            </a:solidFill>
            <a:ln>
              <a:noFill/>
            </a:ln>
            <a:effectLst/>
          </c:spPr>
          <c:invertIfNegative val="0"/>
          <c:cat>
            <c:numRef>
              <c:f>'Tunable lasers'!$C$20:$N$20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'Tunable lasers'!$C$22:$N$22</c:f>
              <c:numCache>
                <c:formatCode>_("$"* #,##0_);_("$"* \(#,##0\);_("$"* "-"??_);_(@_)</c:formatCode>
                <c:ptCount val="12"/>
                <c:pt idx="0">
                  <c:v>233.22679460391498</c:v>
                </c:pt>
                <c:pt idx="1">
                  <c:v>242.53938327811343</c:v>
                </c:pt>
                <c:pt idx="2">
                  <c:v>235.91664260497242</c:v>
                </c:pt>
              </c:numCache>
            </c:numRef>
          </c:val>
          <c:extLst>
            <c:ext xmlns:c16="http://schemas.microsoft.com/office/drawing/2014/chart" uri="{C3380CC4-5D6E-409C-BE32-E72D297353CC}">
              <c16:uniqueId val="{00000001-4DE6-6D43-AAA8-90CBF37DCC54}"/>
            </c:ext>
          </c:extLst>
        </c:ser>
        <c:ser>
          <c:idx val="2"/>
          <c:order val="2"/>
          <c:tx>
            <c:strRef>
              <c:f>'Tunable lasers'!$B$23</c:f>
              <c:strCache>
                <c:ptCount val="1"/>
                <c:pt idx="0">
                  <c:v>Narrow Linewidth HP</c:v>
                </c:pt>
              </c:strCache>
            </c:strRef>
          </c:tx>
          <c:spPr>
            <a:solidFill>
              <a:schemeClr val="accent3"/>
            </a:solidFill>
            <a:ln>
              <a:noFill/>
            </a:ln>
            <a:effectLst/>
          </c:spPr>
          <c:invertIfNegative val="0"/>
          <c:cat>
            <c:numRef>
              <c:f>'Tunable lasers'!$C$20:$N$20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'Tunable lasers'!$C$23:$N$23</c:f>
              <c:numCache>
                <c:formatCode>_("$"* #,##0_);_("$"* \(#,##0\);_("$"* "-"??_);_(@_)</c:formatCode>
                <c:ptCount val="12"/>
                <c:pt idx="0">
                  <c:v>0</c:v>
                </c:pt>
                <c:pt idx="1">
                  <c:v>0</c:v>
                </c:pt>
                <c:pt idx="2">
                  <c:v>0</c:v>
                </c:pt>
              </c:numCache>
            </c:numRef>
          </c:val>
          <c:extLst>
            <c:ext xmlns:c16="http://schemas.microsoft.com/office/drawing/2014/chart" uri="{C3380CC4-5D6E-409C-BE32-E72D297353CC}">
              <c16:uniqueId val="{00000002-4DE6-6D43-AAA8-90CBF37DCC54}"/>
            </c:ext>
          </c:extLst>
        </c:ser>
        <c:dLbls>
          <c:showLegendKey val="0"/>
          <c:showVal val="0"/>
          <c:showCatName val="0"/>
          <c:showSerName val="0"/>
          <c:showPercent val="0"/>
          <c:showBubbleSize val="0"/>
        </c:dLbls>
        <c:gapWidth val="219"/>
        <c:overlap val="100"/>
        <c:axId val="126849408"/>
        <c:axId val="126850944"/>
      </c:barChart>
      <c:catAx>
        <c:axId val="126849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26850944"/>
        <c:crosses val="autoZero"/>
        <c:auto val="1"/>
        <c:lblAlgn val="ctr"/>
        <c:lblOffset val="100"/>
        <c:noMultiLvlLbl val="0"/>
      </c:catAx>
      <c:valAx>
        <c:axId val="1268509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Sales  ($M)</a:t>
                </a:r>
              </a:p>
            </c:rich>
          </c:tx>
          <c:layout>
            <c:manualLayout>
              <c:xMode val="edge"/>
              <c:yMode val="edge"/>
              <c:x val="1.8276763153584966E-2"/>
              <c:y val="0.31087973652598588"/>
            </c:manualLayout>
          </c:layout>
          <c:overlay val="0"/>
          <c:spPr>
            <a:noFill/>
            <a:ln>
              <a:noFill/>
            </a:ln>
            <a:effectLst/>
          </c:sp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26849408"/>
        <c:crosses val="autoZero"/>
        <c:crossBetween val="between"/>
      </c:valAx>
      <c:spPr>
        <a:noFill/>
        <a:ln>
          <a:noFill/>
        </a:ln>
        <a:effectLst/>
      </c:spPr>
    </c:plotArea>
    <c:legend>
      <c:legendPos val="t"/>
      <c:layout>
        <c:manualLayout>
          <c:xMode val="edge"/>
          <c:yMode val="edge"/>
          <c:x val="0.12057178518149453"/>
          <c:y val="2.491103784548945E-2"/>
          <c:w val="0.7031021262579028"/>
          <c:h val="8.1190696086419378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55993081076361"/>
          <c:y val="3.9409113253293118E-2"/>
          <c:w val="0.85452717505477027"/>
          <c:h val="0.87106441853546701"/>
        </c:manualLayout>
      </c:layout>
      <c:barChart>
        <c:barDir val="col"/>
        <c:grouping val="stacked"/>
        <c:varyColors val="0"/>
        <c:ser>
          <c:idx val="0"/>
          <c:order val="0"/>
          <c:tx>
            <c:strRef>
              <c:f>'Modulators and Receivers'!$B$25</c:f>
              <c:strCache>
                <c:ptCount val="1"/>
                <c:pt idx="0">
                  <c:v>100/200G Modulators</c:v>
                </c:pt>
              </c:strCache>
            </c:strRef>
          </c:tx>
          <c:spPr>
            <a:solidFill>
              <a:schemeClr val="accent1"/>
            </a:solidFill>
            <a:ln>
              <a:noFill/>
            </a:ln>
            <a:effectLst/>
          </c:spPr>
          <c:invertIfNegative val="0"/>
          <c:cat>
            <c:numRef>
              <c:f>'Modulators and Receivers'!$C$7:$N$7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'Modulators and Receivers'!$C$25:$N$25</c:f>
              <c:numCache>
                <c:formatCode>_("$"* #,##0_);_("$"* \(#,##0\);_("$"* "-"??_);_(@_)</c:formatCode>
                <c:ptCount val="12"/>
                <c:pt idx="0">
                  <c:v>318.97544222997271</c:v>
                </c:pt>
                <c:pt idx="1">
                  <c:v>258.55949978390345</c:v>
                </c:pt>
                <c:pt idx="2">
                  <c:v>242.127242</c:v>
                </c:pt>
              </c:numCache>
            </c:numRef>
          </c:val>
          <c:extLst>
            <c:ext xmlns:c16="http://schemas.microsoft.com/office/drawing/2014/chart" uri="{C3380CC4-5D6E-409C-BE32-E72D297353CC}">
              <c16:uniqueId val="{00000000-0B85-3642-A7E1-D26070F44202}"/>
            </c:ext>
          </c:extLst>
        </c:ser>
        <c:ser>
          <c:idx val="3"/>
          <c:order val="1"/>
          <c:tx>
            <c:strRef>
              <c:f>'Modulators and Receivers'!$B$26</c:f>
              <c:strCache>
                <c:ptCount val="1"/>
                <c:pt idx="0">
                  <c:v>400/800G Modulators</c:v>
                </c:pt>
              </c:strCache>
            </c:strRef>
          </c:tx>
          <c:invertIfNegative val="0"/>
          <c:cat>
            <c:numRef>
              <c:f>'Modulators and Receivers'!$C$7:$N$7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'Modulators and Receivers'!$C$26:$N$26</c:f>
              <c:numCache>
                <c:formatCode>_("$"* #,##0_);_("$"* \(#,##0\);_("$"* "-"??_);_(@_)</c:formatCode>
                <c:ptCount val="12"/>
                <c:pt idx="0">
                  <c:v>0</c:v>
                </c:pt>
                <c:pt idx="1">
                  <c:v>0</c:v>
                </c:pt>
                <c:pt idx="2">
                  <c:v>0</c:v>
                </c:pt>
              </c:numCache>
            </c:numRef>
          </c:val>
          <c:extLst>
            <c:ext xmlns:c16="http://schemas.microsoft.com/office/drawing/2014/chart" uri="{C3380CC4-5D6E-409C-BE32-E72D297353CC}">
              <c16:uniqueId val="{00000000-336E-5044-8ECA-1508D80281CC}"/>
            </c:ext>
          </c:extLst>
        </c:ser>
        <c:ser>
          <c:idx val="4"/>
          <c:order val="2"/>
          <c:tx>
            <c:strRef>
              <c:f>'Modulators and Receivers'!$B$27</c:f>
              <c:strCache>
                <c:ptCount val="1"/>
                <c:pt idx="0">
                  <c:v>100/200G Receivers</c:v>
                </c:pt>
              </c:strCache>
            </c:strRef>
          </c:tx>
          <c:invertIfNegative val="0"/>
          <c:cat>
            <c:numRef>
              <c:f>'Modulators and Receivers'!$C$7:$N$7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'Modulators and Receivers'!$C$27:$N$27</c:f>
              <c:numCache>
                <c:formatCode>_("$"* #,##0_);_("$"* \(#,##0\);_("$"* "-"??_);_(@_)</c:formatCode>
                <c:ptCount val="12"/>
                <c:pt idx="0">
                  <c:v>236.17475531568715</c:v>
                </c:pt>
                <c:pt idx="1">
                  <c:v>143.77182169989999</c:v>
                </c:pt>
                <c:pt idx="2">
                  <c:v>202.87644692891863</c:v>
                </c:pt>
              </c:numCache>
            </c:numRef>
          </c:val>
          <c:extLst>
            <c:ext xmlns:c16="http://schemas.microsoft.com/office/drawing/2014/chart" uri="{C3380CC4-5D6E-409C-BE32-E72D297353CC}">
              <c16:uniqueId val="{00000001-336E-5044-8ECA-1508D80281CC}"/>
            </c:ext>
          </c:extLst>
        </c:ser>
        <c:ser>
          <c:idx val="1"/>
          <c:order val="3"/>
          <c:tx>
            <c:strRef>
              <c:f>'Modulators and Receivers'!$B$28</c:f>
              <c:strCache>
                <c:ptCount val="1"/>
                <c:pt idx="0">
                  <c:v>400/800G Receivers</c:v>
                </c:pt>
              </c:strCache>
            </c:strRef>
          </c:tx>
          <c:spPr>
            <a:solidFill>
              <a:schemeClr val="accent2"/>
            </a:solidFill>
            <a:ln>
              <a:noFill/>
            </a:ln>
            <a:effectLst/>
          </c:spPr>
          <c:invertIfNegative val="0"/>
          <c:cat>
            <c:numRef>
              <c:f>'Modulators and Receivers'!$C$7:$N$7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'Modulators and Receivers'!$C$28:$N$28</c:f>
              <c:numCache>
                <c:formatCode>_("$"* #,##0_);_("$"* \(#,##0\);_("$"* "-"??_);_(@_)</c:formatCode>
                <c:ptCount val="12"/>
                <c:pt idx="0">
                  <c:v>0</c:v>
                </c:pt>
                <c:pt idx="1">
                  <c:v>0</c:v>
                </c:pt>
                <c:pt idx="2">
                  <c:v>0</c:v>
                </c:pt>
              </c:numCache>
            </c:numRef>
          </c:val>
          <c:extLst>
            <c:ext xmlns:c16="http://schemas.microsoft.com/office/drawing/2014/chart" uri="{C3380CC4-5D6E-409C-BE32-E72D297353CC}">
              <c16:uniqueId val="{00000001-0B85-3642-A7E1-D26070F44202}"/>
            </c:ext>
          </c:extLst>
        </c:ser>
        <c:ser>
          <c:idx val="2"/>
          <c:order val="4"/>
          <c:tx>
            <c:strRef>
              <c:f>'Modulators and Receivers'!$B$29</c:f>
              <c:strCache>
                <c:ptCount val="1"/>
                <c:pt idx="0">
                  <c:v>Integrated Modules</c:v>
                </c:pt>
              </c:strCache>
            </c:strRef>
          </c:tx>
          <c:spPr>
            <a:solidFill>
              <a:schemeClr val="accent3"/>
            </a:solidFill>
            <a:ln>
              <a:noFill/>
            </a:ln>
            <a:effectLst/>
          </c:spPr>
          <c:invertIfNegative val="0"/>
          <c:cat>
            <c:numRef>
              <c:f>'Modulators and Receivers'!$C$7:$N$7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'Modulators and Receivers'!$C$29:$N$29</c:f>
              <c:numCache>
                <c:formatCode>_("$"* #,##0_);_("$"* \(#,##0\);_("$"* "-"??_);_(@_)</c:formatCode>
                <c:ptCount val="12"/>
                <c:pt idx="0">
                  <c:v>0</c:v>
                </c:pt>
                <c:pt idx="1">
                  <c:v>0</c:v>
                </c:pt>
                <c:pt idx="2">
                  <c:v>0</c:v>
                </c:pt>
              </c:numCache>
            </c:numRef>
          </c:val>
          <c:extLst>
            <c:ext xmlns:c16="http://schemas.microsoft.com/office/drawing/2014/chart" uri="{C3380CC4-5D6E-409C-BE32-E72D297353CC}">
              <c16:uniqueId val="{00000002-0B85-3642-A7E1-D26070F44202}"/>
            </c:ext>
          </c:extLst>
        </c:ser>
        <c:dLbls>
          <c:showLegendKey val="0"/>
          <c:showVal val="0"/>
          <c:showCatName val="0"/>
          <c:showSerName val="0"/>
          <c:showPercent val="0"/>
          <c:showBubbleSize val="0"/>
        </c:dLbls>
        <c:gapWidth val="150"/>
        <c:overlap val="100"/>
        <c:axId val="127221120"/>
        <c:axId val="127227008"/>
      </c:barChart>
      <c:catAx>
        <c:axId val="127221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27227008"/>
        <c:crosses val="autoZero"/>
        <c:auto val="1"/>
        <c:lblAlgn val="ctr"/>
        <c:lblOffset val="100"/>
        <c:noMultiLvlLbl val="0"/>
      </c:catAx>
      <c:valAx>
        <c:axId val="1272270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Sales ($M)</a:t>
                </a:r>
              </a:p>
            </c:rich>
          </c:tx>
          <c:layout>
            <c:manualLayout>
              <c:xMode val="edge"/>
              <c:yMode val="edge"/>
              <c:x val="1.5909091858094242E-2"/>
              <c:y val="0.37360230441464731"/>
            </c:manualLayout>
          </c:layout>
          <c:overlay val="0"/>
          <c:spPr>
            <a:noFill/>
            <a:ln>
              <a:noFill/>
            </a:ln>
            <a:effectLst/>
          </c:sp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27221120"/>
        <c:crosses val="autoZero"/>
        <c:crossBetween val="between"/>
      </c:valAx>
      <c:spPr>
        <a:noFill/>
        <a:ln>
          <a:noFill/>
        </a:ln>
        <a:effectLst/>
      </c:spPr>
    </c:plotArea>
    <c:legend>
      <c:legendPos val="t"/>
      <c:layout>
        <c:manualLayout>
          <c:xMode val="edge"/>
          <c:yMode val="edge"/>
          <c:x val="0.20780448098973503"/>
          <c:y val="3.4539166506812324E-2"/>
          <c:w val="0.7027051106901091"/>
          <c:h val="0.1579526227162551"/>
        </c:manualLayout>
      </c:layout>
      <c:overlay val="0"/>
      <c:spPr>
        <a:solidFill>
          <a:schemeClr val="bg1"/>
        </a:solid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27361018997686"/>
          <c:y val="0.14178410775204611"/>
          <c:w val="0.84165905940189045"/>
          <c:h val="0.75317288602452281"/>
        </c:manualLayout>
      </c:layout>
      <c:barChart>
        <c:barDir val="col"/>
        <c:grouping val="stacked"/>
        <c:varyColors val="0"/>
        <c:ser>
          <c:idx val="0"/>
          <c:order val="0"/>
          <c:tx>
            <c:strRef>
              <c:f>Summary!$B$371</c:f>
              <c:strCache>
                <c:ptCount val="1"/>
                <c:pt idx="0">
                  <c:v>Legacy 1,3,6,12 Gbps</c:v>
                </c:pt>
              </c:strCache>
            </c:strRef>
          </c:tx>
          <c:invertIfNegative val="0"/>
          <c:cat>
            <c:numRef>
              <c:f>Summary!$C$370:$N$370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Summary!$C$371:$N$371</c:f>
              <c:numCache>
                <c:formatCode>_(* #,##0_);_(* \(#,##0\);_(* "-"??_);_(@_)</c:formatCode>
                <c:ptCount val="12"/>
                <c:pt idx="0">
                  <c:v>11427514.699999999</c:v>
                </c:pt>
                <c:pt idx="1">
                  <c:v>8127039.1422706265</c:v>
                </c:pt>
                <c:pt idx="2">
                  <c:v>7401851.8200361906</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45F1-8F4C-B8EF-2CCCCA382A1E}"/>
            </c:ext>
          </c:extLst>
        </c:ser>
        <c:ser>
          <c:idx val="1"/>
          <c:order val="1"/>
          <c:tx>
            <c:strRef>
              <c:f>Summary!$B$372</c:f>
              <c:strCache>
                <c:ptCount val="1"/>
                <c:pt idx="0">
                  <c:v>10 Gbps</c:v>
                </c:pt>
              </c:strCache>
            </c:strRef>
          </c:tx>
          <c:invertIfNegative val="0"/>
          <c:cat>
            <c:numRef>
              <c:f>Summary!$C$370:$N$370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Summary!$C$372:$N$372</c:f>
              <c:numCache>
                <c:formatCode>_(* #,##0_);_(* \(#,##0\);_(* "-"??_);_(@_)</c:formatCode>
                <c:ptCount val="12"/>
                <c:pt idx="0">
                  <c:v>7596005.0723736016</c:v>
                </c:pt>
                <c:pt idx="1">
                  <c:v>4794015.4023229126</c:v>
                </c:pt>
                <c:pt idx="2">
                  <c:v>8723735.2416260391</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45F1-8F4C-B8EF-2CCCCA382A1E}"/>
            </c:ext>
          </c:extLst>
        </c:ser>
        <c:ser>
          <c:idx val="2"/>
          <c:order val="2"/>
          <c:tx>
            <c:strRef>
              <c:f>Summary!$B$373</c:f>
              <c:strCache>
                <c:ptCount val="1"/>
                <c:pt idx="0">
                  <c:v>25 Gbps</c:v>
                </c:pt>
              </c:strCache>
            </c:strRef>
          </c:tx>
          <c:invertIfNegative val="0"/>
          <c:cat>
            <c:numRef>
              <c:f>Summary!$C$370:$N$370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Summary!$C$373:$N$373</c:f>
              <c:numCache>
                <c:formatCode>_(* #,##0_);_(* \(#,##0\);_(* "-"??_);_(@_)</c:formatCode>
                <c:ptCount val="12"/>
                <c:pt idx="0">
                  <c:v>600</c:v>
                </c:pt>
                <c:pt idx="1">
                  <c:v>78500</c:v>
                </c:pt>
                <c:pt idx="2">
                  <c:v>339082</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45F1-8F4C-B8EF-2CCCCA382A1E}"/>
            </c:ext>
          </c:extLst>
        </c:ser>
        <c:ser>
          <c:idx val="3"/>
          <c:order val="3"/>
          <c:tx>
            <c:strRef>
              <c:f>Summary!$B$374</c:f>
              <c:strCache>
                <c:ptCount val="1"/>
                <c:pt idx="0">
                  <c:v>50 Gbps</c:v>
                </c:pt>
              </c:strCache>
            </c:strRef>
          </c:tx>
          <c:invertIfNegative val="0"/>
          <c:cat>
            <c:numRef>
              <c:f>Summary!$C$370:$N$370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Summary!$C$374:$N$374</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B803-D740-9613-A59A21C7EE6F}"/>
            </c:ext>
          </c:extLst>
        </c:ser>
        <c:ser>
          <c:idx val="5"/>
          <c:order val="4"/>
          <c:tx>
            <c:strRef>
              <c:f>Summary!$B$375</c:f>
              <c:strCache>
                <c:ptCount val="1"/>
                <c:pt idx="0">
                  <c:v>100 Gbps</c:v>
                </c:pt>
              </c:strCache>
            </c:strRef>
          </c:tx>
          <c:invertIfNegative val="0"/>
          <c:cat>
            <c:numRef>
              <c:f>Summary!$C$370:$N$370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Summary!$C$375:$N$375</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45F1-8F4C-B8EF-2CCCCA382A1E}"/>
            </c:ext>
          </c:extLst>
        </c:ser>
        <c:dLbls>
          <c:showLegendKey val="0"/>
          <c:showVal val="0"/>
          <c:showCatName val="0"/>
          <c:showSerName val="0"/>
          <c:showPercent val="0"/>
          <c:showBubbleSize val="0"/>
        </c:dLbls>
        <c:gapWidth val="150"/>
        <c:overlap val="100"/>
        <c:axId val="126880000"/>
        <c:axId val="126881792"/>
      </c:barChart>
      <c:catAx>
        <c:axId val="126880000"/>
        <c:scaling>
          <c:orientation val="minMax"/>
        </c:scaling>
        <c:delete val="0"/>
        <c:axPos val="b"/>
        <c:numFmt formatCode="General" sourceLinked="1"/>
        <c:majorTickMark val="out"/>
        <c:minorTickMark val="none"/>
        <c:tickLblPos val="nextTo"/>
        <c:crossAx val="126881792"/>
        <c:crosses val="autoZero"/>
        <c:auto val="1"/>
        <c:lblAlgn val="ctr"/>
        <c:lblOffset val="100"/>
        <c:noMultiLvlLbl val="0"/>
      </c:catAx>
      <c:valAx>
        <c:axId val="126881792"/>
        <c:scaling>
          <c:orientation val="minMax"/>
        </c:scaling>
        <c:delete val="0"/>
        <c:axPos val="l"/>
        <c:majorGridlines/>
        <c:numFmt formatCode="_(* #,##0_);_(* \(#,##0\);_(* &quot;-&quot;??_);_(@_)" sourceLinked="1"/>
        <c:majorTickMark val="out"/>
        <c:minorTickMark val="none"/>
        <c:tickLblPos val="nextTo"/>
        <c:crossAx val="126880000"/>
        <c:crosses val="autoZero"/>
        <c:crossBetween val="between"/>
      </c:valAx>
    </c:plotArea>
    <c:legend>
      <c:legendPos val="t"/>
      <c:layout>
        <c:manualLayout>
          <c:xMode val="edge"/>
          <c:yMode val="edge"/>
          <c:x val="0.15935797855776501"/>
          <c:y val="1.6741939750698844E-2"/>
          <c:w val="0.71745420935286319"/>
          <c:h val="7.8557637191902729E-2"/>
        </c:manualLayout>
      </c:layout>
      <c:overlay val="0"/>
    </c:legend>
    <c:plotVisOnly val="1"/>
    <c:dispBlanksAs val="gap"/>
    <c:showDLblsOverMax val="0"/>
  </c:chart>
  <c:txPr>
    <a:bodyPr/>
    <a:lstStyle/>
    <a:p>
      <a:pPr>
        <a:defRPr sz="1200"/>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Summary!$O$371</c:f>
              <c:strCache>
                <c:ptCount val="1"/>
                <c:pt idx="0">
                  <c:v>Legacy 1,3,6,12 Gbps</c:v>
                </c:pt>
              </c:strCache>
            </c:strRef>
          </c:tx>
          <c:invertIfNegative val="0"/>
          <c:cat>
            <c:numRef>
              <c:f>Summary!$P$370:$AA$370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Summary!$P$371:$AA$371</c:f>
              <c:numCache>
                <c:formatCode>_("$"* #,##0_);_("$"* \(#,##0\);_("$"* "-"??_);_(@_)</c:formatCode>
                <c:ptCount val="12"/>
                <c:pt idx="0">
                  <c:v>193.09867439061279</c:v>
                </c:pt>
                <c:pt idx="1">
                  <c:v>119.66994976310424</c:v>
                </c:pt>
                <c:pt idx="2">
                  <c:v>100.15924885256101</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CCE7-C14E-8EB6-F19D3F78C2A7}"/>
            </c:ext>
          </c:extLst>
        </c:ser>
        <c:ser>
          <c:idx val="1"/>
          <c:order val="1"/>
          <c:tx>
            <c:strRef>
              <c:f>Summary!$O$372</c:f>
              <c:strCache>
                <c:ptCount val="1"/>
                <c:pt idx="0">
                  <c:v>10 Gbps</c:v>
                </c:pt>
              </c:strCache>
            </c:strRef>
          </c:tx>
          <c:invertIfNegative val="0"/>
          <c:cat>
            <c:numRef>
              <c:f>Summary!$P$370:$AA$370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Summary!$P$372:$AA$372</c:f>
              <c:numCache>
                <c:formatCode>_("$"* #,##0_);_("$"* \(#,##0\);_("$"* "-"??_);_(@_)</c:formatCode>
                <c:ptCount val="12"/>
                <c:pt idx="0">
                  <c:v>189.07705777266969</c:v>
                </c:pt>
                <c:pt idx="1">
                  <c:v>119.12147388995052</c:v>
                </c:pt>
                <c:pt idx="2">
                  <c:v>196.8123706070254</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CCE7-C14E-8EB6-F19D3F78C2A7}"/>
            </c:ext>
          </c:extLst>
        </c:ser>
        <c:ser>
          <c:idx val="2"/>
          <c:order val="2"/>
          <c:tx>
            <c:strRef>
              <c:f>Summary!$O$373</c:f>
              <c:strCache>
                <c:ptCount val="1"/>
                <c:pt idx="0">
                  <c:v>25 Gbps</c:v>
                </c:pt>
              </c:strCache>
            </c:strRef>
          </c:tx>
          <c:invertIfNegative val="0"/>
          <c:cat>
            <c:numRef>
              <c:f>Summary!$P$370:$AA$370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Summary!$P$373:$AA$373</c:f>
              <c:numCache>
                <c:formatCode>_("$"* #,##0_);_("$"* \(#,##0\);_("$"* "-"??_);_(@_)</c:formatCode>
                <c:ptCount val="12"/>
                <c:pt idx="0">
                  <c:v>8.1088825405948209E-2</c:v>
                </c:pt>
                <c:pt idx="1">
                  <c:v>8.5574999999999992</c:v>
                </c:pt>
                <c:pt idx="2">
                  <c:v>68.819090137435296</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CCE7-C14E-8EB6-F19D3F78C2A7}"/>
            </c:ext>
          </c:extLst>
        </c:ser>
        <c:ser>
          <c:idx val="3"/>
          <c:order val="3"/>
          <c:tx>
            <c:strRef>
              <c:f>Summary!$O$374</c:f>
              <c:strCache>
                <c:ptCount val="1"/>
                <c:pt idx="0">
                  <c:v>50 Gbps</c:v>
                </c:pt>
              </c:strCache>
            </c:strRef>
          </c:tx>
          <c:invertIfNegative val="0"/>
          <c:cat>
            <c:numRef>
              <c:f>Summary!$P$370:$AA$370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Summary!$P$374:$AA$374</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525F-6840-8E9B-F515CC361973}"/>
            </c:ext>
          </c:extLst>
        </c:ser>
        <c:ser>
          <c:idx val="5"/>
          <c:order val="4"/>
          <c:tx>
            <c:strRef>
              <c:f>Summary!$O$375</c:f>
              <c:strCache>
                <c:ptCount val="1"/>
                <c:pt idx="0">
                  <c:v>100 Gbps</c:v>
                </c:pt>
              </c:strCache>
            </c:strRef>
          </c:tx>
          <c:invertIfNegative val="0"/>
          <c:cat>
            <c:numRef>
              <c:f>Summary!$P$370:$AA$370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Summary!$P$375:$AA$375</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CCE7-C14E-8EB6-F19D3F78C2A7}"/>
            </c:ext>
          </c:extLst>
        </c:ser>
        <c:dLbls>
          <c:showLegendKey val="0"/>
          <c:showVal val="0"/>
          <c:showCatName val="0"/>
          <c:showSerName val="0"/>
          <c:showPercent val="0"/>
          <c:showBubbleSize val="0"/>
        </c:dLbls>
        <c:gapWidth val="150"/>
        <c:overlap val="100"/>
        <c:axId val="126931712"/>
        <c:axId val="126933248"/>
      </c:barChart>
      <c:catAx>
        <c:axId val="126931712"/>
        <c:scaling>
          <c:orientation val="minMax"/>
        </c:scaling>
        <c:delete val="0"/>
        <c:axPos val="b"/>
        <c:numFmt formatCode="General" sourceLinked="1"/>
        <c:majorTickMark val="out"/>
        <c:minorTickMark val="none"/>
        <c:tickLblPos val="nextTo"/>
        <c:crossAx val="126933248"/>
        <c:crosses val="autoZero"/>
        <c:auto val="1"/>
        <c:lblAlgn val="ctr"/>
        <c:lblOffset val="100"/>
        <c:noMultiLvlLbl val="0"/>
      </c:catAx>
      <c:valAx>
        <c:axId val="126933248"/>
        <c:scaling>
          <c:orientation val="minMax"/>
        </c:scaling>
        <c:delete val="0"/>
        <c:axPos val="l"/>
        <c:majorGridlines/>
        <c:title>
          <c:tx>
            <c:rich>
              <a:bodyPr rot="-5400000" vert="horz"/>
              <a:lstStyle/>
              <a:p>
                <a:pPr>
                  <a:defRPr sz="1400"/>
                </a:pPr>
                <a:r>
                  <a:rPr lang="en-US" sz="1400"/>
                  <a:t>$ millions</a:t>
                </a:r>
              </a:p>
            </c:rich>
          </c:tx>
          <c:overlay val="0"/>
        </c:title>
        <c:numFmt formatCode="_(&quot;$&quot;* #,##0_);_(&quot;$&quot;* \(#,##0\);_(&quot;$&quot;* &quot;-&quot;??_);_(@_)" sourceLinked="1"/>
        <c:majorTickMark val="out"/>
        <c:minorTickMark val="none"/>
        <c:tickLblPos val="nextTo"/>
        <c:crossAx val="126931712"/>
        <c:crosses val="autoZero"/>
        <c:crossBetween val="between"/>
      </c:valAx>
    </c:plotArea>
    <c:legend>
      <c:legendPos val="t"/>
      <c:layout>
        <c:manualLayout>
          <c:xMode val="edge"/>
          <c:yMode val="edge"/>
          <c:x val="0.15935797855776501"/>
          <c:y val="1.6741939750698844E-2"/>
          <c:w val="0.79885298390419124"/>
          <c:h val="7.6956995758713301E-2"/>
        </c:manualLayout>
      </c:layout>
      <c:overlay val="0"/>
    </c:legend>
    <c:plotVisOnly val="1"/>
    <c:dispBlanksAs val="gap"/>
    <c:showDLblsOverMax val="0"/>
  </c:chart>
  <c:txPr>
    <a:bodyPr/>
    <a:lstStyle/>
    <a:p>
      <a:pPr>
        <a:defRPr sz="1200"/>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70283375595001"/>
          <c:y val="0.1754950908304993"/>
          <c:w val="0.81943840918190314"/>
          <c:h val="0.66450120413591529"/>
        </c:manualLayout>
      </c:layout>
      <c:barChart>
        <c:barDir val="col"/>
        <c:grouping val="stacked"/>
        <c:varyColors val="0"/>
        <c:ser>
          <c:idx val="0"/>
          <c:order val="0"/>
          <c:tx>
            <c:strRef>
              <c:f>Summary!$B$402</c:f>
              <c:strCache>
                <c:ptCount val="1"/>
                <c:pt idx="0">
                  <c:v>1 Gbps SFP</c:v>
                </c:pt>
              </c:strCache>
            </c:strRef>
          </c:tx>
          <c:invertIfNegative val="0"/>
          <c:cat>
            <c:numRef>
              <c:f>Summary!$C$401:$N$401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Summary!$C$402:$N$402</c:f>
              <c:numCache>
                <c:formatCode>#,##0_);\(#,##0\)</c:formatCode>
                <c:ptCount val="12"/>
                <c:pt idx="0">
                  <c:v>645299.15212500002</c:v>
                </c:pt>
                <c:pt idx="1">
                  <c:v>643657.505</c:v>
                </c:pt>
                <c:pt idx="2">
                  <c:v>666557.69230769225</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ACFB-E746-BBDE-9CB85FD94A70}"/>
            </c:ext>
          </c:extLst>
        </c:ser>
        <c:ser>
          <c:idx val="1"/>
          <c:order val="1"/>
          <c:tx>
            <c:strRef>
              <c:f>Summary!$B$403</c:f>
              <c:strCache>
                <c:ptCount val="1"/>
                <c:pt idx="0">
                  <c:v>10 Gbps SFP+</c:v>
                </c:pt>
              </c:strCache>
            </c:strRef>
          </c:tx>
          <c:invertIfNegative val="0"/>
          <c:cat>
            <c:numRef>
              <c:f>Summary!$C$401:$N$401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Summary!$C$403:$N$403</c:f>
              <c:numCache>
                <c:formatCode>#,##0_);\(#,##0\)</c:formatCode>
                <c:ptCount val="12"/>
                <c:pt idx="0">
                  <c:v>611911.03362</c:v>
                </c:pt>
                <c:pt idx="1">
                  <c:v>631237.18920000002</c:v>
                </c:pt>
                <c:pt idx="2">
                  <c:v>705000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ACFB-E746-BBDE-9CB85FD94A70}"/>
            </c:ext>
          </c:extLst>
        </c:ser>
        <c:ser>
          <c:idx val="2"/>
          <c:order val="2"/>
          <c:tx>
            <c:strRef>
              <c:f>Summary!$B$404</c:f>
              <c:strCache>
                <c:ptCount val="1"/>
                <c:pt idx="0">
                  <c:v>25 Gbps SFP28</c:v>
                </c:pt>
              </c:strCache>
            </c:strRef>
          </c:tx>
          <c:invertIfNegative val="0"/>
          <c:cat>
            <c:numRef>
              <c:f>Summary!$C$401:$N$401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Summary!$C$404:$N$404</c:f>
              <c:numCache>
                <c:formatCode>#,##0_);\(#,##0\)</c:formatCode>
                <c:ptCount val="12"/>
                <c:pt idx="0">
                  <c:v>0</c:v>
                </c:pt>
                <c:pt idx="1">
                  <c:v>2000</c:v>
                </c:pt>
                <c:pt idx="2">
                  <c:v>18180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ACFB-E746-BBDE-9CB85FD94A70}"/>
            </c:ext>
          </c:extLst>
        </c:ser>
        <c:ser>
          <c:idx val="3"/>
          <c:order val="3"/>
          <c:tx>
            <c:strRef>
              <c:f>Summary!$B$405</c:f>
              <c:strCache>
                <c:ptCount val="1"/>
                <c:pt idx="0">
                  <c:v>50 Gbps QSFP28</c:v>
                </c:pt>
              </c:strCache>
            </c:strRef>
          </c:tx>
          <c:invertIfNegative val="0"/>
          <c:cat>
            <c:numRef>
              <c:f>Summary!$C$401:$N$401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Summary!$C$405:$N$405</c:f>
              <c:numCache>
                <c:formatCode>#,##0_);\(#,##0\)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ACFB-E746-BBDE-9CB85FD94A70}"/>
            </c:ext>
          </c:extLst>
        </c:ser>
        <c:ser>
          <c:idx val="4"/>
          <c:order val="4"/>
          <c:tx>
            <c:strRef>
              <c:f>Summary!$B$406</c:f>
              <c:strCache>
                <c:ptCount val="1"/>
                <c:pt idx="0">
                  <c:v>100 Gbps QSFP28</c:v>
                </c:pt>
              </c:strCache>
            </c:strRef>
          </c:tx>
          <c:invertIfNegative val="0"/>
          <c:cat>
            <c:numRef>
              <c:f>Summary!$C$401:$N$401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Summary!$C$406:$N$406</c:f>
              <c:numCache>
                <c:formatCode>#,##0_);\(#,##0\)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ACFB-E746-BBDE-9CB85FD94A70}"/>
            </c:ext>
          </c:extLst>
        </c:ser>
        <c:ser>
          <c:idx val="5"/>
          <c:order val="5"/>
          <c:tx>
            <c:strRef>
              <c:f>Summary!$B$407</c:f>
              <c:strCache>
                <c:ptCount val="1"/>
                <c:pt idx="0">
                  <c:v>200 Gbps All</c:v>
                </c:pt>
              </c:strCache>
            </c:strRef>
          </c:tx>
          <c:invertIfNegative val="0"/>
          <c:cat>
            <c:numRef>
              <c:f>Summary!$C$401:$N$401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Summary!$C$407:$N$407</c:f>
              <c:numCache>
                <c:formatCode>#,##0_);\(#,##0\)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27D0-4849-97B6-1AB2FC2D595C}"/>
            </c:ext>
          </c:extLst>
        </c:ser>
        <c:dLbls>
          <c:showLegendKey val="0"/>
          <c:showVal val="0"/>
          <c:showCatName val="0"/>
          <c:showSerName val="0"/>
          <c:showPercent val="0"/>
          <c:showBubbleSize val="0"/>
        </c:dLbls>
        <c:gapWidth val="150"/>
        <c:overlap val="100"/>
        <c:axId val="127050496"/>
        <c:axId val="127052032"/>
      </c:barChart>
      <c:catAx>
        <c:axId val="127050496"/>
        <c:scaling>
          <c:orientation val="minMax"/>
        </c:scaling>
        <c:delete val="0"/>
        <c:axPos val="b"/>
        <c:numFmt formatCode="General" sourceLinked="1"/>
        <c:majorTickMark val="out"/>
        <c:minorTickMark val="none"/>
        <c:tickLblPos val="nextTo"/>
        <c:crossAx val="127052032"/>
        <c:crosses val="autoZero"/>
        <c:auto val="1"/>
        <c:lblAlgn val="ctr"/>
        <c:lblOffset val="100"/>
        <c:noMultiLvlLbl val="0"/>
      </c:catAx>
      <c:valAx>
        <c:axId val="127052032"/>
        <c:scaling>
          <c:orientation val="minMax"/>
        </c:scaling>
        <c:delete val="0"/>
        <c:axPos val="l"/>
        <c:majorGridlines/>
        <c:numFmt formatCode="#,##0_);\(#,##0\)" sourceLinked="1"/>
        <c:majorTickMark val="out"/>
        <c:minorTickMark val="none"/>
        <c:tickLblPos val="nextTo"/>
        <c:crossAx val="127050496"/>
        <c:crosses val="autoZero"/>
        <c:crossBetween val="between"/>
      </c:valAx>
    </c:plotArea>
    <c:legend>
      <c:legendPos val="t"/>
      <c:layout>
        <c:manualLayout>
          <c:xMode val="edge"/>
          <c:yMode val="edge"/>
          <c:x val="0.15935797855776501"/>
          <c:y val="1.6741939750698844E-2"/>
          <c:w val="0.84064206863821578"/>
          <c:h val="7.6628279203027047E-2"/>
        </c:manualLayout>
      </c:layout>
      <c:overlay val="0"/>
    </c:legend>
    <c:plotVisOnly val="1"/>
    <c:dispBlanksAs val="gap"/>
    <c:showDLblsOverMax val="0"/>
  </c:chart>
  <c:txPr>
    <a:bodyPr/>
    <a:lstStyle/>
    <a:p>
      <a:pPr>
        <a:defRPr sz="1200"/>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616593264824948"/>
          <c:y val="0.17895496578318648"/>
          <c:w val="0.82897531028960358"/>
          <c:h val="0.71341953083342913"/>
        </c:manualLayout>
      </c:layout>
      <c:barChart>
        <c:barDir val="col"/>
        <c:grouping val="stacked"/>
        <c:varyColors val="0"/>
        <c:ser>
          <c:idx val="0"/>
          <c:order val="0"/>
          <c:tx>
            <c:strRef>
              <c:f>Summary!$O$402</c:f>
              <c:strCache>
                <c:ptCount val="1"/>
                <c:pt idx="0">
                  <c:v>1 Gbps SFP</c:v>
                </c:pt>
              </c:strCache>
            </c:strRef>
          </c:tx>
          <c:invertIfNegative val="0"/>
          <c:cat>
            <c:numRef>
              <c:f>Summary!$P$401:$AA$401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Summary!$P$402:$AA$402</c:f>
              <c:numCache>
                <c:formatCode>_("$"* #,##0_);_("$"* \(#,##0\);_("$"* "-"??_);_(@_)</c:formatCode>
                <c:ptCount val="12"/>
                <c:pt idx="0">
                  <c:v>10.851052830019253</c:v>
                </c:pt>
                <c:pt idx="1">
                  <c:v>9.0024916970179643</c:v>
                </c:pt>
                <c:pt idx="2">
                  <c:v>8.2306948330175711</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D343-6F42-B260-2F30D343040C}"/>
            </c:ext>
          </c:extLst>
        </c:ser>
        <c:ser>
          <c:idx val="1"/>
          <c:order val="1"/>
          <c:tx>
            <c:strRef>
              <c:f>Summary!$O$403</c:f>
              <c:strCache>
                <c:ptCount val="1"/>
                <c:pt idx="0">
                  <c:v>10 Gbps SFP+</c:v>
                </c:pt>
              </c:strCache>
            </c:strRef>
          </c:tx>
          <c:invertIfNegative val="0"/>
          <c:cat>
            <c:numRef>
              <c:f>Summary!$P$401:$AA$401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Summary!$P$403:$AA$403</c:f>
              <c:numCache>
                <c:formatCode>_("$"* #,##0_);_("$"* \(#,##0\);_("$"* "-"??_);_(@_)</c:formatCode>
                <c:ptCount val="12"/>
                <c:pt idx="0">
                  <c:v>111.406702235095</c:v>
                </c:pt>
                <c:pt idx="1">
                  <c:v>94.048151738565593</c:v>
                </c:pt>
                <c:pt idx="2">
                  <c:v>70.529240304289061</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D343-6F42-B260-2F30D343040C}"/>
            </c:ext>
          </c:extLst>
        </c:ser>
        <c:ser>
          <c:idx val="2"/>
          <c:order val="2"/>
          <c:tx>
            <c:strRef>
              <c:f>Summary!$O$404</c:f>
              <c:strCache>
                <c:ptCount val="1"/>
                <c:pt idx="0">
                  <c:v>25 Gbps SFP28</c:v>
                </c:pt>
              </c:strCache>
            </c:strRef>
          </c:tx>
          <c:invertIfNegative val="0"/>
          <c:cat>
            <c:numRef>
              <c:f>Summary!$P$401:$AA$401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Summary!$P$404:$AA$404</c:f>
              <c:numCache>
                <c:formatCode>_("$"* #,##0_);_("$"* \(#,##0\);_("$"* "-"??_);_(@_)</c:formatCode>
                <c:ptCount val="12"/>
                <c:pt idx="0">
                  <c:v>0</c:v>
                </c:pt>
                <c:pt idx="1">
                  <c:v>0.64820711337925019</c:v>
                </c:pt>
                <c:pt idx="2">
                  <c:v>3.5437460053959682</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D343-6F42-B260-2F30D343040C}"/>
            </c:ext>
          </c:extLst>
        </c:ser>
        <c:ser>
          <c:idx val="3"/>
          <c:order val="3"/>
          <c:tx>
            <c:strRef>
              <c:f>Summary!$O$405</c:f>
              <c:strCache>
                <c:ptCount val="1"/>
                <c:pt idx="0">
                  <c:v>50 Gbps QSFP28</c:v>
                </c:pt>
              </c:strCache>
            </c:strRef>
          </c:tx>
          <c:invertIfNegative val="0"/>
          <c:cat>
            <c:numRef>
              <c:f>Summary!$P$401:$AA$401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Summary!$P$405:$AA$405</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D343-6F42-B260-2F30D343040C}"/>
            </c:ext>
          </c:extLst>
        </c:ser>
        <c:ser>
          <c:idx val="4"/>
          <c:order val="4"/>
          <c:tx>
            <c:strRef>
              <c:f>Summary!$O$406</c:f>
              <c:strCache>
                <c:ptCount val="1"/>
                <c:pt idx="0">
                  <c:v>100 Gbps QSFP28</c:v>
                </c:pt>
              </c:strCache>
            </c:strRef>
          </c:tx>
          <c:invertIfNegative val="0"/>
          <c:cat>
            <c:numRef>
              <c:f>Summary!$P$401:$AA$401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Summary!$P$406:$AA$406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D343-6F42-B260-2F30D343040C}"/>
            </c:ext>
          </c:extLst>
        </c:ser>
        <c:ser>
          <c:idx val="5"/>
          <c:order val="5"/>
          <c:tx>
            <c:strRef>
              <c:f>Summary!$O$407</c:f>
              <c:strCache>
                <c:ptCount val="1"/>
                <c:pt idx="0">
                  <c:v>200 Gbps All</c:v>
                </c:pt>
              </c:strCache>
            </c:strRef>
          </c:tx>
          <c:invertIfNegative val="0"/>
          <c:cat>
            <c:numRef>
              <c:f>Summary!$P$401:$AA$401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Summary!$P$407:$AA$407</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9398-EC48-9EB3-418A78D3AE0A}"/>
            </c:ext>
          </c:extLst>
        </c:ser>
        <c:dLbls>
          <c:showLegendKey val="0"/>
          <c:showVal val="0"/>
          <c:showCatName val="0"/>
          <c:showSerName val="0"/>
          <c:showPercent val="0"/>
          <c:showBubbleSize val="0"/>
        </c:dLbls>
        <c:gapWidth val="150"/>
        <c:overlap val="100"/>
        <c:axId val="127111552"/>
        <c:axId val="127113088"/>
      </c:barChart>
      <c:catAx>
        <c:axId val="127111552"/>
        <c:scaling>
          <c:orientation val="minMax"/>
        </c:scaling>
        <c:delete val="0"/>
        <c:axPos val="b"/>
        <c:numFmt formatCode="General" sourceLinked="1"/>
        <c:majorTickMark val="out"/>
        <c:minorTickMark val="none"/>
        <c:tickLblPos val="nextTo"/>
        <c:crossAx val="127113088"/>
        <c:crosses val="autoZero"/>
        <c:auto val="1"/>
        <c:lblAlgn val="ctr"/>
        <c:lblOffset val="100"/>
        <c:noMultiLvlLbl val="0"/>
      </c:catAx>
      <c:valAx>
        <c:axId val="127113088"/>
        <c:scaling>
          <c:orientation val="minMax"/>
        </c:scaling>
        <c:delete val="0"/>
        <c:axPos val="l"/>
        <c:majorGridlines/>
        <c:title>
          <c:tx>
            <c:rich>
              <a:bodyPr rot="-5400000" vert="horz"/>
              <a:lstStyle/>
              <a:p>
                <a:pPr>
                  <a:defRPr sz="1400"/>
                </a:pPr>
                <a:r>
                  <a:rPr lang="en-US" sz="1400"/>
                  <a:t>$ millions</a:t>
                </a:r>
              </a:p>
            </c:rich>
          </c:tx>
          <c:overlay val="0"/>
        </c:title>
        <c:numFmt formatCode="_(&quot;$&quot;* #,##0_);_(&quot;$&quot;* \(#,##0\);_(&quot;$&quot;* &quot;-&quot;??_);_(@_)" sourceLinked="1"/>
        <c:majorTickMark val="out"/>
        <c:minorTickMark val="none"/>
        <c:tickLblPos val="nextTo"/>
        <c:crossAx val="127111552"/>
        <c:crosses val="autoZero"/>
        <c:crossBetween val="between"/>
      </c:valAx>
    </c:plotArea>
    <c:legend>
      <c:legendPos val="t"/>
      <c:layout>
        <c:manualLayout>
          <c:xMode val="edge"/>
          <c:yMode val="edge"/>
          <c:x val="0.15575885832419983"/>
          <c:y val="1.6741939750698844E-2"/>
          <c:w val="0.84424114167580022"/>
          <c:h val="0.15376943714395266"/>
        </c:manualLayout>
      </c:layout>
      <c:overlay val="0"/>
    </c:legend>
    <c:plotVisOnly val="1"/>
    <c:dispBlanksAs val="gap"/>
    <c:showDLblsOverMax val="0"/>
  </c:chart>
  <c:txPr>
    <a:bodyPr/>
    <a:lstStyle/>
    <a:p>
      <a:pPr>
        <a:defRPr sz="1200"/>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19986528309288"/>
          <c:y val="2.3610548206746743E-2"/>
          <c:w val="0.68847087221309755"/>
          <c:h val="0.89907052523678399"/>
        </c:manualLayout>
      </c:layout>
      <c:barChart>
        <c:barDir val="col"/>
        <c:grouping val="stacked"/>
        <c:varyColors val="0"/>
        <c:ser>
          <c:idx val="0"/>
          <c:order val="0"/>
          <c:tx>
            <c:strRef>
              <c:f>Summary!$B$109</c:f>
              <c:strCache>
                <c:ptCount val="1"/>
                <c:pt idx="0">
                  <c:v>Ethernet</c:v>
                </c:pt>
              </c:strCache>
            </c:strRef>
          </c:tx>
          <c:spPr>
            <a:solidFill>
              <a:schemeClr val="accent1"/>
            </a:solidFill>
            <a:ln>
              <a:noFill/>
            </a:ln>
            <a:effectLst/>
          </c:spPr>
          <c:invertIfNegative val="0"/>
          <c:cat>
            <c:numRef>
              <c:f>Summary!$C$108:$N$108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Summary!$C$109:$N$109</c:f>
              <c:numCache>
                <c:formatCode>_("$"* #,##0_);_("$"* \(#,##0\);_("$"* "-"??_);_(@_)</c:formatCode>
                <c:ptCount val="12"/>
                <c:pt idx="0">
                  <c:v>2687.6154076451867</c:v>
                </c:pt>
                <c:pt idx="1">
                  <c:v>3178.3132920887742</c:v>
                </c:pt>
                <c:pt idx="2">
                  <c:v>3388.017527813528</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7A21-4649-890F-ABF99D30F193}"/>
            </c:ext>
          </c:extLst>
        </c:ser>
        <c:ser>
          <c:idx val="1"/>
          <c:order val="1"/>
          <c:tx>
            <c:strRef>
              <c:f>Summary!$B$110</c:f>
              <c:strCache>
                <c:ptCount val="1"/>
                <c:pt idx="0">
                  <c:v>Fibre Channel</c:v>
                </c:pt>
              </c:strCache>
            </c:strRef>
          </c:tx>
          <c:spPr>
            <a:solidFill>
              <a:schemeClr val="accent2"/>
            </a:solidFill>
            <a:ln>
              <a:noFill/>
            </a:ln>
            <a:effectLst/>
          </c:spPr>
          <c:invertIfNegative val="0"/>
          <c:cat>
            <c:numRef>
              <c:f>Summary!$C$108:$N$108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Summary!$C$110:$N$110</c:f>
              <c:numCache>
                <c:formatCode>_("$"* #,##0_);_("$"* \(#,##0\);_("$"* "-"??_);_(@_)</c:formatCode>
                <c:ptCount val="12"/>
                <c:pt idx="0">
                  <c:v>213.14888751760432</c:v>
                </c:pt>
                <c:pt idx="1">
                  <c:v>230.49733099999995</c:v>
                </c:pt>
                <c:pt idx="2">
                  <c:v>218.4222266667125</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7A21-4649-890F-ABF99D30F193}"/>
            </c:ext>
          </c:extLst>
        </c:ser>
        <c:ser>
          <c:idx val="2"/>
          <c:order val="2"/>
          <c:tx>
            <c:strRef>
              <c:f>Summary!$B$111</c:f>
              <c:strCache>
                <c:ptCount val="1"/>
                <c:pt idx="0">
                  <c:v>Optical Interconnects</c:v>
                </c:pt>
              </c:strCache>
            </c:strRef>
          </c:tx>
          <c:spPr>
            <a:solidFill>
              <a:schemeClr val="accent3"/>
            </a:solidFill>
            <a:ln>
              <a:noFill/>
            </a:ln>
            <a:effectLst/>
          </c:spPr>
          <c:invertIfNegative val="0"/>
          <c:cat>
            <c:numRef>
              <c:f>Summary!$C$108:$N$108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Summary!$C$111:$N$111</c:f>
              <c:numCache>
                <c:formatCode>_("$"* #,##0_);_("$"* \(#,##0\);_("$"* "-"??_);_(@_)</c:formatCode>
                <c:ptCount val="12"/>
                <c:pt idx="0">
                  <c:v>221.72454479323278</c:v>
                </c:pt>
                <c:pt idx="1">
                  <c:v>206.65941133354022</c:v>
                </c:pt>
                <c:pt idx="2">
                  <c:v>227.1686618283141</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7A21-4649-890F-ABF99D30F193}"/>
            </c:ext>
          </c:extLst>
        </c:ser>
        <c:ser>
          <c:idx val="3"/>
          <c:order val="3"/>
          <c:tx>
            <c:strRef>
              <c:f>Summary!$B$112</c:f>
              <c:strCache>
                <c:ptCount val="1"/>
                <c:pt idx="0">
                  <c:v>CWDM / DWDM</c:v>
                </c:pt>
              </c:strCache>
            </c:strRef>
          </c:tx>
          <c:spPr>
            <a:solidFill>
              <a:schemeClr val="accent4"/>
            </a:solidFill>
            <a:ln>
              <a:noFill/>
            </a:ln>
            <a:effectLst/>
          </c:spPr>
          <c:invertIfNegative val="0"/>
          <c:cat>
            <c:numRef>
              <c:f>Summary!$C$108:$N$108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Summary!$C$112:$N$112</c:f>
              <c:numCache>
                <c:formatCode>_("$"* #,##0_);_("$"* \(#,##0\);_("$"* "-"??_);_(@_)</c:formatCode>
                <c:ptCount val="12"/>
                <c:pt idx="0">
                  <c:v>6287.9532087052276</c:v>
                </c:pt>
                <c:pt idx="1">
                  <c:v>4977.9332889830412</c:v>
                </c:pt>
                <c:pt idx="2">
                  <c:v>3805.3280952727268</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7A21-4649-890F-ABF99D30F193}"/>
            </c:ext>
          </c:extLst>
        </c:ser>
        <c:ser>
          <c:idx val="4"/>
          <c:order val="4"/>
          <c:tx>
            <c:strRef>
              <c:f>Summary!$B$113</c:f>
              <c:strCache>
                <c:ptCount val="1"/>
                <c:pt idx="0">
                  <c:v>Wireless Fronthaul</c:v>
                </c:pt>
              </c:strCache>
            </c:strRef>
          </c:tx>
          <c:spPr>
            <a:solidFill>
              <a:schemeClr val="accent5"/>
            </a:solidFill>
            <a:ln>
              <a:noFill/>
            </a:ln>
            <a:effectLst/>
          </c:spPr>
          <c:invertIfNegative val="0"/>
          <c:cat>
            <c:numRef>
              <c:f>Summary!$C$108:$N$108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Summary!$C$113:$N$113</c:f>
              <c:numCache>
                <c:formatCode>_("$"* #,##0_);_("$"* \(#,##0\);_("$"* "-"??_);_(@_)</c:formatCode>
                <c:ptCount val="12"/>
                <c:pt idx="0">
                  <c:v>382.25682098868845</c:v>
                </c:pt>
                <c:pt idx="1">
                  <c:v>247.34892365305473</c:v>
                </c:pt>
                <c:pt idx="2">
                  <c:v>365.79070959702165</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7A21-4649-890F-ABF99D30F193}"/>
            </c:ext>
          </c:extLst>
        </c:ser>
        <c:ser>
          <c:idx val="5"/>
          <c:order val="5"/>
          <c:tx>
            <c:strRef>
              <c:f>Summary!$B$114</c:f>
              <c:strCache>
                <c:ptCount val="1"/>
                <c:pt idx="0">
                  <c:v>Wireless Backhaul</c:v>
                </c:pt>
              </c:strCache>
            </c:strRef>
          </c:tx>
          <c:spPr>
            <a:solidFill>
              <a:schemeClr val="accent6"/>
            </a:solidFill>
            <a:ln>
              <a:noFill/>
            </a:ln>
            <a:effectLst/>
          </c:spPr>
          <c:invertIfNegative val="0"/>
          <c:cat>
            <c:numRef>
              <c:f>Summary!$C$108:$N$108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Summary!$C$114:$N$114</c:f>
              <c:numCache>
                <c:formatCode>_("$"* #,##0_);_("$"* \(#,##0\);_("$"* "-"??_);_(@_)</c:formatCode>
                <c:ptCount val="12"/>
                <c:pt idx="0">
                  <c:v>122.25775506511425</c:v>
                </c:pt>
                <c:pt idx="1">
                  <c:v>103.69885054896281</c:v>
                </c:pt>
                <c:pt idx="2">
                  <c:v>82.303681142702601</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7A21-4649-890F-ABF99D30F193}"/>
            </c:ext>
          </c:extLst>
        </c:ser>
        <c:ser>
          <c:idx val="6"/>
          <c:order val="6"/>
          <c:tx>
            <c:strRef>
              <c:f>Summary!$B$115</c:f>
              <c:strCache>
                <c:ptCount val="1"/>
                <c:pt idx="0">
                  <c:v>FTTx</c:v>
                </c:pt>
              </c:strCache>
            </c:strRef>
          </c:tx>
          <c:spPr>
            <a:solidFill>
              <a:schemeClr val="accent1">
                <a:lumMod val="60000"/>
              </a:schemeClr>
            </a:solidFill>
            <a:ln>
              <a:noFill/>
            </a:ln>
            <a:effectLst/>
          </c:spPr>
          <c:invertIfNegative val="0"/>
          <c:cat>
            <c:numRef>
              <c:f>Summary!$C$108:$N$108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Summary!$C$115:$N$115</c:f>
              <c:numCache>
                <c:formatCode>_("$"* #,##0_);_("$"* \(#,##0\);_("$"* "-"??_);_(@_)</c:formatCode>
                <c:ptCount val="12"/>
                <c:pt idx="0">
                  <c:v>1133.7546625817984</c:v>
                </c:pt>
                <c:pt idx="1">
                  <c:v>1012.1414103438306</c:v>
                </c:pt>
                <c:pt idx="2">
                  <c:v>708.65392982679441</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7A21-4649-890F-ABF99D30F193}"/>
            </c:ext>
          </c:extLst>
        </c:ser>
        <c:dLbls>
          <c:showLegendKey val="0"/>
          <c:showVal val="0"/>
          <c:showCatName val="0"/>
          <c:showSerName val="0"/>
          <c:showPercent val="0"/>
          <c:showBubbleSize val="0"/>
        </c:dLbls>
        <c:gapWidth val="150"/>
        <c:overlap val="100"/>
        <c:axId val="127568128"/>
        <c:axId val="127574016"/>
      </c:barChart>
      <c:catAx>
        <c:axId val="127568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27574016"/>
        <c:crossesAt val="0"/>
        <c:auto val="1"/>
        <c:lblAlgn val="ctr"/>
        <c:lblOffset val="100"/>
        <c:noMultiLvlLbl val="0"/>
      </c:catAx>
      <c:valAx>
        <c:axId val="127574016"/>
        <c:scaling>
          <c:orientation val="minMax"/>
          <c:max val="18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a:t>Sales ($M)</a:t>
                </a:r>
              </a:p>
            </c:rich>
          </c:tx>
          <c:layout>
            <c:manualLayout>
              <c:xMode val="edge"/>
              <c:yMode val="edge"/>
              <c:x val="1.3089337769830846E-2"/>
              <c:y val="0.40414409519650912"/>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27568128"/>
        <c:crosses val="autoZero"/>
        <c:crossBetween val="between"/>
      </c:valAx>
      <c:spPr>
        <a:noFill/>
        <a:ln>
          <a:noFill/>
        </a:ln>
        <a:effectLst/>
      </c:spPr>
    </c:plotArea>
    <c:legend>
      <c:legendPos val="r"/>
      <c:layout>
        <c:manualLayout>
          <c:xMode val="edge"/>
          <c:yMode val="edge"/>
          <c:x val="0.82401353349867501"/>
          <c:y val="5.1348966567306108E-2"/>
          <c:w val="0.16561183959248921"/>
          <c:h val="0.90347029164225645"/>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2027:</a:t>
            </a:r>
            <a:r>
              <a:rPr lang="en-US" baseline="0"/>
              <a:t> 19.1 Billion</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688-074B-B0CA-60933A2FEF3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688-074B-B0CA-60933A2FEF3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688-074B-B0CA-60933A2FEF3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688-074B-B0CA-60933A2FEF3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E688-074B-B0CA-60933A2FEF3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E688-074B-B0CA-60933A2FEF3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E688-074B-B0CA-60933A2FEF35}"/>
              </c:ext>
            </c:extLst>
          </c:dPt>
          <c:val>
            <c:numRef>
              <c:f>Summary!$N$109:$N$115</c:f>
              <c:numCache>
                <c:formatCode>_("$"* #,##0_);_("$"* \(#,##0\);_("$"* "-"??_);_(@_)</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7ADF-1344-8EE8-0C0B71E707FB}"/>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975227483279819"/>
          <c:y val="6.2205022434975769E-2"/>
          <c:w val="0.79259983413625879"/>
          <c:h val="0.84386508664287851"/>
        </c:manualLayout>
      </c:layout>
      <c:barChart>
        <c:barDir val="col"/>
        <c:grouping val="clustered"/>
        <c:varyColors val="0"/>
        <c:ser>
          <c:idx val="0"/>
          <c:order val="0"/>
          <c:tx>
            <c:strRef>
              <c:f>Summary!$B$157</c:f>
              <c:strCache>
                <c:ptCount val="1"/>
                <c:pt idx="0">
                  <c:v>100G</c:v>
                </c:pt>
              </c:strCache>
            </c:strRef>
          </c:tx>
          <c:invertIfNegative val="0"/>
          <c:cat>
            <c:numRef>
              <c:f>Summary!$C$154:$N$154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Summary!$C$157:$N$157</c:f>
              <c:numCache>
                <c:formatCode>_(* #,##0_);_(* \(#,##0\);_(* "-"??_);_(@_)</c:formatCode>
                <c:ptCount val="12"/>
                <c:pt idx="0">
                  <c:v>312088</c:v>
                </c:pt>
                <c:pt idx="1">
                  <c:v>347869</c:v>
                </c:pt>
                <c:pt idx="2">
                  <c:v>357000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32DC-C344-AA0B-E3C58C2BF146}"/>
            </c:ext>
          </c:extLst>
        </c:ser>
        <c:ser>
          <c:idx val="2"/>
          <c:order val="1"/>
          <c:tx>
            <c:strRef>
              <c:f>Summary!$B$158</c:f>
              <c:strCache>
                <c:ptCount val="1"/>
                <c:pt idx="0">
                  <c:v>200G </c:v>
                </c:pt>
              </c:strCache>
            </c:strRef>
          </c:tx>
          <c:invertIfNegative val="0"/>
          <c:cat>
            <c:numRef>
              <c:f>Summary!$C$154:$N$154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Summary!$C$158:$N$158</c:f>
              <c:numCache>
                <c:formatCode>_(* #,##0_);_(* \(#,##0\);_(* "-"??_);_(@_)</c:formatCode>
                <c:ptCount val="12"/>
                <c:pt idx="0">
                  <c:v>0</c:v>
                </c:pt>
                <c:pt idx="1">
                  <c:v>16117</c:v>
                </c:pt>
                <c:pt idx="2">
                  <c:v>48948</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32DC-C344-AA0B-E3C58C2BF146}"/>
            </c:ext>
          </c:extLst>
        </c:ser>
        <c:ser>
          <c:idx val="1"/>
          <c:order val="2"/>
          <c:tx>
            <c:strRef>
              <c:f>Summary!$B$159</c:f>
              <c:strCache>
                <c:ptCount val="1"/>
                <c:pt idx="0">
                  <c:v>400G ZR, ZR+</c:v>
                </c:pt>
              </c:strCache>
            </c:strRef>
          </c:tx>
          <c:invertIfNegative val="0"/>
          <c:cat>
            <c:numRef>
              <c:f>Summary!$C$154:$N$154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Summary!$C$159:$N$159</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B53F-0940-83B5-CFEFEBA85EF6}"/>
            </c:ext>
          </c:extLst>
        </c:ser>
        <c:ser>
          <c:idx val="3"/>
          <c:order val="3"/>
          <c:tx>
            <c:strRef>
              <c:f>Summary!$B$160</c:f>
              <c:strCache>
                <c:ptCount val="1"/>
                <c:pt idx="0">
                  <c:v>600G, 800G and above</c:v>
                </c:pt>
              </c:strCache>
            </c:strRef>
          </c:tx>
          <c:invertIfNegative val="0"/>
          <c:cat>
            <c:numRef>
              <c:f>Summary!$C$154:$N$154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Summary!$C$160:$N$160</c:f>
              <c:numCache>
                <c:formatCode>_(* #,##0_);_(* \(#,##0\);_(* "-"??_);_(@_)</c:formatCode>
                <c:ptCount val="12"/>
                <c:pt idx="0">
                  <c:v>0</c:v>
                </c:pt>
                <c:pt idx="1">
                  <c:v>0</c:v>
                </c:pt>
                <c:pt idx="2">
                  <c:v>3000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42FB-E740-90B4-0D2B3EE39B15}"/>
            </c:ext>
          </c:extLst>
        </c:ser>
        <c:dLbls>
          <c:showLegendKey val="0"/>
          <c:showVal val="0"/>
          <c:showCatName val="0"/>
          <c:showSerName val="0"/>
          <c:showPercent val="0"/>
          <c:showBubbleSize val="0"/>
        </c:dLbls>
        <c:gapWidth val="150"/>
        <c:axId val="122391168"/>
        <c:axId val="122397056"/>
      </c:barChart>
      <c:catAx>
        <c:axId val="122391168"/>
        <c:scaling>
          <c:orientation val="minMax"/>
        </c:scaling>
        <c:delete val="0"/>
        <c:axPos val="b"/>
        <c:numFmt formatCode="General" sourceLinked="1"/>
        <c:majorTickMark val="out"/>
        <c:minorTickMark val="none"/>
        <c:tickLblPos val="nextTo"/>
        <c:txPr>
          <a:bodyPr/>
          <a:lstStyle/>
          <a:p>
            <a:pPr>
              <a:defRPr sz="1200" b="0"/>
            </a:pPr>
            <a:endParaRPr lang="en-US"/>
          </a:p>
        </c:txPr>
        <c:crossAx val="122397056"/>
        <c:crosses val="autoZero"/>
        <c:auto val="1"/>
        <c:lblAlgn val="ctr"/>
        <c:lblOffset val="100"/>
        <c:noMultiLvlLbl val="1"/>
      </c:catAx>
      <c:valAx>
        <c:axId val="122397056"/>
        <c:scaling>
          <c:orientation val="minMax"/>
          <c:max val="800000"/>
          <c:min val="0"/>
        </c:scaling>
        <c:delete val="0"/>
        <c:axPos val="l"/>
        <c:majorGridlines/>
        <c:title>
          <c:tx>
            <c:rich>
              <a:bodyPr rot="-5400000" vert="horz"/>
              <a:lstStyle/>
              <a:p>
                <a:pPr>
                  <a:defRPr sz="1400" b="0"/>
                </a:pPr>
                <a:r>
                  <a:rPr lang="en-US" sz="1400" b="0"/>
                  <a:t>Annual shipments </a:t>
                </a:r>
              </a:p>
            </c:rich>
          </c:tx>
          <c:layout>
            <c:manualLayout>
              <c:xMode val="edge"/>
              <c:yMode val="edge"/>
              <c:x val="6.0736697656222846E-4"/>
              <c:y val="0.14561392986135938"/>
            </c:manualLayout>
          </c:layout>
          <c:overlay val="0"/>
        </c:title>
        <c:numFmt formatCode="_(* #,##0_);_(* \(#,##0\);_(* &quot;-&quot;??_);_(@_)" sourceLinked="1"/>
        <c:majorTickMark val="out"/>
        <c:minorTickMark val="none"/>
        <c:tickLblPos val="nextTo"/>
        <c:txPr>
          <a:bodyPr/>
          <a:lstStyle/>
          <a:p>
            <a:pPr>
              <a:defRPr sz="1400" b="0"/>
            </a:pPr>
            <a:endParaRPr lang="en-US"/>
          </a:p>
        </c:txPr>
        <c:crossAx val="122391168"/>
        <c:crosses val="autoZero"/>
        <c:crossBetween val="between"/>
        <c:majorUnit val="100000"/>
      </c:valAx>
    </c:plotArea>
    <c:legend>
      <c:legendPos val="t"/>
      <c:layout>
        <c:manualLayout>
          <c:xMode val="edge"/>
          <c:yMode val="edge"/>
          <c:x val="0.19325646750448777"/>
          <c:y val="7.4384136251764182E-2"/>
          <c:w val="0.30099257819827324"/>
          <c:h val="0.41582148132541513"/>
        </c:manualLayout>
      </c:layout>
      <c:overlay val="0"/>
      <c:spPr>
        <a:solidFill>
          <a:schemeClr val="bg1"/>
        </a:solidFill>
        <a:ln>
          <a:solidFill>
            <a:schemeClr val="tx1">
              <a:lumMod val="75000"/>
              <a:lumOff val="25000"/>
            </a:schemeClr>
          </a:solidFill>
        </a:ln>
      </c:spPr>
      <c:txPr>
        <a:bodyPr/>
        <a:lstStyle/>
        <a:p>
          <a:pPr>
            <a:defRPr sz="1400"/>
          </a:pPr>
          <a:endParaRPr lang="en-US"/>
        </a:p>
      </c:txPr>
    </c:legend>
    <c:plotVisOnly val="1"/>
    <c:dispBlanksAs val="gap"/>
    <c:showDLblsOverMax val="0"/>
  </c:chart>
  <c:printSettings>
    <c:headerFooter/>
    <c:pageMargins b="0.750000000000003" l="0.70000000000000095" r="0.70000000000000095" t="0.750000000000003"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2021:</a:t>
            </a:r>
            <a:r>
              <a:rPr lang="en-US" baseline="0"/>
              <a:t> $8.9 Billion</a:t>
            </a:r>
            <a:endParaRPr lang="en-US"/>
          </a:p>
        </c:rich>
      </c:tx>
      <c:layout>
        <c:manualLayout>
          <c:xMode val="edge"/>
          <c:yMode val="edge"/>
          <c:x val="0.22306412665505804"/>
          <c:y val="3.735731173777847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598884840313135"/>
          <c:y val="0.14980282006849169"/>
          <c:w val="0.4333811169355225"/>
          <c:h val="0.78326385897435058"/>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5C1-334D-A4DB-66F5BC25F17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5C1-334D-A4DB-66F5BC25F17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5C1-334D-A4DB-66F5BC25F17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5C1-334D-A4DB-66F5BC25F17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5C1-334D-A4DB-66F5BC25F172}"/>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5C1-334D-A4DB-66F5BC25F172}"/>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5C1-334D-A4DB-66F5BC25F172}"/>
              </c:ext>
            </c:extLst>
          </c:dPt>
          <c:cat>
            <c:strRef>
              <c:f>Summary!$B$109:$B$115</c:f>
              <c:strCache>
                <c:ptCount val="7"/>
                <c:pt idx="0">
                  <c:v>Ethernet</c:v>
                </c:pt>
                <c:pt idx="1">
                  <c:v>Fibre Channel</c:v>
                </c:pt>
                <c:pt idx="2">
                  <c:v>Optical Interconnects</c:v>
                </c:pt>
                <c:pt idx="3">
                  <c:v>CWDM / DWDM</c:v>
                </c:pt>
                <c:pt idx="4">
                  <c:v>Wireless Fronthaul</c:v>
                </c:pt>
                <c:pt idx="5">
                  <c:v>Wireless Backhaul</c:v>
                </c:pt>
                <c:pt idx="6">
                  <c:v>FTTx</c:v>
                </c:pt>
              </c:strCache>
            </c:strRef>
          </c:cat>
          <c:val>
            <c:numRef>
              <c:f>Summary!$H$109:$H$115</c:f>
              <c:numCache>
                <c:formatCode>_("$"* #,##0_);_("$"* \(#,##0\);_("$"* "-"??_);_(@_)</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EAFD-7C40-BC66-94BEFD75D82C}"/>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64814330234180639"/>
          <c:y val="0.24956577807126007"/>
          <c:w val="0.28529486919125879"/>
          <c:h val="0.72265652867927221"/>
        </c:manualLayout>
      </c:layout>
      <c:overlay val="0"/>
      <c:spPr>
        <a:noFill/>
        <a:ln>
          <a:noFill/>
        </a:ln>
        <a:effectLst/>
      </c:spPr>
      <c:txPr>
        <a:bodyPr rot="0" spcFirstLastPara="1" vertOverflow="ellipsis" vert="horz" wrap="square" anchor="ctr" anchorCtr="1"/>
        <a:lstStyle/>
        <a:p>
          <a:pPr rtl="0">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54826289151882"/>
          <c:y val="4.4825778224365717E-2"/>
          <c:w val="0.8080953139453414"/>
          <c:h val="0.86907568616123432"/>
        </c:manualLayout>
      </c:layout>
      <c:lineChart>
        <c:grouping val="standard"/>
        <c:varyColors val="0"/>
        <c:ser>
          <c:idx val="0"/>
          <c:order val="0"/>
          <c:tx>
            <c:strRef>
              <c:f>Summary!$O$219</c:f>
              <c:strCache>
                <c:ptCount val="1"/>
                <c:pt idx="0">
                  <c:v>100GbE ZR</c:v>
                </c:pt>
              </c:strCache>
            </c:strRef>
          </c:tx>
          <c:cat>
            <c:numRef>
              <c:f>Summary!$P$244:$AA$244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Summary!$P$219:$AA$219</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8EF9-FE45-A7B1-A491B05F3056}"/>
            </c:ext>
          </c:extLst>
        </c:ser>
        <c:ser>
          <c:idx val="1"/>
          <c:order val="1"/>
          <c:cat>
            <c:numRef>
              <c:f>Summary!$P$244:$AA$244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Summary!$C$245:$N$245</c:f>
              <c:numCache>
                <c:formatCode>_(* #,##0_);_(* \(#,##0\);_(* "-"??_);_(@_)</c:formatCode>
                <c:ptCount val="12"/>
                <c:pt idx="0">
                  <c:v>0</c:v>
                </c:pt>
                <c:pt idx="1">
                  <c:v>5000</c:v>
                </c:pt>
                <c:pt idx="2">
                  <c:v>30745</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8EF9-FE45-A7B1-A491B05F3056}"/>
            </c:ext>
          </c:extLst>
        </c:ser>
        <c:ser>
          <c:idx val="4"/>
          <c:order val="2"/>
          <c:tx>
            <c:strRef>
              <c:f>Summary!$O$245</c:f>
              <c:strCache>
                <c:ptCount val="1"/>
                <c:pt idx="0">
                  <c:v>400ZR</c:v>
                </c:pt>
              </c:strCache>
            </c:strRef>
          </c:tx>
          <c:cat>
            <c:numRef>
              <c:f>Summary!$P$244:$AA$244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Summary!$P$245:$AA$245</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8EF9-FE45-A7B1-A491B05F3056}"/>
            </c:ext>
          </c:extLst>
        </c:ser>
        <c:ser>
          <c:idx val="2"/>
          <c:order val="3"/>
          <c:tx>
            <c:strRef>
              <c:f>Summary!$O$246</c:f>
              <c:strCache>
                <c:ptCount val="1"/>
                <c:pt idx="0">
                  <c:v>400ZR+   OSPF/QSFP-DD</c:v>
                </c:pt>
              </c:strCache>
            </c:strRef>
          </c:tx>
          <c:cat>
            <c:numRef>
              <c:f>Summary!$P$244:$AA$244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Summary!$P$246:$AA$246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8EF9-FE45-A7B1-A491B05F3056}"/>
            </c:ext>
          </c:extLst>
        </c:ser>
        <c:ser>
          <c:idx val="3"/>
          <c:order val="4"/>
          <c:tx>
            <c:strRef>
              <c:f>Summary!$O$247</c:f>
              <c:strCache>
                <c:ptCount val="1"/>
                <c:pt idx="0">
                  <c:v>400ZR+ CFP2</c:v>
                </c:pt>
              </c:strCache>
            </c:strRef>
          </c:tx>
          <c:cat>
            <c:numRef>
              <c:f>Summary!$P$244:$AA$244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Summary!$P$247:$AA$247</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0EA6-E74F-BAA2-05A1E9A5AB02}"/>
            </c:ext>
          </c:extLst>
        </c:ser>
        <c:dLbls>
          <c:showLegendKey val="0"/>
          <c:showVal val="0"/>
          <c:showCatName val="0"/>
          <c:showSerName val="0"/>
          <c:showPercent val="0"/>
          <c:showBubbleSize val="0"/>
        </c:dLbls>
        <c:marker val="1"/>
        <c:smooth val="0"/>
        <c:axId val="127437440"/>
        <c:axId val="127439232"/>
      </c:lineChart>
      <c:catAx>
        <c:axId val="127437440"/>
        <c:scaling>
          <c:orientation val="minMax"/>
        </c:scaling>
        <c:delete val="0"/>
        <c:axPos val="b"/>
        <c:numFmt formatCode="General" sourceLinked="1"/>
        <c:majorTickMark val="out"/>
        <c:minorTickMark val="none"/>
        <c:tickLblPos val="nextTo"/>
        <c:txPr>
          <a:bodyPr/>
          <a:lstStyle/>
          <a:p>
            <a:pPr>
              <a:defRPr sz="1200" b="0"/>
            </a:pPr>
            <a:endParaRPr lang="en-US"/>
          </a:p>
        </c:txPr>
        <c:crossAx val="127439232"/>
        <c:crosses val="autoZero"/>
        <c:auto val="1"/>
        <c:lblAlgn val="ctr"/>
        <c:lblOffset val="100"/>
        <c:noMultiLvlLbl val="0"/>
      </c:catAx>
      <c:valAx>
        <c:axId val="127439232"/>
        <c:scaling>
          <c:orientation val="minMax"/>
          <c:min val="0"/>
        </c:scaling>
        <c:delete val="0"/>
        <c:axPos val="l"/>
        <c:majorGridlines/>
        <c:title>
          <c:tx>
            <c:rich>
              <a:bodyPr rot="-5400000" vert="horz"/>
              <a:lstStyle/>
              <a:p>
                <a:pPr>
                  <a:defRPr sz="1400" b="0"/>
                </a:pPr>
                <a:r>
                  <a:rPr lang="en-US" sz="1400" b="0"/>
                  <a:t>Units</a:t>
                </a:r>
              </a:p>
            </c:rich>
          </c:tx>
          <c:layout>
            <c:manualLayout>
              <c:xMode val="edge"/>
              <c:yMode val="edge"/>
              <c:x val="4.6913506040752639E-4"/>
              <c:y val="0.39126949392952165"/>
            </c:manualLayout>
          </c:layout>
          <c:overlay val="0"/>
        </c:title>
        <c:numFmt formatCode="_(* #,##0_);_(* \(#,##0\);_(* &quot;-&quot;_);_(@_)" sourceLinked="0"/>
        <c:majorTickMark val="out"/>
        <c:minorTickMark val="none"/>
        <c:tickLblPos val="nextTo"/>
        <c:txPr>
          <a:bodyPr/>
          <a:lstStyle/>
          <a:p>
            <a:pPr>
              <a:defRPr sz="1200" b="0"/>
            </a:pPr>
            <a:endParaRPr lang="en-US"/>
          </a:p>
        </c:txPr>
        <c:crossAx val="127437440"/>
        <c:crosses val="autoZero"/>
        <c:crossBetween val="between"/>
        <c:majorUnit val="50000"/>
      </c:valAx>
    </c:plotArea>
    <c:legend>
      <c:legendPos val="r"/>
      <c:layout>
        <c:manualLayout>
          <c:xMode val="edge"/>
          <c:yMode val="edge"/>
          <c:x val="0.16995997231294835"/>
          <c:y val="6.7753262594167932E-2"/>
          <c:w val="0.25632178887485868"/>
          <c:h val="0.5900106202923614"/>
        </c:manualLayout>
      </c:layout>
      <c:overlay val="0"/>
      <c:spPr>
        <a:solidFill>
          <a:schemeClr val="bg1"/>
        </a:solidFill>
        <a:ln>
          <a:solidFill>
            <a:schemeClr val="tx1">
              <a:lumMod val="75000"/>
              <a:lumOff val="25000"/>
            </a:schemeClr>
          </a:solidFill>
        </a:ln>
      </c:spPr>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Summary!$B$66</c:f>
              <c:strCache>
                <c:ptCount val="1"/>
                <c:pt idx="0">
                  <c:v>Ethernet</c:v>
                </c:pt>
              </c:strCache>
            </c:strRef>
          </c:tx>
          <c:invertIfNegative val="0"/>
          <c:cat>
            <c:numRef>
              <c:f>Summary!$C$65:$N$65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Summary!$C$66:$N$66</c:f>
              <c:numCache>
                <c:formatCode>_(* #,##0_);_(* \(#,##0\);_(* "-"??_);_(@_)</c:formatCode>
                <c:ptCount val="12"/>
                <c:pt idx="0">
                  <c:v>36433414.034999996</c:v>
                </c:pt>
                <c:pt idx="1">
                  <c:v>38102112.150000006</c:v>
                </c:pt>
                <c:pt idx="2">
                  <c:v>46060310.33669468</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BC98-C845-A2C7-25499CA2F7B2}"/>
            </c:ext>
          </c:extLst>
        </c:ser>
        <c:ser>
          <c:idx val="1"/>
          <c:order val="1"/>
          <c:tx>
            <c:strRef>
              <c:f>Summary!$B$67</c:f>
              <c:strCache>
                <c:ptCount val="1"/>
                <c:pt idx="0">
                  <c:v>Fibre Channel</c:v>
                </c:pt>
              </c:strCache>
            </c:strRef>
          </c:tx>
          <c:invertIfNegative val="0"/>
          <c:cat>
            <c:numRef>
              <c:f>Summary!$C$65:$N$65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Summary!$C$67:$N$67</c:f>
              <c:numCache>
                <c:formatCode>_(* #,##0_);_(* \(#,##0\);_(* "-"??_);_(@_)</c:formatCode>
                <c:ptCount val="12"/>
                <c:pt idx="0">
                  <c:v>7837651</c:v>
                </c:pt>
                <c:pt idx="1">
                  <c:v>7704897</c:v>
                </c:pt>
                <c:pt idx="2">
                  <c:v>7839170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BC98-C845-A2C7-25499CA2F7B2}"/>
            </c:ext>
          </c:extLst>
        </c:ser>
        <c:ser>
          <c:idx val="2"/>
          <c:order val="2"/>
          <c:tx>
            <c:strRef>
              <c:f>Summary!$B$68</c:f>
              <c:strCache>
                <c:ptCount val="1"/>
                <c:pt idx="0">
                  <c:v>Optical Interconnects</c:v>
                </c:pt>
              </c:strCache>
            </c:strRef>
          </c:tx>
          <c:invertIfNegative val="0"/>
          <c:cat>
            <c:numRef>
              <c:f>Summary!$C$65:$N$65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Summary!$C$68:$N$68</c:f>
              <c:numCache>
                <c:formatCode>_(* #,##0_);_(* \(#,##0\);_(* "-"??_);_(@_)</c:formatCode>
                <c:ptCount val="12"/>
                <c:pt idx="0">
                  <c:v>2492386.3571428573</c:v>
                </c:pt>
                <c:pt idx="1">
                  <c:v>4109431</c:v>
                </c:pt>
                <c:pt idx="2">
                  <c:v>6080954</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BC98-C845-A2C7-25499CA2F7B2}"/>
            </c:ext>
          </c:extLst>
        </c:ser>
        <c:ser>
          <c:idx val="3"/>
          <c:order val="3"/>
          <c:tx>
            <c:strRef>
              <c:f>Summary!$B$69</c:f>
              <c:strCache>
                <c:ptCount val="1"/>
                <c:pt idx="0">
                  <c:v>CWDM / DWDM</c:v>
                </c:pt>
              </c:strCache>
            </c:strRef>
          </c:tx>
          <c:invertIfNegative val="0"/>
          <c:cat>
            <c:numRef>
              <c:f>Summary!$C$65:$N$65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Summary!$C$69:$N$69</c:f>
              <c:numCache>
                <c:formatCode>_(* #,##0_);_(* \(#,##0\);_(* "-"??_);_(@_)</c:formatCode>
                <c:ptCount val="12"/>
                <c:pt idx="0">
                  <c:v>1498376.6074438202</c:v>
                </c:pt>
                <c:pt idx="1">
                  <c:v>1351126.2632678538</c:v>
                </c:pt>
                <c:pt idx="2">
                  <c:v>1284197</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BC98-C845-A2C7-25499CA2F7B2}"/>
            </c:ext>
          </c:extLst>
        </c:ser>
        <c:ser>
          <c:idx val="4"/>
          <c:order val="4"/>
          <c:tx>
            <c:strRef>
              <c:f>Summary!$B$70</c:f>
              <c:strCache>
                <c:ptCount val="1"/>
                <c:pt idx="0">
                  <c:v>Wireless Fronthaul</c:v>
                </c:pt>
              </c:strCache>
            </c:strRef>
          </c:tx>
          <c:invertIfNegative val="0"/>
          <c:cat>
            <c:numRef>
              <c:f>Summary!$C$65:$N$65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Summary!$C$70:$N$70</c:f>
              <c:numCache>
                <c:formatCode>_(* #,##0_);_(* \(#,##0\);_(* "-"??_);_(@_)</c:formatCode>
                <c:ptCount val="12"/>
                <c:pt idx="0">
                  <c:v>19024119.772373602</c:v>
                </c:pt>
                <c:pt idx="1">
                  <c:v>12999554.544593539</c:v>
                </c:pt>
                <c:pt idx="2">
                  <c:v>16464669.061662231</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BC98-C845-A2C7-25499CA2F7B2}"/>
            </c:ext>
          </c:extLst>
        </c:ser>
        <c:ser>
          <c:idx val="5"/>
          <c:order val="5"/>
          <c:tx>
            <c:strRef>
              <c:f>Summary!$B$71</c:f>
              <c:strCache>
                <c:ptCount val="1"/>
                <c:pt idx="0">
                  <c:v>Wireless Backhaul</c:v>
                </c:pt>
              </c:strCache>
            </c:strRef>
          </c:tx>
          <c:invertIfNegative val="0"/>
          <c:cat>
            <c:numRef>
              <c:f>Summary!$C$65:$N$65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Summary!$C$71:$N$71</c:f>
              <c:numCache>
                <c:formatCode>_(* #,##0_);_(* \(#,##0\);_(* "-"??_);_(@_)</c:formatCode>
                <c:ptCount val="12"/>
                <c:pt idx="0">
                  <c:v>1257210.1857449999</c:v>
                </c:pt>
                <c:pt idx="1">
                  <c:v>1276894.6942</c:v>
                </c:pt>
                <c:pt idx="2">
                  <c:v>1389737.6923076923</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BC98-C845-A2C7-25499CA2F7B2}"/>
            </c:ext>
          </c:extLst>
        </c:ser>
        <c:ser>
          <c:idx val="6"/>
          <c:order val="6"/>
          <c:tx>
            <c:strRef>
              <c:f>Summary!$B$72</c:f>
              <c:strCache>
                <c:ptCount val="1"/>
                <c:pt idx="0">
                  <c:v>FTTx</c:v>
                </c:pt>
              </c:strCache>
            </c:strRef>
          </c:tx>
          <c:invertIfNegative val="0"/>
          <c:cat>
            <c:numRef>
              <c:f>Summary!$C$65:$N$65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Summary!$C$72:$N$72</c:f>
              <c:numCache>
                <c:formatCode>_(* #,##0_);_(* \(#,##0\);_(* "-"??_);_(@_)</c:formatCode>
                <c:ptCount val="12"/>
                <c:pt idx="0">
                  <c:v>102199915.4647059</c:v>
                </c:pt>
                <c:pt idx="1">
                  <c:v>77852571.208176464</c:v>
                </c:pt>
                <c:pt idx="2">
                  <c:v>91863984.942399994</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BC98-C845-A2C7-25499CA2F7B2}"/>
            </c:ext>
          </c:extLst>
        </c:ser>
        <c:dLbls>
          <c:showLegendKey val="0"/>
          <c:showVal val="0"/>
          <c:showCatName val="0"/>
          <c:showSerName val="0"/>
          <c:showPercent val="0"/>
          <c:showBubbleSize val="0"/>
        </c:dLbls>
        <c:gapWidth val="150"/>
        <c:overlap val="100"/>
        <c:axId val="127492096"/>
        <c:axId val="127493632"/>
      </c:barChart>
      <c:catAx>
        <c:axId val="127492096"/>
        <c:scaling>
          <c:orientation val="minMax"/>
        </c:scaling>
        <c:delete val="0"/>
        <c:axPos val="b"/>
        <c:numFmt formatCode="General" sourceLinked="1"/>
        <c:majorTickMark val="out"/>
        <c:minorTickMark val="none"/>
        <c:tickLblPos val="nextTo"/>
        <c:crossAx val="127493632"/>
        <c:crosses val="autoZero"/>
        <c:auto val="1"/>
        <c:lblAlgn val="ctr"/>
        <c:lblOffset val="100"/>
        <c:noMultiLvlLbl val="0"/>
      </c:catAx>
      <c:valAx>
        <c:axId val="127493632"/>
        <c:scaling>
          <c:orientation val="minMax"/>
        </c:scaling>
        <c:delete val="0"/>
        <c:axPos val="l"/>
        <c:majorGridlines/>
        <c:numFmt formatCode="_(* #,##0_);_(* \(#,##0\);_(* &quot;-&quot;??_);_(@_)" sourceLinked="1"/>
        <c:majorTickMark val="out"/>
        <c:minorTickMark val="none"/>
        <c:tickLblPos val="nextTo"/>
        <c:crossAx val="12749209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77109096006895"/>
          <c:y val="5.5212278483564657E-2"/>
          <c:w val="0.81385975301423596"/>
          <c:h val="0.84070430201982094"/>
        </c:manualLayout>
      </c:layout>
      <c:barChart>
        <c:barDir val="col"/>
        <c:grouping val="stacked"/>
        <c:varyColors val="0"/>
        <c:ser>
          <c:idx val="3"/>
          <c:order val="0"/>
          <c:tx>
            <c:strRef>
              <c:f>Summary!$B$593</c:f>
              <c:strCache>
                <c:ptCount val="1"/>
                <c:pt idx="0">
                  <c:v>10G SFP+</c:v>
                </c:pt>
              </c:strCache>
            </c:strRef>
          </c:tx>
          <c:spPr>
            <a:solidFill>
              <a:schemeClr val="accent2"/>
            </a:solidFill>
          </c:spPr>
          <c:invertIfNegative val="0"/>
          <c:cat>
            <c:numRef>
              <c:f>Summary!$P$592:$AA$592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Summary!$P$593:$AA$593</c:f>
              <c:numCache>
                <c:formatCode>_("$"* #,##0_);_("$"* \(#,##0\);_("$"* "-"??_);_(@_)</c:formatCode>
                <c:ptCount val="12"/>
                <c:pt idx="0">
                  <c:v>40.21456932280806</c:v>
                </c:pt>
                <c:pt idx="1">
                  <c:v>60.527746000000008</c:v>
                </c:pt>
                <c:pt idx="2">
                  <c:v>66.906791699999971</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6F88-DD48-B279-CF6EFC8632AD}"/>
            </c:ext>
          </c:extLst>
        </c:ser>
        <c:ser>
          <c:idx val="0"/>
          <c:order val="1"/>
          <c:tx>
            <c:strRef>
              <c:f>Summary!$B$594</c:f>
              <c:strCache>
                <c:ptCount val="1"/>
                <c:pt idx="0">
                  <c:v>25G SFP28</c:v>
                </c:pt>
              </c:strCache>
            </c:strRef>
          </c:tx>
          <c:invertIfNegative val="0"/>
          <c:cat>
            <c:numRef>
              <c:f>Summary!$P$592:$AA$592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Summary!$P$594:$AA$594</c:f>
              <c:numCache>
                <c:formatCode>_("$"* #,##0_);_("$"* \(#,##0\);_("$"* "-"??_);_(@_)</c:formatCode>
                <c:ptCount val="12"/>
                <c:pt idx="0">
                  <c:v>1.1000000000000001</c:v>
                </c:pt>
                <c:pt idx="1">
                  <c:v>13.144417999999996</c:v>
                </c:pt>
                <c:pt idx="2">
                  <c:v>52.011518000000002</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CFA0-5546-B37F-5CD80F250E21}"/>
            </c:ext>
          </c:extLst>
        </c:ser>
        <c:ser>
          <c:idx val="1"/>
          <c:order val="2"/>
          <c:tx>
            <c:strRef>
              <c:f>Summary!$B$595</c:f>
              <c:strCache>
                <c:ptCount val="1"/>
                <c:pt idx="0">
                  <c:v>40G QSFP+</c:v>
                </c:pt>
              </c:strCache>
            </c:strRef>
          </c:tx>
          <c:invertIfNegative val="0"/>
          <c:cat>
            <c:numRef>
              <c:f>Summary!$P$592:$AA$592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Summary!$P$595:$AA$595</c:f>
              <c:numCache>
                <c:formatCode>_("$"* #,##0_);_("$"* \(#,##0\);_("$"* "-"??_);_(@_)</c:formatCode>
                <c:ptCount val="12"/>
                <c:pt idx="0">
                  <c:v>41.307513699817193</c:v>
                </c:pt>
                <c:pt idx="1">
                  <c:v>26.089611999999992</c:v>
                </c:pt>
                <c:pt idx="2">
                  <c:v>33.409706077143589</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CFA0-5546-B37F-5CD80F250E21}"/>
            </c:ext>
          </c:extLst>
        </c:ser>
        <c:ser>
          <c:idx val="2"/>
          <c:order val="3"/>
          <c:tx>
            <c:strRef>
              <c:f>Summary!$B$596</c:f>
              <c:strCache>
                <c:ptCount val="1"/>
                <c:pt idx="0">
                  <c:v>100G QSFP28, SFP-DD, SFP112</c:v>
                </c:pt>
              </c:strCache>
            </c:strRef>
          </c:tx>
          <c:invertIfNegative val="0"/>
          <c:cat>
            <c:numRef>
              <c:f>Summary!$P$592:$AA$592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Summary!$P$596:$AA$596</c:f>
              <c:numCache>
                <c:formatCode>_("$"* #,##0_);_("$"* \(#,##0\);_("$"* "-"??_);_(@_)</c:formatCode>
                <c:ptCount val="12"/>
                <c:pt idx="0">
                  <c:v>67.2</c:v>
                </c:pt>
                <c:pt idx="1">
                  <c:v>54.729847999999997</c:v>
                </c:pt>
                <c:pt idx="2">
                  <c:v>45.049838524645217</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CFA0-5546-B37F-5CD80F250E21}"/>
            </c:ext>
          </c:extLst>
        </c:ser>
        <c:ser>
          <c:idx val="4"/>
          <c:order val="4"/>
          <c:tx>
            <c:strRef>
              <c:f>Summary!$B$597</c:f>
              <c:strCache>
                <c:ptCount val="1"/>
                <c:pt idx="0">
                  <c:v>200G QSFP56</c:v>
                </c:pt>
              </c:strCache>
            </c:strRef>
          </c:tx>
          <c:invertIfNegative val="0"/>
          <c:cat>
            <c:numRef>
              <c:f>Summary!$P$592:$AA$592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Summary!$P$597:$AA$597</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CFA0-5546-B37F-5CD80F250E21}"/>
            </c:ext>
          </c:extLst>
        </c:ser>
        <c:ser>
          <c:idx val="5"/>
          <c:order val="5"/>
          <c:tx>
            <c:strRef>
              <c:f>Summary!$B$598</c:f>
              <c:strCache>
                <c:ptCount val="1"/>
                <c:pt idx="0">
                  <c:v>≥400G  QSFP-DD, OSFP, QSFP112</c:v>
                </c:pt>
              </c:strCache>
            </c:strRef>
          </c:tx>
          <c:invertIfNegative val="0"/>
          <c:cat>
            <c:numRef>
              <c:f>Summary!$P$592:$AA$592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Summary!$P$598:$AA$598</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CFA0-5546-B37F-5CD80F250E21}"/>
            </c:ext>
          </c:extLst>
        </c:ser>
        <c:ser>
          <c:idx val="6"/>
          <c:order val="6"/>
          <c:tx>
            <c:strRef>
              <c:f>Summary!$B$599</c:f>
              <c:strCache>
                <c:ptCount val="1"/>
                <c:pt idx="0">
                  <c:v>All other</c:v>
                </c:pt>
              </c:strCache>
            </c:strRef>
          </c:tx>
          <c:invertIfNegative val="0"/>
          <c:cat>
            <c:numRef>
              <c:f>Summary!$P$592:$AA$592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Summary!$P$599:$AA$599</c:f>
              <c:numCache>
                <c:formatCode>_("$"* #,##0_);_("$"* \(#,##0\);_("$"* "-"??_);_(@_)</c:formatCode>
                <c:ptCount val="12"/>
                <c:pt idx="0">
                  <c:v>71.902461770607559</c:v>
                </c:pt>
                <c:pt idx="1">
                  <c:v>52.167787333540218</c:v>
                </c:pt>
                <c:pt idx="2">
                  <c:v>29.790807526525285</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CFA0-5546-B37F-5CD80F250E21}"/>
            </c:ext>
          </c:extLst>
        </c:ser>
        <c:dLbls>
          <c:showLegendKey val="0"/>
          <c:showVal val="0"/>
          <c:showCatName val="0"/>
          <c:showSerName val="0"/>
          <c:showPercent val="0"/>
          <c:showBubbleSize val="0"/>
        </c:dLbls>
        <c:gapWidth val="111"/>
        <c:overlap val="100"/>
        <c:axId val="127681664"/>
        <c:axId val="127683200"/>
      </c:barChart>
      <c:catAx>
        <c:axId val="127681664"/>
        <c:scaling>
          <c:orientation val="minMax"/>
        </c:scaling>
        <c:delete val="0"/>
        <c:axPos val="b"/>
        <c:numFmt formatCode="General" sourceLinked="1"/>
        <c:majorTickMark val="out"/>
        <c:minorTickMark val="none"/>
        <c:tickLblPos val="nextTo"/>
        <c:txPr>
          <a:bodyPr/>
          <a:lstStyle/>
          <a:p>
            <a:pPr>
              <a:defRPr sz="1200" b="0"/>
            </a:pPr>
            <a:endParaRPr lang="en-US"/>
          </a:p>
        </c:txPr>
        <c:crossAx val="127683200"/>
        <c:crosses val="autoZero"/>
        <c:auto val="1"/>
        <c:lblAlgn val="ctr"/>
        <c:lblOffset val="100"/>
        <c:noMultiLvlLbl val="0"/>
      </c:catAx>
      <c:valAx>
        <c:axId val="127683200"/>
        <c:scaling>
          <c:orientation val="minMax"/>
          <c:max val="1200"/>
          <c:min val="0"/>
        </c:scaling>
        <c:delete val="0"/>
        <c:axPos val="l"/>
        <c:majorGridlines/>
        <c:title>
          <c:tx>
            <c:rich>
              <a:bodyPr rot="-5400000" vert="horz"/>
              <a:lstStyle/>
              <a:p>
                <a:pPr>
                  <a:defRPr/>
                </a:pPr>
                <a:r>
                  <a:rPr lang="en-US"/>
                  <a:t>Sales ($ millions)</a:t>
                </a:r>
              </a:p>
            </c:rich>
          </c:tx>
          <c:overlay val="0"/>
        </c:title>
        <c:numFmt formatCode="_(&quot;$&quot;* #,##0_);_(&quot;$&quot;* \(#,##0\);_(&quot;$&quot;* &quot;-&quot;??_);_(@_)" sourceLinked="1"/>
        <c:majorTickMark val="out"/>
        <c:minorTickMark val="none"/>
        <c:tickLblPos val="nextTo"/>
        <c:crossAx val="127681664"/>
        <c:crosses val="autoZero"/>
        <c:crossBetween val="between"/>
      </c:valAx>
    </c:plotArea>
    <c:legend>
      <c:legendPos val="t"/>
      <c:layout>
        <c:manualLayout>
          <c:xMode val="edge"/>
          <c:yMode val="edge"/>
          <c:x val="0.17394247443540145"/>
          <c:y val="2.5785491228049556E-2"/>
          <c:w val="0.20014224222202084"/>
          <c:h val="0.6837634588058582"/>
        </c:manualLayout>
      </c:layout>
      <c:overlay val="0"/>
      <c:spPr>
        <a:solidFill>
          <a:schemeClr val="bg1"/>
        </a:solidFill>
        <a:ln>
          <a:solidFill>
            <a:schemeClr val="tx1"/>
          </a:solidFill>
        </a:ln>
      </c:spPr>
      <c:txPr>
        <a:bodyPr/>
        <a:lstStyle/>
        <a:p>
          <a:pPr>
            <a:defRPr sz="1100"/>
          </a:pPr>
          <a:endParaRPr lang="en-US"/>
        </a:p>
      </c:txPr>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657712505799324"/>
          <c:y val="0.13670818559125975"/>
          <c:w val="0.80186128113004562"/>
          <c:h val="0.77340888461102741"/>
        </c:manualLayout>
      </c:layout>
      <c:barChart>
        <c:barDir val="col"/>
        <c:grouping val="stacked"/>
        <c:varyColors val="0"/>
        <c:ser>
          <c:idx val="0"/>
          <c:order val="0"/>
          <c:tx>
            <c:strRef>
              <c:f>Summary!$O$314</c:f>
              <c:strCache>
                <c:ptCount val="1"/>
                <c:pt idx="0">
                  <c:v>GPON</c:v>
                </c:pt>
              </c:strCache>
            </c:strRef>
          </c:tx>
          <c:invertIfNegative val="0"/>
          <c:cat>
            <c:numRef>
              <c:f>Summary!$P$313:$AA$313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Summary!$P$314:$AA$314</c:f>
              <c:numCache>
                <c:formatCode>_("$"* #,##0_);_("$"* \(#,##0\);_("$"* "-"??_);_(@_)</c:formatCode>
                <c:ptCount val="12"/>
                <c:pt idx="0">
                  <c:v>965.61073987588202</c:v>
                </c:pt>
                <c:pt idx="1">
                  <c:v>697.83861962944684</c:v>
                </c:pt>
                <c:pt idx="2">
                  <c:v>486.17821733724372</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A691-F542-B866-6C8DC10FFD88}"/>
            </c:ext>
          </c:extLst>
        </c:ser>
        <c:ser>
          <c:idx val="1"/>
          <c:order val="1"/>
          <c:tx>
            <c:strRef>
              <c:f>Summary!$O$315</c:f>
              <c:strCache>
                <c:ptCount val="1"/>
                <c:pt idx="0">
                  <c:v>EPON</c:v>
                </c:pt>
              </c:strCache>
            </c:strRef>
          </c:tx>
          <c:invertIfNegative val="0"/>
          <c:cat>
            <c:numRef>
              <c:f>Summary!$P$313:$AA$313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Summary!$P$315:$AA$315</c:f>
              <c:numCache>
                <c:formatCode>_("$"* #,##0_);_("$"* \(#,##0\);_("$"* "-"??_);_(@_)</c:formatCode>
                <c:ptCount val="12"/>
                <c:pt idx="0">
                  <c:v>132.31517270591647</c:v>
                </c:pt>
                <c:pt idx="1">
                  <c:v>72.715835714383658</c:v>
                </c:pt>
                <c:pt idx="2">
                  <c:v>44.537029713288099</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A691-F542-B866-6C8DC10FFD88}"/>
            </c:ext>
          </c:extLst>
        </c:ser>
        <c:ser>
          <c:idx val="2"/>
          <c:order val="2"/>
          <c:tx>
            <c:strRef>
              <c:f>Summary!$O$316</c:f>
              <c:strCache>
                <c:ptCount val="1"/>
                <c:pt idx="0">
                  <c:v>10G-PON</c:v>
                </c:pt>
              </c:strCache>
            </c:strRef>
          </c:tx>
          <c:invertIfNegative val="0"/>
          <c:cat>
            <c:numRef>
              <c:f>Summary!$P$313:$AA$313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Summary!$P$316:$AA$316</c:f>
              <c:numCache>
                <c:formatCode>_("$"* #,##0_);_("$"* \(#,##0\);_("$"* "-"??_);_(@_)</c:formatCode>
                <c:ptCount val="12"/>
                <c:pt idx="0">
                  <c:v>35.724999999999994</c:v>
                </c:pt>
                <c:pt idx="1">
                  <c:v>241.14695499999999</c:v>
                </c:pt>
                <c:pt idx="2">
                  <c:v>177.16118277626254</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A691-F542-B866-6C8DC10FFD88}"/>
            </c:ext>
          </c:extLst>
        </c:ser>
        <c:ser>
          <c:idx val="3"/>
          <c:order val="3"/>
          <c:tx>
            <c:strRef>
              <c:f>Summary!$O$317</c:f>
              <c:strCache>
                <c:ptCount val="1"/>
                <c:pt idx="0">
                  <c:v>NG-PON2</c:v>
                </c:pt>
              </c:strCache>
            </c:strRef>
          </c:tx>
          <c:invertIfNegative val="0"/>
          <c:cat>
            <c:numRef>
              <c:f>Summary!$P$313:$AA$313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Summary!$P$317:$AA$317</c:f>
              <c:numCache>
                <c:formatCode>_("$"* #,##0_);_("$"* \(#,##0\);_("$"* "-"??_);_(@_)</c:formatCode>
                <c:ptCount val="12"/>
                <c:pt idx="0">
                  <c:v>0.10375</c:v>
                </c:pt>
                <c:pt idx="1">
                  <c:v>0.44</c:v>
                </c:pt>
                <c:pt idx="2">
                  <c:v>0.77749999999999997</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A691-F542-B866-6C8DC10FFD88}"/>
            </c:ext>
          </c:extLst>
        </c:ser>
        <c:ser>
          <c:idx val="4"/>
          <c:order val="4"/>
          <c:tx>
            <c:strRef>
              <c:f>Summary!$O$318</c:f>
              <c:strCache>
                <c:ptCount val="1"/>
                <c:pt idx="0">
                  <c:v>50G PON</c:v>
                </c:pt>
              </c:strCache>
            </c:strRef>
          </c:tx>
          <c:invertIfNegative val="0"/>
          <c:cat>
            <c:numRef>
              <c:f>Summary!$P$313:$AA$313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Summary!$P$318:$AA$318</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A691-F542-B866-6C8DC10FFD88}"/>
            </c:ext>
          </c:extLst>
        </c:ser>
        <c:dLbls>
          <c:showLegendKey val="0"/>
          <c:showVal val="0"/>
          <c:showCatName val="0"/>
          <c:showSerName val="0"/>
          <c:showPercent val="0"/>
          <c:showBubbleSize val="0"/>
        </c:dLbls>
        <c:gapWidth val="150"/>
        <c:overlap val="100"/>
        <c:axId val="127738624"/>
        <c:axId val="127740160"/>
      </c:barChart>
      <c:catAx>
        <c:axId val="127738624"/>
        <c:scaling>
          <c:orientation val="minMax"/>
        </c:scaling>
        <c:delete val="0"/>
        <c:axPos val="b"/>
        <c:numFmt formatCode="General" sourceLinked="1"/>
        <c:majorTickMark val="out"/>
        <c:minorTickMark val="none"/>
        <c:tickLblPos val="nextTo"/>
        <c:txPr>
          <a:bodyPr/>
          <a:lstStyle/>
          <a:p>
            <a:pPr>
              <a:defRPr sz="1200"/>
            </a:pPr>
            <a:endParaRPr lang="en-US"/>
          </a:p>
        </c:txPr>
        <c:crossAx val="127740160"/>
        <c:crosses val="autoZero"/>
        <c:auto val="1"/>
        <c:lblAlgn val="ctr"/>
        <c:lblOffset val="100"/>
        <c:noMultiLvlLbl val="0"/>
      </c:catAx>
      <c:valAx>
        <c:axId val="127740160"/>
        <c:scaling>
          <c:orientation val="minMax"/>
        </c:scaling>
        <c:delete val="0"/>
        <c:axPos val="l"/>
        <c:majorGridlines/>
        <c:title>
          <c:tx>
            <c:rich>
              <a:bodyPr rot="-5400000" vert="horz"/>
              <a:lstStyle/>
              <a:p>
                <a:pPr>
                  <a:defRPr sz="1400"/>
                </a:pPr>
                <a:r>
                  <a:rPr lang="en-US" sz="1400"/>
                  <a:t>Annual sales ($ millions)</a:t>
                </a:r>
              </a:p>
            </c:rich>
          </c:tx>
          <c:overlay val="0"/>
        </c:title>
        <c:numFmt formatCode="_(&quot;$&quot;* #,##0_);_(&quot;$&quot;* \(#,##0\);_(&quot;$&quot;* &quot;-&quot;??_);_(@_)" sourceLinked="1"/>
        <c:majorTickMark val="out"/>
        <c:minorTickMark val="none"/>
        <c:tickLblPos val="nextTo"/>
        <c:txPr>
          <a:bodyPr/>
          <a:lstStyle/>
          <a:p>
            <a:pPr>
              <a:defRPr sz="1200"/>
            </a:pPr>
            <a:endParaRPr lang="en-US"/>
          </a:p>
        </c:txPr>
        <c:crossAx val="127738624"/>
        <c:crosses val="autoZero"/>
        <c:crossBetween val="between"/>
      </c:valAx>
    </c:plotArea>
    <c:legend>
      <c:legendPos val="t"/>
      <c:layout>
        <c:manualLayout>
          <c:xMode val="edge"/>
          <c:yMode val="edge"/>
          <c:x val="0.17803633484361941"/>
          <c:y val="2.5115328514994754E-2"/>
          <c:w val="0.82196365094665846"/>
          <c:h val="7.3564746554128896E-2"/>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13082303259578"/>
          <c:y val="0.13670818559125975"/>
          <c:w val="0.74424880130207183"/>
          <c:h val="0.77340888461102741"/>
        </c:manualLayout>
      </c:layout>
      <c:barChart>
        <c:barDir val="col"/>
        <c:grouping val="stacked"/>
        <c:varyColors val="0"/>
        <c:ser>
          <c:idx val="0"/>
          <c:order val="0"/>
          <c:tx>
            <c:strRef>
              <c:f>Summary!$B$314</c:f>
              <c:strCache>
                <c:ptCount val="1"/>
                <c:pt idx="0">
                  <c:v>GPON</c:v>
                </c:pt>
              </c:strCache>
            </c:strRef>
          </c:tx>
          <c:invertIfNegative val="0"/>
          <c:cat>
            <c:numRef>
              <c:f>Summary!$C$313:$N$313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Summary!$C$314:$N$314</c:f>
              <c:numCache>
                <c:formatCode>_(* #,##0_);_(* \(#,##0\);_(* "-"??_);_(@_)</c:formatCode>
                <c:ptCount val="12"/>
                <c:pt idx="0">
                  <c:v>86293659.464705884</c:v>
                </c:pt>
                <c:pt idx="1">
                  <c:v>65171919.326176472</c:v>
                </c:pt>
                <c:pt idx="2">
                  <c:v>81490373</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9F44-E34F-AC34-540B3F75DEF5}"/>
            </c:ext>
          </c:extLst>
        </c:ser>
        <c:ser>
          <c:idx val="1"/>
          <c:order val="1"/>
          <c:tx>
            <c:strRef>
              <c:f>Summary!$B$315</c:f>
              <c:strCache>
                <c:ptCount val="1"/>
                <c:pt idx="0">
                  <c:v>EPON</c:v>
                </c:pt>
              </c:strCache>
            </c:strRef>
          </c:tx>
          <c:invertIfNegative val="0"/>
          <c:cat>
            <c:numRef>
              <c:f>Summary!$C$313:$N$313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Summary!$C$315:$N$315</c:f>
              <c:numCache>
                <c:formatCode>_(* #,##0_);_(* \(#,##0\);_(* "-"??_);_(@_)</c:formatCode>
                <c:ptCount val="12"/>
                <c:pt idx="0">
                  <c:v>15521156</c:v>
                </c:pt>
                <c:pt idx="1">
                  <c:v>10946656.631999999</c:v>
                </c:pt>
                <c:pt idx="2">
                  <c:v>8058961.9423999991</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9F44-E34F-AC34-540B3F75DEF5}"/>
            </c:ext>
          </c:extLst>
        </c:ser>
        <c:ser>
          <c:idx val="2"/>
          <c:order val="2"/>
          <c:tx>
            <c:strRef>
              <c:f>Summary!$B$316</c:f>
              <c:strCache>
                <c:ptCount val="1"/>
                <c:pt idx="0">
                  <c:v>10G-PON</c:v>
                </c:pt>
              </c:strCache>
            </c:strRef>
          </c:tx>
          <c:invertIfNegative val="0"/>
          <c:cat>
            <c:numRef>
              <c:f>Summary!$C$313:$N$313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Summary!$C$316:$N$316</c:f>
              <c:numCache>
                <c:formatCode>_(* #,##0_);_(* \(#,##0\);_(* "-"??_);_(@_)</c:formatCode>
                <c:ptCount val="12"/>
                <c:pt idx="0">
                  <c:v>385000</c:v>
                </c:pt>
                <c:pt idx="1">
                  <c:v>1733395.25</c:v>
                </c:pt>
                <c:pt idx="2">
                  <c:v>2313500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9F44-E34F-AC34-540B3F75DEF5}"/>
            </c:ext>
          </c:extLst>
        </c:ser>
        <c:ser>
          <c:idx val="3"/>
          <c:order val="3"/>
          <c:tx>
            <c:strRef>
              <c:f>Summary!$B$317</c:f>
              <c:strCache>
                <c:ptCount val="1"/>
                <c:pt idx="0">
                  <c:v>NG-PON2</c:v>
                </c:pt>
              </c:strCache>
            </c:strRef>
          </c:tx>
          <c:invertIfNegative val="0"/>
          <c:cat>
            <c:numRef>
              <c:f>Summary!$C$313:$N$313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Summary!$C$317:$N$317</c:f>
              <c:numCache>
                <c:formatCode>_(* #,##0_);_(* \(#,##0\);_(* "-"??_);_(@_)</c:formatCode>
                <c:ptCount val="12"/>
                <c:pt idx="0">
                  <c:v>100</c:v>
                </c:pt>
                <c:pt idx="1">
                  <c:v>600</c:v>
                </c:pt>
                <c:pt idx="2">
                  <c:v>1150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9F44-E34F-AC34-540B3F75DEF5}"/>
            </c:ext>
          </c:extLst>
        </c:ser>
        <c:ser>
          <c:idx val="4"/>
          <c:order val="4"/>
          <c:tx>
            <c:strRef>
              <c:f>Summary!$B$318</c:f>
              <c:strCache>
                <c:ptCount val="1"/>
                <c:pt idx="0">
                  <c:v>50G PON</c:v>
                </c:pt>
              </c:strCache>
            </c:strRef>
          </c:tx>
          <c:invertIfNegative val="0"/>
          <c:cat>
            <c:numRef>
              <c:f>Summary!$C$313:$N$313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Summary!$C$318:$N$318</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9F44-E34F-AC34-540B3F75DEF5}"/>
            </c:ext>
          </c:extLst>
        </c:ser>
        <c:dLbls>
          <c:showLegendKey val="0"/>
          <c:showVal val="0"/>
          <c:showCatName val="0"/>
          <c:showSerName val="0"/>
          <c:showPercent val="0"/>
          <c:showBubbleSize val="0"/>
        </c:dLbls>
        <c:gapWidth val="150"/>
        <c:overlap val="100"/>
        <c:axId val="127774080"/>
        <c:axId val="127779968"/>
      </c:barChart>
      <c:catAx>
        <c:axId val="127774080"/>
        <c:scaling>
          <c:orientation val="minMax"/>
        </c:scaling>
        <c:delete val="0"/>
        <c:axPos val="b"/>
        <c:numFmt formatCode="General" sourceLinked="1"/>
        <c:majorTickMark val="out"/>
        <c:minorTickMark val="none"/>
        <c:tickLblPos val="nextTo"/>
        <c:txPr>
          <a:bodyPr/>
          <a:lstStyle/>
          <a:p>
            <a:pPr>
              <a:defRPr sz="1200"/>
            </a:pPr>
            <a:endParaRPr lang="en-US"/>
          </a:p>
        </c:txPr>
        <c:crossAx val="127779968"/>
        <c:crosses val="autoZero"/>
        <c:auto val="1"/>
        <c:lblAlgn val="ctr"/>
        <c:lblOffset val="100"/>
        <c:noMultiLvlLbl val="0"/>
      </c:catAx>
      <c:valAx>
        <c:axId val="127779968"/>
        <c:scaling>
          <c:orientation val="minMax"/>
        </c:scaling>
        <c:delete val="0"/>
        <c:axPos val="l"/>
        <c:majorGridlines/>
        <c:title>
          <c:tx>
            <c:rich>
              <a:bodyPr rot="-5400000" vert="horz"/>
              <a:lstStyle/>
              <a:p>
                <a:pPr>
                  <a:defRPr sz="1400"/>
                </a:pPr>
                <a:r>
                  <a:rPr lang="en-US" sz="1400"/>
                  <a:t>Annual shipments (units)</a:t>
                </a:r>
              </a:p>
            </c:rich>
          </c:tx>
          <c:overlay val="0"/>
        </c:title>
        <c:numFmt formatCode="_(* #,##0_);_(* \(#,##0\);_(* &quot;-&quot;??_);_(@_)" sourceLinked="1"/>
        <c:majorTickMark val="out"/>
        <c:minorTickMark val="none"/>
        <c:tickLblPos val="nextTo"/>
        <c:txPr>
          <a:bodyPr/>
          <a:lstStyle/>
          <a:p>
            <a:pPr>
              <a:defRPr sz="1200"/>
            </a:pPr>
            <a:endParaRPr lang="en-US"/>
          </a:p>
        </c:txPr>
        <c:crossAx val="127774080"/>
        <c:crosses val="autoZero"/>
        <c:crossBetween val="between"/>
      </c:valAx>
    </c:plotArea>
    <c:legend>
      <c:legendPos val="t"/>
      <c:layout>
        <c:manualLayout>
          <c:xMode val="edge"/>
          <c:yMode val="edge"/>
          <c:x val="0.17803633484361941"/>
          <c:y val="2.5115328514994754E-2"/>
          <c:w val="0.82196366515638064"/>
          <c:h val="7.3564746554128896E-2"/>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2021: $2.3B</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1077925604127058E-2"/>
          <c:y val="0.13438006590501186"/>
          <c:w val="0.81784414879174583"/>
          <c:h val="0.79474551064322518"/>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FC2-B045-88D6-3B0F046CD37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FC2-B045-88D6-3B0F046CD37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FC2-B045-88D6-3B0F046CD370}"/>
              </c:ext>
            </c:extLst>
          </c:dPt>
          <c:cat>
            <c:strRef>
              <c:f>Summary!$O$251:$O$253</c:f>
              <c:strCache>
                <c:ptCount val="3"/>
                <c:pt idx="0">
                  <c:v>200G and below</c:v>
                </c:pt>
                <c:pt idx="1">
                  <c:v>400G  </c:v>
                </c:pt>
                <c:pt idx="2">
                  <c:v>600G and above</c:v>
                </c:pt>
              </c:strCache>
            </c:strRef>
          </c:cat>
          <c:val>
            <c:numRef>
              <c:f>Summary!$U$251:$U$253</c:f>
              <c:numCache>
                <c:formatCode>_("$"* #,##0_);_("$"* \(#,##0\);_("$"* "-"??_);_(@_)</c:formatCode>
                <c:ptCount val="3"/>
                <c:pt idx="0">
                  <c:v>0</c:v>
                </c:pt>
                <c:pt idx="1">
                  <c:v>0</c:v>
                </c:pt>
                <c:pt idx="2">
                  <c:v>0</c:v>
                </c:pt>
              </c:numCache>
            </c:numRef>
          </c:val>
          <c:extLst>
            <c:ext xmlns:c16="http://schemas.microsoft.com/office/drawing/2014/chart" uri="{C3380CC4-5D6E-409C-BE32-E72D297353CC}">
              <c16:uniqueId val="{00000000-54FC-F441-9E98-3A987B59814F}"/>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layout>
        <c:manualLayout>
          <c:xMode val="edge"/>
          <c:yMode val="edge"/>
          <c:x val="0.23701330437143633"/>
          <c:y val="0.3399783131018777"/>
          <c:w val="0.48472906403940885"/>
          <c:h val="0.37099130111739398"/>
        </c:manualLayout>
      </c:layout>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2026: $9.8B</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1077925604127058E-2"/>
          <c:y val="0.13438006590501186"/>
          <c:w val="0.81784414879174583"/>
          <c:h val="0.79474551064322518"/>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D45-B74A-8933-540C9F8DCF6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D45-B74A-8933-540C9F8DCF6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D45-B74A-8933-540C9F8DCF6E}"/>
              </c:ext>
            </c:extLst>
          </c:dPt>
          <c:cat>
            <c:strRef>
              <c:f>Summary!$O$251:$O$253</c:f>
              <c:strCache>
                <c:ptCount val="3"/>
                <c:pt idx="0">
                  <c:v>200G and below</c:v>
                </c:pt>
                <c:pt idx="1">
                  <c:v>400G  </c:v>
                </c:pt>
                <c:pt idx="2">
                  <c:v>600G and above</c:v>
                </c:pt>
              </c:strCache>
            </c:strRef>
          </c:cat>
          <c:val>
            <c:numRef>
              <c:f>Summary!$AA$251:$AA$253</c:f>
              <c:numCache>
                <c:formatCode>_("$"* #,##0_);_("$"* \(#,##0\);_("$"* "-"??_);_(@_)</c:formatCode>
                <c:ptCount val="3"/>
                <c:pt idx="0">
                  <c:v>0</c:v>
                </c:pt>
                <c:pt idx="1">
                  <c:v>0</c:v>
                </c:pt>
                <c:pt idx="2">
                  <c:v>0</c:v>
                </c:pt>
              </c:numCache>
            </c:numRef>
          </c:val>
          <c:extLst>
            <c:ext xmlns:c16="http://schemas.microsoft.com/office/drawing/2014/chart" uri="{C3380CC4-5D6E-409C-BE32-E72D297353CC}">
              <c16:uniqueId val="{00000006-1D45-B74A-8933-540C9F8DCF6E}"/>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layout>
        <c:manualLayout>
          <c:xMode val="edge"/>
          <c:yMode val="edge"/>
          <c:x val="0.24489507777045111"/>
          <c:y val="0.35146706196807997"/>
          <c:w val="0.49438640859547728"/>
          <c:h val="0.35809314510681822"/>
        </c:manualLayout>
      </c:layout>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4738443974040136"/>
          <c:y val="4.7075354866308539E-2"/>
          <c:w val="0.82532125972818726"/>
          <c:h val="0.83732913229167916"/>
        </c:manualLayout>
      </c:layout>
      <c:barChart>
        <c:barDir val="col"/>
        <c:grouping val="clustered"/>
        <c:varyColors val="0"/>
        <c:ser>
          <c:idx val="0"/>
          <c:order val="0"/>
          <c:tx>
            <c:strRef>
              <c:f>Summary!$B$219</c:f>
              <c:strCache>
                <c:ptCount val="1"/>
                <c:pt idx="0">
                  <c:v>Coherent On-Board</c:v>
                </c:pt>
              </c:strCache>
            </c:strRef>
          </c:tx>
          <c:invertIfNegative val="0"/>
          <c:cat>
            <c:numRef>
              <c:f>Summary!$E$215:$N$215</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Summary!$E$219:$N$219</c:f>
              <c:numCache>
                <c:formatCode>_("$"* #,##0_);_("$"* \(#,##0\);_("$"* "-"??_);_(@_)</c:formatCode>
                <c:ptCount val="10"/>
                <c:pt idx="0">
                  <c:v>2812.2807272727273</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192-114D-A124-147331240296}"/>
            </c:ext>
          </c:extLst>
        </c:ser>
        <c:ser>
          <c:idx val="1"/>
          <c:order val="1"/>
          <c:tx>
            <c:strRef>
              <c:f>Summary!$B$220</c:f>
              <c:strCache>
                <c:ptCount val="1"/>
                <c:pt idx="0">
                  <c:v>Coherent Pluggables</c:v>
                </c:pt>
              </c:strCache>
            </c:strRef>
          </c:tx>
          <c:invertIfNegative val="0"/>
          <c:cat>
            <c:numRef>
              <c:f>Summary!$E$215:$N$215</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Summary!$E$220:$N$220</c:f>
              <c:numCache>
                <c:formatCode>_("$"* #,##0_);_("$"* \(#,##0\);_("$"* "-"??_);_(@_)</c:formatCode>
                <c:ptCount val="10"/>
                <c:pt idx="0">
                  <c:v>600.26881000000003</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192-114D-A124-147331240296}"/>
            </c:ext>
          </c:extLst>
        </c:ser>
        <c:ser>
          <c:idx val="2"/>
          <c:order val="2"/>
          <c:tx>
            <c:strRef>
              <c:f>Summary!$B$221</c:f>
              <c:strCache>
                <c:ptCount val="1"/>
                <c:pt idx="0">
                  <c:v>Coherent Next Gen.</c:v>
                </c:pt>
              </c:strCache>
            </c:strRef>
          </c:tx>
          <c:invertIfNegative val="0"/>
          <c:cat>
            <c:numRef>
              <c:f>Summary!$E$215:$N$215</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Summary!$E$221:$N$221</c:f>
              <c:numCache>
                <c:formatCode>_("$"* #,##0_);_("$"* \(#,##0\);_("$"* "-"??_);_(@_)</c:formatCode>
                <c:ptCount val="10"/>
                <c:pt idx="0">
                  <c:v>48</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192-114D-A124-147331240296}"/>
            </c:ext>
          </c:extLst>
        </c:ser>
        <c:dLbls>
          <c:showLegendKey val="0"/>
          <c:showVal val="0"/>
          <c:showCatName val="0"/>
          <c:showSerName val="0"/>
          <c:showPercent val="0"/>
          <c:showBubbleSize val="0"/>
        </c:dLbls>
        <c:gapWidth val="150"/>
        <c:axId val="127879808"/>
        <c:axId val="127889792"/>
      </c:barChart>
      <c:catAx>
        <c:axId val="127879808"/>
        <c:scaling>
          <c:orientation val="minMax"/>
        </c:scaling>
        <c:delete val="0"/>
        <c:axPos val="b"/>
        <c:numFmt formatCode="General" sourceLinked="1"/>
        <c:majorTickMark val="out"/>
        <c:minorTickMark val="none"/>
        <c:tickLblPos val="nextTo"/>
        <c:txPr>
          <a:bodyPr/>
          <a:lstStyle/>
          <a:p>
            <a:pPr>
              <a:defRPr sz="1200" b="0"/>
            </a:pPr>
            <a:endParaRPr lang="en-US"/>
          </a:p>
        </c:txPr>
        <c:crossAx val="127889792"/>
        <c:crosses val="autoZero"/>
        <c:auto val="1"/>
        <c:lblAlgn val="ctr"/>
        <c:lblOffset val="100"/>
        <c:noMultiLvlLbl val="0"/>
      </c:catAx>
      <c:valAx>
        <c:axId val="127889792"/>
        <c:scaling>
          <c:orientation val="minMax"/>
        </c:scaling>
        <c:delete val="0"/>
        <c:axPos val="l"/>
        <c:majorGridlines/>
        <c:title>
          <c:tx>
            <c:rich>
              <a:bodyPr rot="-5400000" vert="horz"/>
              <a:lstStyle/>
              <a:p>
                <a:pPr>
                  <a:defRPr sz="1400" b="0"/>
                </a:pPr>
                <a:r>
                  <a:rPr lang="en-US" sz="1400" b="0"/>
                  <a:t>Annual sales ($ millions)</a:t>
                </a:r>
              </a:p>
            </c:rich>
          </c:tx>
          <c:overlay val="0"/>
        </c:title>
        <c:numFmt formatCode="_(&quot;$&quot;* #,##0_);_(&quot;$&quot;* \(#,##0\);_(&quot;$&quot;* &quot;-&quot;??_);_(@_)" sourceLinked="1"/>
        <c:majorTickMark val="out"/>
        <c:minorTickMark val="none"/>
        <c:tickLblPos val="nextTo"/>
        <c:txPr>
          <a:bodyPr/>
          <a:lstStyle/>
          <a:p>
            <a:pPr>
              <a:defRPr sz="1200"/>
            </a:pPr>
            <a:endParaRPr lang="en-US"/>
          </a:p>
        </c:txPr>
        <c:crossAx val="127879808"/>
        <c:crosses val="autoZero"/>
        <c:crossBetween val="between"/>
      </c:valAx>
    </c:plotArea>
    <c:legend>
      <c:legendPos val="r"/>
      <c:layout>
        <c:manualLayout>
          <c:xMode val="edge"/>
          <c:yMode val="edge"/>
          <c:x val="0.17219955799271214"/>
          <c:y val="8.1828889180385611E-2"/>
          <c:w val="0.33966114857757568"/>
          <c:h val="0.27604314232124577"/>
        </c:manualLayout>
      </c:layout>
      <c:overlay val="0"/>
      <c:spPr>
        <a:solidFill>
          <a:schemeClr val="bg1"/>
        </a:solidFill>
        <a:ln>
          <a:solidFill>
            <a:schemeClr val="bg1">
              <a:lumMod val="50000"/>
            </a:schemeClr>
          </a:solidFill>
        </a:ln>
      </c:spPr>
      <c:txPr>
        <a:bodyPr/>
        <a:lstStyle/>
        <a:p>
          <a:pPr>
            <a:defRPr sz="1400"/>
          </a:pPr>
          <a:endParaRPr lang="en-US"/>
        </a:p>
      </c:txPr>
    </c:legend>
    <c:plotVisOnly val="1"/>
    <c:dispBlanksAs val="gap"/>
    <c:showDLblsOverMax val="0"/>
  </c:chart>
  <c:printSettings>
    <c:headerFooter/>
    <c:pageMargins b="1" l="0.75" r="0.75" t="1" header="0.5" footer="0.5"/>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 per Gigabit:  Ethernet Short Reach</a:t>
            </a:r>
          </a:p>
        </c:rich>
      </c:tx>
      <c:overlay val="0"/>
    </c:title>
    <c:autoTitleDeleted val="0"/>
    <c:plotArea>
      <c:layout>
        <c:manualLayout>
          <c:layoutTarget val="inner"/>
          <c:xMode val="edge"/>
          <c:yMode val="edge"/>
          <c:x val="7.4246285559133804E-2"/>
          <c:y val="0.13131368422072401"/>
          <c:w val="0.76447927503909796"/>
          <c:h val="0.75045594692850404"/>
        </c:manualLayout>
      </c:layout>
      <c:lineChart>
        <c:grouping val="standard"/>
        <c:varyColors val="0"/>
        <c:ser>
          <c:idx val="2"/>
          <c:order val="0"/>
          <c:tx>
            <c:strRef>
              <c:f>Cost_bit!$B$97</c:f>
              <c:strCache>
                <c:ptCount val="1"/>
                <c:pt idx="0">
                  <c:v>10G</c:v>
                </c:pt>
              </c:strCache>
            </c:strRef>
          </c:tx>
          <c:cat>
            <c:numRef>
              <c:f>Cost_bit!$C$95:$N$95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Cost_bit!$C$97:$N$97</c:f>
              <c:numCache>
                <c:formatCode>_("$"* #,##0.00_);_("$"* \(#,##0.00\);_("$"* "-"??_);_(@_)</c:formatCode>
                <c:ptCount val="12"/>
                <c:pt idx="0">
                  <c:v>2.9180256893406549</c:v>
                </c:pt>
                <c:pt idx="1">
                  <c:v>2.0836552584869898</c:v>
                </c:pt>
                <c:pt idx="2">
                  <c:v>1.7617735113207986</c:v>
                </c:pt>
              </c:numCache>
            </c:numRef>
          </c:val>
          <c:smooth val="0"/>
          <c:extLst>
            <c:ext xmlns:c16="http://schemas.microsoft.com/office/drawing/2014/chart" uri="{C3380CC4-5D6E-409C-BE32-E72D297353CC}">
              <c16:uniqueId val="{00000001-FFCD-0449-8B2C-AD1FAC79F54A}"/>
            </c:ext>
          </c:extLst>
        </c:ser>
        <c:ser>
          <c:idx val="3"/>
          <c:order val="1"/>
          <c:tx>
            <c:strRef>
              <c:f>Cost_bit!$B$98</c:f>
              <c:strCache>
                <c:ptCount val="1"/>
                <c:pt idx="0">
                  <c:v>40G</c:v>
                </c:pt>
              </c:strCache>
            </c:strRef>
          </c:tx>
          <c:cat>
            <c:numRef>
              <c:f>Cost_bit!$C$95:$N$95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Cost_bit!$C$98:$N$98</c:f>
              <c:numCache>
                <c:formatCode>_("$"* #,##0.00_);_("$"* \(#,##0.00\);_("$"* "-"??_);_(@_)</c:formatCode>
                <c:ptCount val="12"/>
                <c:pt idx="0">
                  <c:v>4.8094172940851578</c:v>
                </c:pt>
                <c:pt idx="1">
                  <c:v>4.2196398281556666</c:v>
                </c:pt>
                <c:pt idx="2">
                  <c:v>3.4249827433431732</c:v>
                </c:pt>
              </c:numCache>
            </c:numRef>
          </c:val>
          <c:smooth val="0"/>
          <c:extLst>
            <c:ext xmlns:c16="http://schemas.microsoft.com/office/drawing/2014/chart" uri="{C3380CC4-5D6E-409C-BE32-E72D297353CC}">
              <c16:uniqueId val="{00000002-FFCD-0449-8B2C-AD1FAC79F54A}"/>
            </c:ext>
          </c:extLst>
        </c:ser>
        <c:ser>
          <c:idx val="4"/>
          <c:order val="2"/>
          <c:tx>
            <c:strRef>
              <c:f>Cost_bit!$B$99</c:f>
              <c:strCache>
                <c:ptCount val="1"/>
                <c:pt idx="0">
                  <c:v>100G</c:v>
                </c:pt>
              </c:strCache>
            </c:strRef>
          </c:tx>
          <c:cat>
            <c:numRef>
              <c:f>Cost_bit!$C$95:$N$95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Cost_bit!$C$99:$N$99</c:f>
              <c:numCache>
                <c:formatCode>_("$"* #,##0.00_);_("$"* \(#,##0.00\);_("$"* "-"??_);_(@_)</c:formatCode>
                <c:ptCount val="12"/>
                <c:pt idx="0">
                  <c:v>3.3272259707019769</c:v>
                </c:pt>
                <c:pt idx="1">
                  <c:v>2.1068251504511135</c:v>
                </c:pt>
                <c:pt idx="2">
                  <c:v>1.3423353126798325</c:v>
                </c:pt>
              </c:numCache>
            </c:numRef>
          </c:val>
          <c:smooth val="0"/>
          <c:extLst>
            <c:ext xmlns:c16="http://schemas.microsoft.com/office/drawing/2014/chart" uri="{C3380CC4-5D6E-409C-BE32-E72D297353CC}">
              <c16:uniqueId val="{00000003-FFCD-0449-8B2C-AD1FAC79F54A}"/>
            </c:ext>
          </c:extLst>
        </c:ser>
        <c:ser>
          <c:idx val="0"/>
          <c:order val="3"/>
          <c:tx>
            <c:strRef>
              <c:f>Cost_bit!$B$100</c:f>
              <c:strCache>
                <c:ptCount val="1"/>
                <c:pt idx="0">
                  <c:v>200G</c:v>
                </c:pt>
              </c:strCache>
            </c:strRef>
          </c:tx>
          <c:cat>
            <c:numRef>
              <c:f>Cost_bit!$C$95:$N$95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Cost_bit!$C$100:$N$100</c:f>
              <c:numCache>
                <c:formatCode>_("$"* #,##0.00_);_("$"* \(#,##0.00\);_("$"* "-"??_);_(@_)</c:formatCode>
                <c:ptCount val="12"/>
                <c:pt idx="2">
                  <c:v>3.5</c:v>
                </c:pt>
              </c:numCache>
            </c:numRef>
          </c:val>
          <c:smooth val="0"/>
          <c:extLst>
            <c:ext xmlns:c16="http://schemas.microsoft.com/office/drawing/2014/chart" uri="{C3380CC4-5D6E-409C-BE32-E72D297353CC}">
              <c16:uniqueId val="{00000000-2E65-434C-B117-8EA25A9C9AC6}"/>
            </c:ext>
          </c:extLst>
        </c:ser>
        <c:ser>
          <c:idx val="5"/>
          <c:order val="4"/>
          <c:tx>
            <c:strRef>
              <c:f>Cost_bit!$B$101</c:f>
              <c:strCache>
                <c:ptCount val="1"/>
                <c:pt idx="0">
                  <c:v>400G</c:v>
                </c:pt>
              </c:strCache>
            </c:strRef>
          </c:tx>
          <c:cat>
            <c:numRef>
              <c:f>Cost_bit!$C$95:$N$95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Cost_bit!$C$101:$N$101</c:f>
              <c:numCache>
                <c:formatCode>_("$"* #,##0.00_);_("$"* \(#,##0.00\);_("$"* "-"??_);_(@_)</c:formatCode>
                <c:ptCount val="12"/>
                <c:pt idx="2">
                  <c:v>1.7012</c:v>
                </c:pt>
              </c:numCache>
            </c:numRef>
          </c:val>
          <c:smooth val="0"/>
          <c:extLst>
            <c:ext xmlns:c16="http://schemas.microsoft.com/office/drawing/2014/chart" uri="{C3380CC4-5D6E-409C-BE32-E72D297353CC}">
              <c16:uniqueId val="{00000001-2E65-434C-B117-8EA25A9C9AC6}"/>
            </c:ext>
          </c:extLst>
        </c:ser>
        <c:ser>
          <c:idx val="6"/>
          <c:order val="5"/>
          <c:tx>
            <c:strRef>
              <c:f>Cost_bit!$B$102</c:f>
              <c:strCache>
                <c:ptCount val="1"/>
                <c:pt idx="0">
                  <c:v>800G</c:v>
                </c:pt>
              </c:strCache>
            </c:strRef>
          </c:tx>
          <c:cat>
            <c:numRef>
              <c:f>Cost_bit!$C$95:$N$95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Cost_bit!$C$102:$N$102</c:f>
              <c:numCache>
                <c:formatCode>_("$"* #,##0.00_);_("$"* \(#,##0.00\);_("$"* "-"??_);_(@_)</c:formatCode>
                <c:ptCount val="12"/>
              </c:numCache>
            </c:numRef>
          </c:val>
          <c:smooth val="0"/>
          <c:extLst>
            <c:ext xmlns:c16="http://schemas.microsoft.com/office/drawing/2014/chart" uri="{C3380CC4-5D6E-409C-BE32-E72D297353CC}">
              <c16:uniqueId val="{00000002-2E65-434C-B117-8EA25A9C9AC6}"/>
            </c:ext>
          </c:extLst>
        </c:ser>
        <c:dLbls>
          <c:showLegendKey val="0"/>
          <c:showVal val="0"/>
          <c:showCatName val="0"/>
          <c:showSerName val="0"/>
          <c:showPercent val="0"/>
          <c:showBubbleSize val="0"/>
        </c:dLbls>
        <c:marker val="1"/>
        <c:smooth val="0"/>
        <c:axId val="128850944"/>
        <c:axId val="128930560"/>
      </c:lineChart>
      <c:catAx>
        <c:axId val="128850944"/>
        <c:scaling>
          <c:orientation val="minMax"/>
        </c:scaling>
        <c:delete val="0"/>
        <c:axPos val="b"/>
        <c:numFmt formatCode="General" sourceLinked="1"/>
        <c:majorTickMark val="out"/>
        <c:minorTickMark val="none"/>
        <c:tickLblPos val="nextTo"/>
        <c:txPr>
          <a:bodyPr rot="-5400000" vert="horz"/>
          <a:lstStyle/>
          <a:p>
            <a:pPr>
              <a:defRPr sz="1200" b="0"/>
            </a:pPr>
            <a:endParaRPr lang="en-US"/>
          </a:p>
        </c:txPr>
        <c:crossAx val="128930560"/>
        <c:crossesAt val="0"/>
        <c:auto val="1"/>
        <c:lblAlgn val="ctr"/>
        <c:lblOffset val="100"/>
        <c:noMultiLvlLbl val="0"/>
      </c:catAx>
      <c:valAx>
        <c:axId val="128930560"/>
        <c:scaling>
          <c:orientation val="minMax"/>
          <c:min val="0"/>
        </c:scaling>
        <c:delete val="0"/>
        <c:axPos val="l"/>
        <c:majorGridlines/>
        <c:numFmt formatCode="&quot;$&quot;#,##0.0" sourceLinked="0"/>
        <c:majorTickMark val="out"/>
        <c:minorTickMark val="none"/>
        <c:tickLblPos val="nextTo"/>
        <c:txPr>
          <a:bodyPr/>
          <a:lstStyle/>
          <a:p>
            <a:pPr>
              <a:defRPr sz="1100"/>
            </a:pPr>
            <a:endParaRPr lang="en-US"/>
          </a:p>
        </c:txPr>
        <c:crossAx val="128850944"/>
        <c:crosses val="autoZero"/>
        <c:crossBetween val="between"/>
      </c:valAx>
    </c:plotArea>
    <c:legend>
      <c:legendPos val="r"/>
      <c:layout>
        <c:manualLayout>
          <c:xMode val="edge"/>
          <c:yMode val="edge"/>
          <c:x val="0.85337359816626801"/>
          <c:y val="0.28920226655366899"/>
          <c:w val="0.13978505193662499"/>
          <c:h val="0.56420519936004099"/>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356930101259246"/>
          <c:y val="6.7171204873152757E-2"/>
          <c:w val="0.78122892453587434"/>
          <c:h val="0.81561478481264726"/>
        </c:manualLayout>
      </c:layout>
      <c:barChart>
        <c:barDir val="col"/>
        <c:grouping val="stacked"/>
        <c:varyColors val="0"/>
        <c:ser>
          <c:idx val="3"/>
          <c:order val="0"/>
          <c:tx>
            <c:strRef>
              <c:f>Summary!$O$157</c:f>
              <c:strCache>
                <c:ptCount val="1"/>
                <c:pt idx="0">
                  <c:v>100G</c:v>
                </c:pt>
              </c:strCache>
            </c:strRef>
          </c:tx>
          <c:invertIfNegative val="0"/>
          <c:cat>
            <c:numRef>
              <c:f>Summary!$R$154:$AA$154</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Summary!$R$157:$AA$157</c:f>
              <c:numCache>
                <c:formatCode>_("$"* #,##0_);_("$"* \(#,##0\);_("$"* "-"??_);_(@_)</c:formatCode>
                <c:ptCount val="10"/>
                <c:pt idx="0">
                  <c:v>2559.9320099999995</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1A9-FE41-A323-E3D74DA825D6}"/>
            </c:ext>
          </c:extLst>
        </c:ser>
        <c:ser>
          <c:idx val="0"/>
          <c:order val="1"/>
          <c:tx>
            <c:strRef>
              <c:f>Summary!$O$158</c:f>
              <c:strCache>
                <c:ptCount val="1"/>
                <c:pt idx="0">
                  <c:v>200G </c:v>
                </c:pt>
              </c:strCache>
            </c:strRef>
          </c:tx>
          <c:invertIfNegative val="0"/>
          <c:cat>
            <c:numRef>
              <c:f>Summary!$R$154:$AA$154</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Summary!$R$158:$AA$158</c:f>
              <c:numCache>
                <c:formatCode>_("$"* #,##0_);_("$"* \(#,##0\);_("$"* "-"??_);_(@_)</c:formatCode>
                <c:ptCount val="10"/>
                <c:pt idx="0">
                  <c:v>286.40679999999998</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DDD-9640-AA6A-6FE103212987}"/>
            </c:ext>
          </c:extLst>
        </c:ser>
        <c:ser>
          <c:idx val="1"/>
          <c:order val="2"/>
          <c:tx>
            <c:strRef>
              <c:f>Summary!$O$159</c:f>
              <c:strCache>
                <c:ptCount val="1"/>
                <c:pt idx="0">
                  <c:v>400G ZR, ZR+</c:v>
                </c:pt>
              </c:strCache>
            </c:strRef>
          </c:tx>
          <c:invertIfNegative val="0"/>
          <c:cat>
            <c:numRef>
              <c:f>Summary!$R$154:$AA$154</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Summary!$R$159:$AA$159</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DDD-9640-AA6A-6FE103212987}"/>
            </c:ext>
          </c:extLst>
        </c:ser>
        <c:ser>
          <c:idx val="2"/>
          <c:order val="3"/>
          <c:tx>
            <c:strRef>
              <c:f>Summary!$O$160</c:f>
              <c:strCache>
                <c:ptCount val="1"/>
                <c:pt idx="0">
                  <c:v>600G, 800G and above</c:v>
                </c:pt>
              </c:strCache>
            </c:strRef>
          </c:tx>
          <c:invertIfNegative val="0"/>
          <c:cat>
            <c:numRef>
              <c:f>Summary!$R$154:$AA$154</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Summary!$R$160:$AA$160</c:f>
              <c:numCache>
                <c:formatCode>_("$"* #,##0_);_("$"* \(#,##0\);_("$"* "-"??_);_(@_)</c:formatCode>
                <c:ptCount val="10"/>
                <c:pt idx="0">
                  <c:v>48</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75C-DD4E-B69E-B003C38AFA57}"/>
            </c:ext>
          </c:extLst>
        </c:ser>
        <c:dLbls>
          <c:showLegendKey val="0"/>
          <c:showVal val="0"/>
          <c:showCatName val="0"/>
          <c:showSerName val="0"/>
          <c:showPercent val="0"/>
          <c:showBubbleSize val="0"/>
        </c:dLbls>
        <c:gapWidth val="150"/>
        <c:overlap val="100"/>
        <c:axId val="122431360"/>
        <c:axId val="122432896"/>
      </c:barChart>
      <c:catAx>
        <c:axId val="122431360"/>
        <c:scaling>
          <c:orientation val="minMax"/>
        </c:scaling>
        <c:delete val="0"/>
        <c:axPos val="b"/>
        <c:numFmt formatCode="General" sourceLinked="1"/>
        <c:majorTickMark val="out"/>
        <c:minorTickMark val="none"/>
        <c:tickLblPos val="nextTo"/>
        <c:txPr>
          <a:bodyPr/>
          <a:lstStyle/>
          <a:p>
            <a:pPr>
              <a:defRPr sz="1200" b="0"/>
            </a:pPr>
            <a:endParaRPr lang="en-US"/>
          </a:p>
        </c:txPr>
        <c:crossAx val="122432896"/>
        <c:crosses val="autoZero"/>
        <c:auto val="1"/>
        <c:lblAlgn val="ctr"/>
        <c:lblOffset val="100"/>
        <c:noMultiLvlLbl val="1"/>
      </c:catAx>
      <c:valAx>
        <c:axId val="122432896"/>
        <c:scaling>
          <c:orientation val="minMax"/>
          <c:max val="7000"/>
          <c:min val="0"/>
        </c:scaling>
        <c:delete val="0"/>
        <c:axPos val="l"/>
        <c:majorGridlines/>
        <c:title>
          <c:tx>
            <c:rich>
              <a:bodyPr rot="-5400000" vert="horz"/>
              <a:lstStyle/>
              <a:p>
                <a:pPr>
                  <a:defRPr sz="1400"/>
                </a:pPr>
                <a:r>
                  <a:rPr lang="en-US" sz="1400"/>
                  <a:t>Annual sales ($mn) </a:t>
                </a:r>
                <a:endParaRPr lang="en-US" sz="1400" baseline="0"/>
              </a:p>
            </c:rich>
          </c:tx>
          <c:layout>
            <c:manualLayout>
              <c:xMode val="edge"/>
              <c:yMode val="edge"/>
              <c:x val="2.2225158113687197E-2"/>
              <c:y val="0.14934463249558236"/>
            </c:manualLayout>
          </c:layout>
          <c:overlay val="0"/>
        </c:title>
        <c:numFmt formatCode="_(&quot;$&quot;* #,##0_);_(&quot;$&quot;* \(#,##0\);_(&quot;$&quot;* &quot;-&quot;??_);_(@_)" sourceLinked="1"/>
        <c:majorTickMark val="out"/>
        <c:minorTickMark val="none"/>
        <c:tickLblPos val="nextTo"/>
        <c:txPr>
          <a:bodyPr/>
          <a:lstStyle/>
          <a:p>
            <a:pPr>
              <a:defRPr sz="1400" b="0"/>
            </a:pPr>
            <a:endParaRPr lang="en-US"/>
          </a:p>
        </c:txPr>
        <c:crossAx val="122431360"/>
        <c:crosses val="autoZero"/>
        <c:crossBetween val="between"/>
        <c:majorUnit val="1000"/>
      </c:valAx>
    </c:plotArea>
    <c:legend>
      <c:legendPos val="t"/>
      <c:layout>
        <c:manualLayout>
          <c:xMode val="edge"/>
          <c:yMode val="edge"/>
          <c:x val="0.20821754142192467"/>
          <c:y val="0.10599111936821404"/>
          <c:w val="0.3874186487595484"/>
          <c:h val="0.25126217348497315"/>
        </c:manualLayout>
      </c:layout>
      <c:overlay val="0"/>
      <c:spPr>
        <a:solidFill>
          <a:schemeClr val="bg1"/>
        </a:solidFill>
        <a:ln>
          <a:solidFill>
            <a:schemeClr val="bg1">
              <a:lumMod val="50000"/>
            </a:schemeClr>
          </a:solidFill>
        </a:ln>
      </c:spPr>
      <c:txPr>
        <a:bodyPr/>
        <a:lstStyle/>
        <a:p>
          <a:pPr>
            <a:defRPr sz="1400"/>
          </a:pPr>
          <a:endParaRPr lang="en-US"/>
        </a:p>
      </c:txPr>
    </c:legend>
    <c:plotVisOnly val="1"/>
    <c:dispBlanksAs val="gap"/>
    <c:showDLblsOverMax val="0"/>
  </c:chart>
  <c:printSettings>
    <c:headerFooter/>
    <c:pageMargins b="0.750000000000003" l="0.70000000000000095" r="0.70000000000000095" t="0.750000000000003"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Cost_bit!$B$167</c:f>
              <c:strCache>
                <c:ptCount val="1"/>
                <c:pt idx="0">
                  <c:v>Ethernet</c:v>
                </c:pt>
              </c:strCache>
            </c:strRef>
          </c:tx>
          <c:marker>
            <c:symbol val="none"/>
          </c:marker>
          <c:cat>
            <c:numRef>
              <c:f>Cost_bit!$C$166:$N$166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Cost_bit!$C$167:$N$167</c:f>
              <c:numCache>
                <c:formatCode>#,##0</c:formatCode>
                <c:ptCount val="12"/>
                <c:pt idx="0">
                  <c:v>262951754.39999998</c:v>
                </c:pt>
                <c:pt idx="1">
                  <c:v>370377364</c:v>
                </c:pt>
                <c:pt idx="2">
                  <c:v>517576796</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0472-004A-A618-FCC8B460F1E1}"/>
            </c:ext>
          </c:extLst>
        </c:ser>
        <c:ser>
          <c:idx val="2"/>
          <c:order val="1"/>
          <c:tx>
            <c:strRef>
              <c:f>Cost_bit!$B$168</c:f>
              <c:strCache>
                <c:ptCount val="1"/>
                <c:pt idx="0">
                  <c:v>Fibre Channel</c:v>
                </c:pt>
              </c:strCache>
            </c:strRef>
          </c:tx>
          <c:spPr>
            <a:ln>
              <a:solidFill>
                <a:schemeClr val="accent1"/>
              </a:solidFill>
            </a:ln>
          </c:spPr>
          <c:marker>
            <c:symbol val="none"/>
          </c:marker>
          <c:cat>
            <c:numRef>
              <c:f>Cost_bit!$C$166:$N$166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Cost_bit!$C$168:$N$168</c:f>
              <c:numCache>
                <c:formatCode>#,##0</c:formatCode>
                <c:ptCount val="12"/>
                <c:pt idx="0">
                  <c:v>95629384</c:v>
                </c:pt>
                <c:pt idx="1">
                  <c:v>110649256</c:v>
                </c:pt>
                <c:pt idx="2">
                  <c:v>128668112</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0472-004A-A618-FCC8B460F1E1}"/>
            </c:ext>
          </c:extLst>
        </c:ser>
        <c:dLbls>
          <c:showLegendKey val="0"/>
          <c:showVal val="0"/>
          <c:showCatName val="0"/>
          <c:showSerName val="0"/>
          <c:showPercent val="0"/>
          <c:showBubbleSize val="0"/>
        </c:dLbls>
        <c:smooth val="0"/>
        <c:axId val="129058688"/>
        <c:axId val="129060224"/>
      </c:lineChart>
      <c:catAx>
        <c:axId val="129058688"/>
        <c:scaling>
          <c:orientation val="minMax"/>
        </c:scaling>
        <c:delete val="0"/>
        <c:axPos val="b"/>
        <c:numFmt formatCode="General" sourceLinked="1"/>
        <c:majorTickMark val="out"/>
        <c:minorTickMark val="none"/>
        <c:tickLblPos val="nextTo"/>
        <c:crossAx val="129060224"/>
        <c:crosses val="autoZero"/>
        <c:auto val="1"/>
        <c:lblAlgn val="ctr"/>
        <c:lblOffset val="100"/>
        <c:noMultiLvlLbl val="0"/>
      </c:catAx>
      <c:valAx>
        <c:axId val="129060224"/>
        <c:scaling>
          <c:orientation val="minMax"/>
          <c:min val="0"/>
        </c:scaling>
        <c:delete val="0"/>
        <c:axPos val="l"/>
        <c:majorGridlines/>
        <c:title>
          <c:tx>
            <c:rich>
              <a:bodyPr rot="-5400000" vert="horz"/>
              <a:lstStyle/>
              <a:p>
                <a:pPr>
                  <a:defRPr sz="1100"/>
                </a:pPr>
                <a:r>
                  <a:rPr lang="en-US" sz="1100"/>
                  <a:t>Total Gigabits Shipped</a:t>
                </a:r>
              </a:p>
            </c:rich>
          </c:tx>
          <c:layout>
            <c:manualLayout>
              <c:xMode val="edge"/>
              <c:yMode val="edge"/>
              <c:x val="1.2371134020618556E-2"/>
              <c:y val="0.22971349855419521"/>
            </c:manualLayout>
          </c:layout>
          <c:overlay val="0"/>
        </c:title>
        <c:numFmt formatCode="#,##0" sourceLinked="1"/>
        <c:majorTickMark val="out"/>
        <c:minorTickMark val="none"/>
        <c:tickLblPos val="nextTo"/>
        <c:crossAx val="129058688"/>
        <c:crosses val="autoZero"/>
        <c:crossBetween val="between"/>
      </c:valAx>
    </c:plotArea>
    <c:legend>
      <c:legendPos val="t"/>
      <c:overlay val="0"/>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21305111954309"/>
          <c:y val="0.16132921909469139"/>
          <c:w val="0.81574380490260745"/>
          <c:h val="0.7071606049783512"/>
        </c:manualLayout>
      </c:layout>
      <c:lineChart>
        <c:grouping val="standard"/>
        <c:varyColors val="0"/>
        <c:ser>
          <c:idx val="1"/>
          <c:order val="0"/>
          <c:tx>
            <c:v>Ethernet modules</c:v>
          </c:tx>
          <c:marker>
            <c:symbol val="none"/>
          </c:marker>
          <c:cat>
            <c:numRef>
              <c:f>Ethernet!$E$90:$P$90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Ethernet!$E$129:$P$129</c:f>
              <c:numCache>
                <c:formatCode>_("$"* #,##0_);_("$"* \(#,##0\);_("$"* "-"??_);_(@_)</c:formatCode>
                <c:ptCount val="12"/>
                <c:pt idx="0">
                  <c:v>2687.6154076451867</c:v>
                </c:pt>
                <c:pt idx="1">
                  <c:v>3178.3132920887742</c:v>
                </c:pt>
                <c:pt idx="2">
                  <c:v>3388.017527813528</c:v>
                </c:pt>
              </c:numCache>
            </c:numRef>
          </c:val>
          <c:smooth val="0"/>
          <c:extLst>
            <c:ext xmlns:c16="http://schemas.microsoft.com/office/drawing/2014/chart" uri="{C3380CC4-5D6E-409C-BE32-E72D297353CC}">
              <c16:uniqueId val="{00000000-1160-A645-9E8B-19D66D4AAFC9}"/>
            </c:ext>
          </c:extLst>
        </c:ser>
        <c:ser>
          <c:idx val="0"/>
          <c:order val="1"/>
          <c:tx>
            <c:v>Fibre Channel Modules</c:v>
          </c:tx>
          <c:marker>
            <c:symbol val="none"/>
          </c:marker>
          <c:cat>
            <c:numRef>
              <c:f>Ethernet!$E$90:$P$90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'Fibre Channel'!$E$48:$P$48</c:f>
              <c:numCache>
                <c:formatCode>_("$"* #,##0_);_("$"* \(#,##0\);_("$"* "-"??_);_(@_)</c:formatCode>
                <c:ptCount val="12"/>
                <c:pt idx="0">
                  <c:v>213.14888751760432</c:v>
                </c:pt>
                <c:pt idx="1">
                  <c:v>230.49733099999997</c:v>
                </c:pt>
                <c:pt idx="2">
                  <c:v>218.42222666671245</c:v>
                </c:pt>
              </c:numCache>
            </c:numRef>
          </c:val>
          <c:smooth val="0"/>
          <c:extLst>
            <c:ext xmlns:c16="http://schemas.microsoft.com/office/drawing/2014/chart" uri="{C3380CC4-5D6E-409C-BE32-E72D297353CC}">
              <c16:uniqueId val="{00000001-1160-A645-9E8B-19D66D4AAFC9}"/>
            </c:ext>
          </c:extLst>
        </c:ser>
        <c:dLbls>
          <c:showLegendKey val="0"/>
          <c:showVal val="0"/>
          <c:showCatName val="0"/>
          <c:showSerName val="0"/>
          <c:showPercent val="0"/>
          <c:showBubbleSize val="0"/>
        </c:dLbls>
        <c:smooth val="0"/>
        <c:axId val="129094784"/>
        <c:axId val="129096320"/>
      </c:lineChart>
      <c:catAx>
        <c:axId val="129094784"/>
        <c:scaling>
          <c:orientation val="minMax"/>
        </c:scaling>
        <c:delete val="0"/>
        <c:axPos val="b"/>
        <c:numFmt formatCode="General" sourceLinked="1"/>
        <c:majorTickMark val="out"/>
        <c:minorTickMark val="none"/>
        <c:tickLblPos val="nextTo"/>
        <c:crossAx val="129096320"/>
        <c:crosses val="autoZero"/>
        <c:auto val="1"/>
        <c:lblAlgn val="ctr"/>
        <c:lblOffset val="100"/>
        <c:noMultiLvlLbl val="0"/>
      </c:catAx>
      <c:valAx>
        <c:axId val="129096320"/>
        <c:scaling>
          <c:orientation val="minMax"/>
        </c:scaling>
        <c:delete val="0"/>
        <c:axPos val="l"/>
        <c:majorGridlines/>
        <c:title>
          <c:tx>
            <c:rich>
              <a:bodyPr rot="-5400000" vert="horz"/>
              <a:lstStyle/>
              <a:p>
                <a:pPr>
                  <a:defRPr/>
                </a:pPr>
                <a:r>
                  <a:rPr lang="en-US"/>
                  <a:t>Sales ($M)</a:t>
                </a:r>
              </a:p>
            </c:rich>
          </c:tx>
          <c:overlay val="0"/>
        </c:title>
        <c:numFmt formatCode="_(&quot;$&quot;* #,##0_);_(&quot;$&quot;* \(#,##0\);_(&quot;$&quot;* &quot;-&quot;??_);_(@_)" sourceLinked="1"/>
        <c:majorTickMark val="out"/>
        <c:minorTickMark val="none"/>
        <c:tickLblPos val="nextTo"/>
        <c:crossAx val="129094784"/>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 per Gigabit:  Ethernet 2-10 km Reach only</a:t>
            </a:r>
          </a:p>
        </c:rich>
      </c:tx>
      <c:overlay val="0"/>
    </c:title>
    <c:autoTitleDeleted val="0"/>
    <c:plotArea>
      <c:layout>
        <c:manualLayout>
          <c:layoutTarget val="inner"/>
          <c:xMode val="edge"/>
          <c:yMode val="edge"/>
          <c:x val="8.1843462367285305E-2"/>
          <c:y val="0.131963149119498"/>
          <c:w val="0.731941230636453"/>
          <c:h val="0.74922172595504399"/>
        </c:manualLayout>
      </c:layout>
      <c:lineChart>
        <c:grouping val="standard"/>
        <c:varyColors val="0"/>
        <c:ser>
          <c:idx val="1"/>
          <c:order val="0"/>
          <c:tx>
            <c:strRef>
              <c:f>Cost_bit!$B$145</c:f>
              <c:strCache>
                <c:ptCount val="1"/>
                <c:pt idx="0">
                  <c:v>1G</c:v>
                </c:pt>
              </c:strCache>
            </c:strRef>
          </c:tx>
          <c:marker>
            <c:symbol val="none"/>
          </c:marker>
          <c:cat>
            <c:numRef>
              <c:f>Cost_bit!$C$144:$N$144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Cost_bit!$C$145:$N$145</c:f>
              <c:numCache>
                <c:formatCode>_("$"* #,##0.00_);_("$"* \(#,##0.00\);_("$"* "-"??_);_(@_)</c:formatCode>
                <c:ptCount val="12"/>
                <c:pt idx="0">
                  <c:v>10.467910753459748</c:v>
                </c:pt>
                <c:pt idx="1">
                  <c:v>8.9171234083400392</c:v>
                </c:pt>
                <c:pt idx="2">
                  <c:v>6.6925107905996573</c:v>
                </c:pt>
              </c:numCache>
            </c:numRef>
          </c:val>
          <c:smooth val="0"/>
          <c:extLst>
            <c:ext xmlns:c16="http://schemas.microsoft.com/office/drawing/2014/chart" uri="{C3380CC4-5D6E-409C-BE32-E72D297353CC}">
              <c16:uniqueId val="{00000000-0350-D24B-925A-DEB439F948D2}"/>
            </c:ext>
          </c:extLst>
        </c:ser>
        <c:ser>
          <c:idx val="2"/>
          <c:order val="1"/>
          <c:tx>
            <c:v>10 G</c:v>
          </c:tx>
          <c:marker>
            <c:symbol val="none"/>
          </c:marker>
          <c:cat>
            <c:numRef>
              <c:f>Cost_bit!$C$144:$N$144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Cost_bit!$C$146:$N$146</c:f>
              <c:numCache>
                <c:formatCode>_("$"* #,##0.00_);_("$"* \(#,##0.00\);_("$"* "-"??_);_(@_)</c:formatCode>
                <c:ptCount val="12"/>
                <c:pt idx="0">
                  <c:v>5.2422482108174231</c:v>
                </c:pt>
                <c:pt idx="1">
                  <c:v>3.9396971332848429</c:v>
                </c:pt>
                <c:pt idx="2">
                  <c:v>3.5674106103984173</c:v>
                </c:pt>
              </c:numCache>
            </c:numRef>
          </c:val>
          <c:smooth val="0"/>
          <c:extLst>
            <c:ext xmlns:c16="http://schemas.microsoft.com/office/drawing/2014/chart" uri="{C3380CC4-5D6E-409C-BE32-E72D297353CC}">
              <c16:uniqueId val="{00000001-0350-D24B-925A-DEB439F948D2}"/>
            </c:ext>
          </c:extLst>
        </c:ser>
        <c:ser>
          <c:idx val="3"/>
          <c:order val="2"/>
          <c:tx>
            <c:strRef>
              <c:f>Cost_bit!$B$147</c:f>
              <c:strCache>
                <c:ptCount val="1"/>
                <c:pt idx="0">
                  <c:v>40G</c:v>
                </c:pt>
              </c:strCache>
            </c:strRef>
          </c:tx>
          <c:marker>
            <c:symbol val="none"/>
          </c:marker>
          <c:cat>
            <c:numRef>
              <c:f>Cost_bit!$C$144:$N$144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Cost_bit!$C$147:$N$147</c:f>
              <c:numCache>
                <c:formatCode>_("$"* #,##0.00_);_("$"* \(#,##0.00\);_("$"* "-"??_);_(@_)</c:formatCode>
                <c:ptCount val="12"/>
                <c:pt idx="0">
                  <c:v>10.408350937392429</c:v>
                </c:pt>
                <c:pt idx="1">
                  <c:v>9.3029731233243513</c:v>
                </c:pt>
                <c:pt idx="2">
                  <c:v>8.6601000187483361</c:v>
                </c:pt>
              </c:numCache>
            </c:numRef>
          </c:val>
          <c:smooth val="0"/>
          <c:extLst>
            <c:ext xmlns:c16="http://schemas.microsoft.com/office/drawing/2014/chart" uri="{C3380CC4-5D6E-409C-BE32-E72D297353CC}">
              <c16:uniqueId val="{00000002-0350-D24B-925A-DEB439F948D2}"/>
            </c:ext>
          </c:extLst>
        </c:ser>
        <c:ser>
          <c:idx val="4"/>
          <c:order val="3"/>
          <c:tx>
            <c:strRef>
              <c:f>Cost_bit!$B$148</c:f>
              <c:strCache>
                <c:ptCount val="1"/>
                <c:pt idx="0">
                  <c:v>100G</c:v>
                </c:pt>
              </c:strCache>
            </c:strRef>
          </c:tx>
          <c:marker>
            <c:symbol val="none"/>
          </c:marker>
          <c:cat>
            <c:numRef>
              <c:f>Cost_bit!$C$144:$N$144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Cost_bit!$C$148:$N$148</c:f>
              <c:numCache>
                <c:formatCode>_("$"* #,##0.00_);_("$"* \(#,##0.00\);_("$"* "-"??_);_(@_)</c:formatCode>
                <c:ptCount val="12"/>
                <c:pt idx="1">
                  <c:v>8.5031538429897235</c:v>
                </c:pt>
                <c:pt idx="2">
                  <c:v>4.9254290368974738</c:v>
                </c:pt>
              </c:numCache>
            </c:numRef>
          </c:val>
          <c:smooth val="0"/>
          <c:extLst>
            <c:ext xmlns:c16="http://schemas.microsoft.com/office/drawing/2014/chart" uri="{C3380CC4-5D6E-409C-BE32-E72D297353CC}">
              <c16:uniqueId val="{00000003-0350-D24B-925A-DEB439F948D2}"/>
            </c:ext>
          </c:extLst>
        </c:ser>
        <c:dLbls>
          <c:showLegendKey val="0"/>
          <c:showVal val="0"/>
          <c:showCatName val="0"/>
          <c:showSerName val="0"/>
          <c:showPercent val="0"/>
          <c:showBubbleSize val="0"/>
        </c:dLbls>
        <c:smooth val="0"/>
        <c:axId val="129485440"/>
        <c:axId val="129491328"/>
      </c:lineChart>
      <c:catAx>
        <c:axId val="129485440"/>
        <c:scaling>
          <c:orientation val="minMax"/>
        </c:scaling>
        <c:delete val="0"/>
        <c:axPos val="b"/>
        <c:numFmt formatCode="General" sourceLinked="1"/>
        <c:majorTickMark val="out"/>
        <c:minorTickMark val="none"/>
        <c:tickLblPos val="nextTo"/>
        <c:txPr>
          <a:bodyPr rot="-5400000" vert="horz"/>
          <a:lstStyle/>
          <a:p>
            <a:pPr>
              <a:defRPr sz="1200" b="0"/>
            </a:pPr>
            <a:endParaRPr lang="en-US"/>
          </a:p>
        </c:txPr>
        <c:crossAx val="129491328"/>
        <c:crossesAt val="0"/>
        <c:auto val="1"/>
        <c:lblAlgn val="ctr"/>
        <c:lblOffset val="100"/>
        <c:noMultiLvlLbl val="0"/>
      </c:catAx>
      <c:valAx>
        <c:axId val="129491328"/>
        <c:scaling>
          <c:orientation val="minMax"/>
          <c:min val="0"/>
        </c:scaling>
        <c:delete val="0"/>
        <c:axPos val="l"/>
        <c:majorGridlines/>
        <c:numFmt formatCode="&quot;$&quot;#,##0" sourceLinked="0"/>
        <c:majorTickMark val="out"/>
        <c:minorTickMark val="none"/>
        <c:tickLblPos val="nextTo"/>
        <c:txPr>
          <a:bodyPr/>
          <a:lstStyle/>
          <a:p>
            <a:pPr>
              <a:defRPr sz="1100"/>
            </a:pPr>
            <a:endParaRPr lang="en-US"/>
          </a:p>
        </c:txPr>
        <c:crossAx val="129485440"/>
        <c:crosses val="autoZero"/>
        <c:crossBetween val="between"/>
      </c:valAx>
    </c:plotArea>
    <c:legend>
      <c:legendPos val="r"/>
      <c:layout>
        <c:manualLayout>
          <c:xMode val="edge"/>
          <c:yMode val="edge"/>
          <c:x val="0.80221906959878198"/>
          <c:y val="0.29074200658139798"/>
          <c:w val="0.18541991398064001"/>
          <c:h val="0.50076625516158901"/>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 per Gigabit: Ethernet</a:t>
            </a:r>
            <a:r>
              <a:rPr lang="en-US" baseline="0"/>
              <a:t> Long Reach</a:t>
            </a:r>
            <a:endParaRPr lang="en-US"/>
          </a:p>
        </c:rich>
      </c:tx>
      <c:overlay val="0"/>
    </c:title>
    <c:autoTitleDeleted val="0"/>
    <c:plotArea>
      <c:layout>
        <c:manualLayout>
          <c:layoutTarget val="inner"/>
          <c:xMode val="edge"/>
          <c:yMode val="edge"/>
          <c:x val="8.7682000022206094E-2"/>
          <c:y val="0.12259005971850701"/>
          <c:w val="0.68258307880725799"/>
          <c:h val="0.73002909704160301"/>
        </c:manualLayout>
      </c:layout>
      <c:lineChart>
        <c:grouping val="standard"/>
        <c:varyColors val="0"/>
        <c:ser>
          <c:idx val="0"/>
          <c:order val="0"/>
          <c:tx>
            <c:strRef>
              <c:f>Cost_bit!$B$145</c:f>
              <c:strCache>
                <c:ptCount val="1"/>
                <c:pt idx="0">
                  <c:v>1G</c:v>
                </c:pt>
              </c:strCache>
            </c:strRef>
          </c:tx>
          <c:spPr>
            <a:ln>
              <a:solidFill>
                <a:srgbClr val="C00000"/>
              </a:solidFill>
              <a:prstDash val="dash"/>
            </a:ln>
          </c:spPr>
          <c:marker>
            <c:symbol val="none"/>
          </c:marker>
          <c:cat>
            <c:numRef>
              <c:f>Cost_bit!$C$144:$N$144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Cost_bit!$C$145:$N$145</c:f>
              <c:numCache>
                <c:formatCode>_("$"* #,##0.00_);_("$"* \(#,##0.00\);_("$"* "-"??_);_(@_)</c:formatCode>
                <c:ptCount val="12"/>
                <c:pt idx="0">
                  <c:v>10.467910753459748</c:v>
                </c:pt>
                <c:pt idx="1">
                  <c:v>8.9171234083400392</c:v>
                </c:pt>
                <c:pt idx="2">
                  <c:v>6.6925107905996573</c:v>
                </c:pt>
              </c:numCache>
            </c:numRef>
          </c:val>
          <c:smooth val="0"/>
          <c:extLst>
            <c:ext xmlns:c16="http://schemas.microsoft.com/office/drawing/2014/chart" uri="{C3380CC4-5D6E-409C-BE32-E72D297353CC}">
              <c16:uniqueId val="{00000004-224B-A84E-94A8-64740AF89448}"/>
            </c:ext>
          </c:extLst>
        </c:ser>
        <c:ser>
          <c:idx val="5"/>
          <c:order val="1"/>
          <c:tx>
            <c:strRef>
              <c:f>Cost_bit!$B$146</c:f>
              <c:strCache>
                <c:ptCount val="1"/>
                <c:pt idx="0">
                  <c:v>10G</c:v>
                </c:pt>
              </c:strCache>
            </c:strRef>
          </c:tx>
          <c:spPr>
            <a:ln>
              <a:solidFill>
                <a:schemeClr val="accent3">
                  <a:lumMod val="75000"/>
                </a:schemeClr>
              </a:solidFill>
              <a:prstDash val="dash"/>
            </a:ln>
          </c:spPr>
          <c:marker>
            <c:symbol val="none"/>
          </c:marker>
          <c:cat>
            <c:numRef>
              <c:f>Cost_bit!$C$144:$N$144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Cost_bit!$C$146:$N$146</c:f>
              <c:numCache>
                <c:formatCode>_("$"* #,##0.00_);_("$"* \(#,##0.00\);_("$"* "-"??_);_(@_)</c:formatCode>
                <c:ptCount val="12"/>
                <c:pt idx="0">
                  <c:v>5.2422482108174231</c:v>
                </c:pt>
                <c:pt idx="1">
                  <c:v>3.9396971332848429</c:v>
                </c:pt>
                <c:pt idx="2">
                  <c:v>3.5674106103984173</c:v>
                </c:pt>
              </c:numCache>
            </c:numRef>
          </c:val>
          <c:smooth val="0"/>
          <c:extLst>
            <c:ext xmlns:c16="http://schemas.microsoft.com/office/drawing/2014/chart" uri="{C3380CC4-5D6E-409C-BE32-E72D297353CC}">
              <c16:uniqueId val="{00000005-224B-A84E-94A8-64740AF89448}"/>
            </c:ext>
          </c:extLst>
        </c:ser>
        <c:ser>
          <c:idx val="6"/>
          <c:order val="2"/>
          <c:tx>
            <c:strRef>
              <c:f>Cost_bit!$B$147</c:f>
              <c:strCache>
                <c:ptCount val="1"/>
                <c:pt idx="0">
                  <c:v>40G</c:v>
                </c:pt>
              </c:strCache>
            </c:strRef>
          </c:tx>
          <c:spPr>
            <a:ln>
              <a:solidFill>
                <a:schemeClr val="accent4">
                  <a:lumMod val="75000"/>
                </a:schemeClr>
              </a:solidFill>
              <a:prstDash val="dash"/>
            </a:ln>
          </c:spPr>
          <c:marker>
            <c:symbol val="none"/>
          </c:marker>
          <c:cat>
            <c:numRef>
              <c:f>Cost_bit!$C$144:$N$144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Cost_bit!$C$147:$N$147</c:f>
              <c:numCache>
                <c:formatCode>_("$"* #,##0.00_);_("$"* \(#,##0.00\);_("$"* "-"??_);_(@_)</c:formatCode>
                <c:ptCount val="12"/>
                <c:pt idx="0">
                  <c:v>10.408350937392429</c:v>
                </c:pt>
                <c:pt idx="1">
                  <c:v>9.3029731233243513</c:v>
                </c:pt>
                <c:pt idx="2">
                  <c:v>8.6601000187483361</c:v>
                </c:pt>
              </c:numCache>
            </c:numRef>
          </c:val>
          <c:smooth val="0"/>
          <c:extLst>
            <c:ext xmlns:c16="http://schemas.microsoft.com/office/drawing/2014/chart" uri="{C3380CC4-5D6E-409C-BE32-E72D297353CC}">
              <c16:uniqueId val="{00000006-224B-A84E-94A8-64740AF89448}"/>
            </c:ext>
          </c:extLst>
        </c:ser>
        <c:ser>
          <c:idx val="7"/>
          <c:order val="3"/>
          <c:tx>
            <c:strRef>
              <c:f>Cost_bit!$B$148</c:f>
              <c:strCache>
                <c:ptCount val="1"/>
                <c:pt idx="0">
                  <c:v>100G</c:v>
                </c:pt>
              </c:strCache>
            </c:strRef>
          </c:tx>
          <c:spPr>
            <a:ln>
              <a:solidFill>
                <a:srgbClr val="00B0F0"/>
              </a:solidFill>
              <a:prstDash val="dash"/>
            </a:ln>
          </c:spPr>
          <c:marker>
            <c:symbol val="none"/>
          </c:marker>
          <c:cat>
            <c:numRef>
              <c:f>Cost_bit!$C$144:$N$144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Cost_bit!$C$148:$N$148</c:f>
              <c:numCache>
                <c:formatCode>_("$"* #,##0.00_);_("$"* \(#,##0.00\);_("$"* "-"??_);_(@_)</c:formatCode>
                <c:ptCount val="12"/>
                <c:pt idx="1">
                  <c:v>8.5031538429897235</c:v>
                </c:pt>
                <c:pt idx="2">
                  <c:v>4.9254290368974738</c:v>
                </c:pt>
              </c:numCache>
            </c:numRef>
          </c:val>
          <c:smooth val="0"/>
          <c:extLst>
            <c:ext xmlns:c16="http://schemas.microsoft.com/office/drawing/2014/chart" uri="{C3380CC4-5D6E-409C-BE32-E72D297353CC}">
              <c16:uniqueId val="{00000007-224B-A84E-94A8-64740AF89448}"/>
            </c:ext>
          </c:extLst>
        </c:ser>
        <c:ser>
          <c:idx val="1"/>
          <c:order val="4"/>
          <c:tx>
            <c:strRef>
              <c:f>Cost_bit!$B$149</c:f>
              <c:strCache>
                <c:ptCount val="1"/>
                <c:pt idx="0">
                  <c:v>200G</c:v>
                </c:pt>
              </c:strCache>
            </c:strRef>
          </c:tx>
          <c:marker>
            <c:symbol val="none"/>
          </c:marker>
          <c:cat>
            <c:numRef>
              <c:f>Cost_bit!$C$144:$N$144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Cost_bit!$C$149:$N$149</c:f>
              <c:numCache>
                <c:formatCode>_("$"* #,##0.00_);_("$"* \(#,##0.00\);_("$"* "-"??_);_(@_)</c:formatCode>
                <c:ptCount val="12"/>
                <c:pt idx="2">
                  <c:v>7.5</c:v>
                </c:pt>
              </c:numCache>
            </c:numRef>
          </c:val>
          <c:smooth val="0"/>
          <c:extLst>
            <c:ext xmlns:c16="http://schemas.microsoft.com/office/drawing/2014/chart" uri="{C3380CC4-5D6E-409C-BE32-E72D297353CC}">
              <c16:uniqueId val="{00000000-BE81-5244-BC57-C99AEAA79899}"/>
            </c:ext>
          </c:extLst>
        </c:ser>
        <c:ser>
          <c:idx val="2"/>
          <c:order val="5"/>
          <c:tx>
            <c:strRef>
              <c:f>Cost_bit!$B$150</c:f>
              <c:strCache>
                <c:ptCount val="1"/>
                <c:pt idx="0">
                  <c:v>400G</c:v>
                </c:pt>
              </c:strCache>
            </c:strRef>
          </c:tx>
          <c:marker>
            <c:symbol val="none"/>
          </c:marker>
          <c:cat>
            <c:numRef>
              <c:f>Cost_bit!$C$144:$N$144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Cost_bit!$C$150:$N$150</c:f>
              <c:numCache>
                <c:formatCode>_("$"* #,##0.00_);_("$"* \(#,##0.00\);_("$"* "-"??_);_(@_)</c:formatCode>
                <c:ptCount val="12"/>
                <c:pt idx="2">
                  <c:v>5.7500000000000009</c:v>
                </c:pt>
              </c:numCache>
            </c:numRef>
          </c:val>
          <c:smooth val="0"/>
          <c:extLst>
            <c:ext xmlns:c16="http://schemas.microsoft.com/office/drawing/2014/chart" uri="{C3380CC4-5D6E-409C-BE32-E72D297353CC}">
              <c16:uniqueId val="{00000001-BE81-5244-BC57-C99AEAA79899}"/>
            </c:ext>
          </c:extLst>
        </c:ser>
        <c:dLbls>
          <c:showLegendKey val="0"/>
          <c:showVal val="0"/>
          <c:showCatName val="0"/>
          <c:showSerName val="0"/>
          <c:showPercent val="0"/>
          <c:showBubbleSize val="0"/>
        </c:dLbls>
        <c:smooth val="0"/>
        <c:axId val="129522304"/>
        <c:axId val="129524096"/>
      </c:lineChart>
      <c:catAx>
        <c:axId val="129522304"/>
        <c:scaling>
          <c:orientation val="minMax"/>
        </c:scaling>
        <c:delete val="0"/>
        <c:axPos val="b"/>
        <c:numFmt formatCode="General" sourceLinked="1"/>
        <c:majorTickMark val="out"/>
        <c:minorTickMark val="none"/>
        <c:tickLblPos val="nextTo"/>
        <c:txPr>
          <a:bodyPr rot="-5400000" vert="horz"/>
          <a:lstStyle/>
          <a:p>
            <a:pPr>
              <a:defRPr sz="1200" b="1"/>
            </a:pPr>
            <a:endParaRPr lang="en-US"/>
          </a:p>
        </c:txPr>
        <c:crossAx val="129524096"/>
        <c:crossesAt val="0"/>
        <c:auto val="1"/>
        <c:lblAlgn val="ctr"/>
        <c:lblOffset val="100"/>
        <c:noMultiLvlLbl val="0"/>
      </c:catAx>
      <c:valAx>
        <c:axId val="129524096"/>
        <c:scaling>
          <c:orientation val="minMax"/>
          <c:min val="0"/>
        </c:scaling>
        <c:delete val="0"/>
        <c:axPos val="l"/>
        <c:majorGridlines/>
        <c:numFmt formatCode="&quot;$&quot;#,##0" sourceLinked="0"/>
        <c:majorTickMark val="out"/>
        <c:minorTickMark val="none"/>
        <c:tickLblPos val="nextTo"/>
        <c:txPr>
          <a:bodyPr/>
          <a:lstStyle/>
          <a:p>
            <a:pPr>
              <a:defRPr sz="1100"/>
            </a:pPr>
            <a:endParaRPr lang="en-US"/>
          </a:p>
        </c:txPr>
        <c:crossAx val="129522304"/>
        <c:crosses val="autoZero"/>
        <c:crossBetween val="between"/>
        <c:majorUnit val="1"/>
      </c:valAx>
    </c:plotArea>
    <c:legend>
      <c:legendPos val="r"/>
      <c:layout>
        <c:manualLayout>
          <c:xMode val="edge"/>
          <c:yMode val="edge"/>
          <c:x val="0.82837952292119732"/>
          <c:y val="0.14754285958303115"/>
          <c:w val="0.11646055457342358"/>
          <c:h val="0.41897588981270878"/>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 per Gigabit: Fibre Channel</a:t>
            </a:r>
          </a:p>
        </c:rich>
      </c:tx>
      <c:overlay val="0"/>
    </c:title>
    <c:autoTitleDeleted val="0"/>
    <c:plotArea>
      <c:layout>
        <c:manualLayout>
          <c:layoutTarget val="inner"/>
          <c:xMode val="edge"/>
          <c:yMode val="edge"/>
          <c:x val="0.11906649596414355"/>
          <c:y val="0.12248725420851606"/>
          <c:w val="0.73056816756070297"/>
          <c:h val="0.79541570848632404"/>
        </c:manualLayout>
      </c:layout>
      <c:lineChart>
        <c:grouping val="standard"/>
        <c:varyColors val="0"/>
        <c:ser>
          <c:idx val="5"/>
          <c:order val="0"/>
          <c:tx>
            <c:strRef>
              <c:f>Cost_bit!$P$98</c:f>
              <c:strCache>
                <c:ptCount val="1"/>
                <c:pt idx="0">
                  <c:v>64G long</c:v>
                </c:pt>
              </c:strCache>
            </c:strRef>
          </c:tx>
          <c:cat>
            <c:numRef>
              <c:f>Cost_bit!$Q$92:$AB$92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Cost_bit!$Q$98:$AB$98</c:f>
              <c:numCache>
                <c:formatCode>_("$"* #,##0.00_);_("$"* \(#,##0.00\);_("$"* "-"??_);_(@_)</c:formatCode>
                <c:ptCount val="12"/>
              </c:numCache>
            </c:numRef>
          </c:val>
          <c:smooth val="0"/>
          <c:extLst>
            <c:ext xmlns:c16="http://schemas.microsoft.com/office/drawing/2014/chart" uri="{C3380CC4-5D6E-409C-BE32-E72D297353CC}">
              <c16:uniqueId val="{00000000-149D-564C-90F9-271012C21324}"/>
            </c:ext>
          </c:extLst>
        </c:ser>
        <c:ser>
          <c:idx val="0"/>
          <c:order val="1"/>
          <c:tx>
            <c:strRef>
              <c:f>Cost_bit!$P$97</c:f>
              <c:strCache>
                <c:ptCount val="1"/>
                <c:pt idx="0">
                  <c:v>64G short</c:v>
                </c:pt>
              </c:strCache>
            </c:strRef>
          </c:tx>
          <c:cat>
            <c:numRef>
              <c:f>Cost_bit!$Q$92:$AB$92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Cost_bit!$Q$97:$AB$97</c:f>
              <c:numCache>
                <c:formatCode>_("$"* #,##0.00_);_("$"* \(#,##0.00\);_("$"* "-"??_);_(@_)</c:formatCode>
                <c:ptCount val="12"/>
                <c:pt idx="2">
                  <c:v>4.7734013912684956</c:v>
                </c:pt>
              </c:numCache>
            </c:numRef>
          </c:val>
          <c:smooth val="0"/>
          <c:extLst>
            <c:ext xmlns:c16="http://schemas.microsoft.com/office/drawing/2014/chart" uri="{C3380CC4-5D6E-409C-BE32-E72D297353CC}">
              <c16:uniqueId val="{00000001-149D-564C-90F9-271012C21324}"/>
            </c:ext>
          </c:extLst>
        </c:ser>
        <c:ser>
          <c:idx val="4"/>
          <c:order val="2"/>
          <c:tx>
            <c:strRef>
              <c:f>Cost_bit!$P$96</c:f>
              <c:strCache>
                <c:ptCount val="1"/>
                <c:pt idx="0">
                  <c:v>32 GFC</c:v>
                </c:pt>
              </c:strCache>
            </c:strRef>
          </c:tx>
          <c:cat>
            <c:numRef>
              <c:f>Cost_bit!$Q$92:$AB$92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Cost_bit!$Q$96:$AB$96</c:f>
              <c:numCache>
                <c:formatCode>_("$"* #,##0.00_);_("$"* \(#,##0.00\);_("$"* "-"??_);_(@_)</c:formatCode>
                <c:ptCount val="12"/>
                <c:pt idx="0">
                  <c:v>4.863211957743431</c:v>
                </c:pt>
                <c:pt idx="1">
                  <c:v>3.3247735263160312</c:v>
                </c:pt>
                <c:pt idx="2">
                  <c:v>2.0032203317288464</c:v>
                </c:pt>
              </c:numCache>
            </c:numRef>
          </c:val>
          <c:smooth val="0"/>
          <c:extLst>
            <c:ext xmlns:c16="http://schemas.microsoft.com/office/drawing/2014/chart" uri="{C3380CC4-5D6E-409C-BE32-E72D297353CC}">
              <c16:uniqueId val="{00000002-149D-564C-90F9-271012C21324}"/>
            </c:ext>
          </c:extLst>
        </c:ser>
        <c:ser>
          <c:idx val="3"/>
          <c:order val="3"/>
          <c:tx>
            <c:strRef>
              <c:f>Cost_bit!$P$95</c:f>
              <c:strCache>
                <c:ptCount val="1"/>
                <c:pt idx="0">
                  <c:v>16 GFC</c:v>
                </c:pt>
              </c:strCache>
            </c:strRef>
          </c:tx>
          <c:cat>
            <c:numRef>
              <c:f>Cost_bit!$Q$92:$AB$92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Cost_bit!$Q$95:$AB$95</c:f>
              <c:numCache>
                <c:formatCode>_("$"* #,##0.00_);_("$"* \(#,##0.00\);_("$"* "-"??_);_(@_)</c:formatCode>
                <c:ptCount val="12"/>
                <c:pt idx="0">
                  <c:v>2.3535384072578287</c:v>
                </c:pt>
                <c:pt idx="1">
                  <c:v>1.9393268881532622</c:v>
                </c:pt>
                <c:pt idx="2">
                  <c:v>1.6073990237350844</c:v>
                </c:pt>
              </c:numCache>
            </c:numRef>
          </c:val>
          <c:smooth val="0"/>
          <c:extLst>
            <c:ext xmlns:c16="http://schemas.microsoft.com/office/drawing/2014/chart" uri="{C3380CC4-5D6E-409C-BE32-E72D297353CC}">
              <c16:uniqueId val="{00000003-149D-564C-90F9-271012C21324}"/>
            </c:ext>
          </c:extLst>
        </c:ser>
        <c:ser>
          <c:idx val="2"/>
          <c:order val="4"/>
          <c:tx>
            <c:strRef>
              <c:f>Cost_bit!$P$94</c:f>
              <c:strCache>
                <c:ptCount val="1"/>
                <c:pt idx="0">
                  <c:v>8 GFC</c:v>
                </c:pt>
              </c:strCache>
            </c:strRef>
          </c:tx>
          <c:cat>
            <c:numRef>
              <c:f>Cost_bit!$Q$92:$AB$92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Cost_bit!$Q$94:$U$94</c:f>
              <c:numCache>
                <c:formatCode>_("$"* #,##0.00_);_("$"* \(#,##0.00\);_("$"* "-"??_);_(@_)</c:formatCode>
                <c:ptCount val="5"/>
                <c:pt idx="0">
                  <c:v>1.7401934419494096</c:v>
                </c:pt>
                <c:pt idx="1">
                  <c:v>1.7688640807844689</c:v>
                </c:pt>
                <c:pt idx="2">
                  <c:v>1.6753984291172217</c:v>
                </c:pt>
              </c:numCache>
            </c:numRef>
          </c:val>
          <c:smooth val="0"/>
          <c:extLst>
            <c:ext xmlns:c16="http://schemas.microsoft.com/office/drawing/2014/chart" uri="{C3380CC4-5D6E-409C-BE32-E72D297353CC}">
              <c16:uniqueId val="{00000004-149D-564C-90F9-271012C21324}"/>
            </c:ext>
          </c:extLst>
        </c:ser>
        <c:ser>
          <c:idx val="1"/>
          <c:order val="5"/>
          <c:tx>
            <c:strRef>
              <c:f>Cost_bit!$P$93</c:f>
              <c:strCache>
                <c:ptCount val="1"/>
                <c:pt idx="0">
                  <c:v>4 GFC</c:v>
                </c:pt>
              </c:strCache>
            </c:strRef>
          </c:tx>
          <c:cat>
            <c:numRef>
              <c:f>Cost_bit!$Q$92:$AB$92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Cost_bit!$Q$93:$U$93</c:f>
              <c:numCache>
                <c:formatCode>_("$"* #,##0.00_);_("$"* \(#,##0.00\);_("$"* "-"??_);_(@_)</c:formatCode>
                <c:ptCount val="5"/>
              </c:numCache>
            </c:numRef>
          </c:val>
          <c:smooth val="0"/>
          <c:extLst>
            <c:ext xmlns:c16="http://schemas.microsoft.com/office/drawing/2014/chart" uri="{C3380CC4-5D6E-409C-BE32-E72D297353CC}">
              <c16:uniqueId val="{00000005-149D-564C-90F9-271012C21324}"/>
            </c:ext>
          </c:extLst>
        </c:ser>
        <c:dLbls>
          <c:showLegendKey val="0"/>
          <c:showVal val="0"/>
          <c:showCatName val="0"/>
          <c:showSerName val="0"/>
          <c:showPercent val="0"/>
          <c:showBubbleSize val="0"/>
        </c:dLbls>
        <c:marker val="1"/>
        <c:smooth val="0"/>
        <c:axId val="129583744"/>
        <c:axId val="129585536"/>
      </c:lineChart>
      <c:catAx>
        <c:axId val="129583744"/>
        <c:scaling>
          <c:orientation val="minMax"/>
        </c:scaling>
        <c:delete val="0"/>
        <c:axPos val="b"/>
        <c:numFmt formatCode="General" sourceLinked="1"/>
        <c:majorTickMark val="out"/>
        <c:minorTickMark val="none"/>
        <c:tickLblPos val="nextTo"/>
        <c:crossAx val="129585536"/>
        <c:crosses val="autoZero"/>
        <c:auto val="1"/>
        <c:lblAlgn val="ctr"/>
        <c:lblOffset val="100"/>
        <c:noMultiLvlLbl val="0"/>
      </c:catAx>
      <c:valAx>
        <c:axId val="129585536"/>
        <c:scaling>
          <c:orientation val="minMax"/>
        </c:scaling>
        <c:delete val="0"/>
        <c:axPos val="l"/>
        <c:majorGridlines/>
        <c:title>
          <c:tx>
            <c:rich>
              <a:bodyPr rot="-5400000" vert="horz"/>
              <a:lstStyle/>
              <a:p>
                <a:pPr>
                  <a:defRPr/>
                </a:pPr>
                <a:r>
                  <a:rPr lang="en-US"/>
                  <a:t>Cost per Gigabit ($)</a:t>
                </a:r>
              </a:p>
            </c:rich>
          </c:tx>
          <c:layout>
            <c:manualLayout>
              <c:xMode val="edge"/>
              <c:yMode val="edge"/>
              <c:x val="1.8430147409045701E-2"/>
              <c:y val="0.37364701896027203"/>
            </c:manualLayout>
          </c:layout>
          <c:overlay val="0"/>
        </c:title>
        <c:numFmt formatCode="_(&quot;$&quot;* #,##0.00_);_(&quot;$&quot;* \(#,##0.00\);_(&quot;$&quot;* &quot;-&quot;??_);_(@_)" sourceLinked="1"/>
        <c:majorTickMark val="out"/>
        <c:minorTickMark val="none"/>
        <c:tickLblPos val="nextTo"/>
        <c:crossAx val="129583744"/>
        <c:crosses val="autoZero"/>
        <c:crossBetween val="between"/>
      </c:valAx>
    </c:plotArea>
    <c:legend>
      <c:legendPos val="r"/>
      <c:layout>
        <c:manualLayout>
          <c:xMode val="edge"/>
          <c:yMode val="edge"/>
          <c:x val="0.84955180725177304"/>
          <c:y val="0.21526820395896701"/>
          <c:w val="0.13924745000425401"/>
          <c:h val="0.67080511846923896"/>
        </c:manualLayout>
      </c:layout>
      <c:overlay val="0"/>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8966564859423179"/>
          <c:y val="7.0372829315698868E-2"/>
          <c:w val="0.77678164508485037"/>
          <c:h val="0.8277848125643964"/>
        </c:manualLayout>
      </c:layout>
      <c:barChart>
        <c:barDir val="col"/>
        <c:grouping val="stacked"/>
        <c:varyColors val="0"/>
        <c:ser>
          <c:idx val="1"/>
          <c:order val="0"/>
          <c:tx>
            <c:strRef>
              <c:f>'Additional Report charts'!$B$133</c:f>
              <c:strCache>
                <c:ptCount val="1"/>
                <c:pt idx="0">
                  <c:v>Enterprise</c:v>
                </c:pt>
              </c:strCache>
            </c:strRef>
          </c:tx>
          <c:invertIfNegative val="0"/>
          <c:cat>
            <c:numRef>
              <c:f>'Additional Report charts'!$C$130:$N$130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'Additional Report charts'!$C$133:$N$133</c:f>
              <c:numCache>
                <c:formatCode>_(* #,##0_);_(* \(#,##0\);_(* "-"??_);_(@_)</c:formatCode>
                <c:ptCount val="12"/>
                <c:pt idx="0">
                  <c:v>2.2180979072056544</c:v>
                </c:pt>
                <c:pt idx="1">
                  <c:v>4.3940516834377386</c:v>
                </c:pt>
                <c:pt idx="2">
                  <c:v>4.8104253608118679</c:v>
                </c:pt>
              </c:numCache>
            </c:numRef>
          </c:val>
          <c:extLst>
            <c:ext xmlns:c16="http://schemas.microsoft.com/office/drawing/2014/chart" uri="{C3380CC4-5D6E-409C-BE32-E72D297353CC}">
              <c16:uniqueId val="{00000000-251F-E346-BBB5-57DA8360964A}"/>
            </c:ext>
          </c:extLst>
        </c:ser>
        <c:ser>
          <c:idx val="2"/>
          <c:order val="1"/>
          <c:tx>
            <c:strRef>
              <c:f>'Additional Report charts'!$B$132</c:f>
              <c:strCache>
                <c:ptCount val="1"/>
                <c:pt idx="0">
                  <c:v>Telecom</c:v>
                </c:pt>
              </c:strCache>
            </c:strRef>
          </c:tx>
          <c:invertIfNegative val="0"/>
          <c:cat>
            <c:numRef>
              <c:f>'Additional Report charts'!$C$130:$N$130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'Additional Report charts'!$C$132:$N$132</c:f>
              <c:numCache>
                <c:formatCode>_(* #,##0_);_(* \(#,##0\);_(* "-"??_);_(@_)</c:formatCode>
                <c:ptCount val="12"/>
                <c:pt idx="0">
                  <c:v>36.899823320762891</c:v>
                </c:pt>
                <c:pt idx="1">
                  <c:v>36.599894943777265</c:v>
                </c:pt>
                <c:pt idx="2">
                  <c:v>47.804295142622948</c:v>
                </c:pt>
              </c:numCache>
            </c:numRef>
          </c:val>
          <c:extLst>
            <c:ext xmlns:c16="http://schemas.microsoft.com/office/drawing/2014/chart" uri="{C3380CC4-5D6E-409C-BE32-E72D297353CC}">
              <c16:uniqueId val="{00000001-251F-E346-BBB5-57DA8360964A}"/>
            </c:ext>
          </c:extLst>
        </c:ser>
        <c:ser>
          <c:idx val="0"/>
          <c:order val="2"/>
          <c:tx>
            <c:strRef>
              <c:f>'Additional Report charts'!$B$131</c:f>
              <c:strCache>
                <c:ptCount val="1"/>
                <c:pt idx="0">
                  <c:v>Cloud (DCI)</c:v>
                </c:pt>
              </c:strCache>
            </c:strRef>
          </c:tx>
          <c:invertIfNegative val="0"/>
          <c:cat>
            <c:numRef>
              <c:f>'Additional Report charts'!$C$130:$N$130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'Additional Report charts'!$C$131:$N$131</c:f>
              <c:numCache>
                <c:formatCode>_(* #,##0_);_(* \(#,##0\);_(* "-"??_);_(@_)</c:formatCode>
                <c:ptCount val="12"/>
                <c:pt idx="0">
                  <c:v>10.505063069784265</c:v>
                </c:pt>
                <c:pt idx="1">
                  <c:v>18.752668903499153</c:v>
                </c:pt>
                <c:pt idx="2">
                  <c:v>24.444969496565186</c:v>
                </c:pt>
              </c:numCache>
            </c:numRef>
          </c:val>
          <c:extLst>
            <c:ext xmlns:c16="http://schemas.microsoft.com/office/drawing/2014/chart" uri="{C3380CC4-5D6E-409C-BE32-E72D297353CC}">
              <c16:uniqueId val="{00000002-251F-E346-BBB5-57DA8360964A}"/>
            </c:ext>
          </c:extLst>
        </c:ser>
        <c:dLbls>
          <c:showLegendKey val="0"/>
          <c:showVal val="0"/>
          <c:showCatName val="0"/>
          <c:showSerName val="0"/>
          <c:showPercent val="0"/>
          <c:showBubbleSize val="0"/>
        </c:dLbls>
        <c:gapWidth val="150"/>
        <c:overlap val="100"/>
        <c:axId val="129245568"/>
        <c:axId val="129247104"/>
      </c:barChart>
      <c:catAx>
        <c:axId val="129245568"/>
        <c:scaling>
          <c:orientation val="minMax"/>
        </c:scaling>
        <c:delete val="0"/>
        <c:axPos val="b"/>
        <c:numFmt formatCode="General" sourceLinked="1"/>
        <c:majorTickMark val="out"/>
        <c:minorTickMark val="none"/>
        <c:tickLblPos val="nextTo"/>
        <c:txPr>
          <a:bodyPr/>
          <a:lstStyle/>
          <a:p>
            <a:pPr>
              <a:defRPr sz="1200"/>
            </a:pPr>
            <a:endParaRPr lang="en-US"/>
          </a:p>
        </c:txPr>
        <c:crossAx val="129247104"/>
        <c:crosses val="autoZero"/>
        <c:auto val="1"/>
        <c:lblAlgn val="ctr"/>
        <c:lblOffset val="100"/>
        <c:noMultiLvlLbl val="0"/>
      </c:catAx>
      <c:valAx>
        <c:axId val="129247104"/>
        <c:scaling>
          <c:orientation val="minMax"/>
        </c:scaling>
        <c:delete val="0"/>
        <c:axPos val="l"/>
        <c:majorGridlines/>
        <c:title>
          <c:tx>
            <c:rich>
              <a:bodyPr rot="-5400000" vert="horz"/>
              <a:lstStyle/>
              <a:p>
                <a:pPr>
                  <a:defRPr sz="1400" b="0"/>
                </a:pPr>
                <a:r>
                  <a:rPr lang="en-US" sz="1400" b="0"/>
                  <a:t>Annual new bandwidth (Pb)  </a:t>
                </a:r>
              </a:p>
            </c:rich>
          </c:tx>
          <c:layout>
            <c:manualLayout>
              <c:xMode val="edge"/>
              <c:yMode val="edge"/>
              <c:x val="1.7071018604739599E-2"/>
              <c:y val="0.23645579825670601"/>
            </c:manualLayout>
          </c:layout>
          <c:overlay val="0"/>
        </c:title>
        <c:numFmt formatCode="#,##0" sourceLinked="0"/>
        <c:majorTickMark val="out"/>
        <c:minorTickMark val="none"/>
        <c:tickLblPos val="nextTo"/>
        <c:txPr>
          <a:bodyPr/>
          <a:lstStyle/>
          <a:p>
            <a:pPr>
              <a:defRPr sz="1200"/>
            </a:pPr>
            <a:endParaRPr lang="en-US"/>
          </a:p>
        </c:txPr>
        <c:crossAx val="129245568"/>
        <c:crosses val="autoZero"/>
        <c:crossBetween val="between"/>
      </c:valAx>
    </c:plotArea>
    <c:legend>
      <c:legendPos val="r"/>
      <c:layout>
        <c:manualLayout>
          <c:xMode val="edge"/>
          <c:yMode val="edge"/>
          <c:x val="0.2420768091308417"/>
          <c:y val="0.10587272686982846"/>
          <c:w val="0.186927497625202"/>
          <c:h val="0.27081336946548101"/>
        </c:manualLayout>
      </c:layout>
      <c:overlay val="0"/>
      <c:spPr>
        <a:solidFill>
          <a:schemeClr val="bg1"/>
        </a:solidFill>
        <a:ln>
          <a:solidFill>
            <a:schemeClr val="tx1"/>
          </a:solidFill>
        </a:ln>
      </c:spPr>
      <c:txPr>
        <a:bodyPr/>
        <a:lstStyle/>
        <a:p>
          <a:pPr>
            <a:defRPr sz="1400"/>
          </a:pPr>
          <a:endParaRPr lang="en-US"/>
        </a:p>
      </c:txPr>
    </c:legend>
    <c:plotVisOnly val="1"/>
    <c:dispBlanksAs val="gap"/>
    <c:showDLblsOverMax val="0"/>
  </c:chart>
  <c:printSettings>
    <c:headerFooter/>
    <c:pageMargins b="1" l="0.75" r="0.75" t="1" header="0.5" footer="0.5"/>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578983588585184"/>
          <c:y val="8.4642174655404398E-2"/>
          <c:w val="0.77681523914363371"/>
          <c:h val="0.72934752575849404"/>
        </c:manualLayout>
      </c:layout>
      <c:barChart>
        <c:barDir val="col"/>
        <c:grouping val="clustered"/>
        <c:varyColors val="0"/>
        <c:ser>
          <c:idx val="1"/>
          <c:order val="0"/>
          <c:spPr>
            <a:solidFill>
              <a:schemeClr val="accent1"/>
            </a:solidFill>
          </c:spPr>
          <c:invertIfNegative val="0"/>
          <c:cat>
            <c:strRef>
              <c:f>'Additional Report charts'!$C$99:$O$99</c:f>
              <c:strCach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2022E</c:v>
                </c:pt>
              </c:strCache>
            </c:strRef>
          </c:cat>
          <c:val>
            <c:numRef>
              <c:f>'Additional Report charts'!$C$100:$O$100</c:f>
              <c:numCache>
                <c:formatCode>_("$"* #,##0_);_("$"* \(#,##0\);_("$"* "-"??_);_(@_)</c:formatCode>
                <c:ptCount val="13"/>
                <c:pt idx="0">
                  <c:v>11.51884374365029</c:v>
                </c:pt>
                <c:pt idx="1">
                  <c:v>14.592644735233579</c:v>
                </c:pt>
                <c:pt idx="2">
                  <c:v>23.282448681767459</c:v>
                </c:pt>
                <c:pt idx="3">
                  <c:v>29.62923678317976</c:v>
                </c:pt>
              </c:numCache>
            </c:numRef>
          </c:val>
          <c:extLst>
            <c:ext xmlns:c16="http://schemas.microsoft.com/office/drawing/2014/chart" uri="{C3380CC4-5D6E-409C-BE32-E72D297353CC}">
              <c16:uniqueId val="{00000000-01F3-FD47-878F-C2FE1531FA55}"/>
            </c:ext>
          </c:extLst>
        </c:ser>
        <c:dLbls>
          <c:showLegendKey val="0"/>
          <c:showVal val="0"/>
          <c:showCatName val="0"/>
          <c:showSerName val="0"/>
          <c:showPercent val="0"/>
          <c:showBubbleSize val="0"/>
        </c:dLbls>
        <c:gapWidth val="150"/>
        <c:axId val="129259776"/>
        <c:axId val="129269760"/>
      </c:barChart>
      <c:catAx>
        <c:axId val="129259776"/>
        <c:scaling>
          <c:orientation val="minMax"/>
        </c:scaling>
        <c:delete val="0"/>
        <c:axPos val="b"/>
        <c:numFmt formatCode="General" sourceLinked="1"/>
        <c:majorTickMark val="out"/>
        <c:minorTickMark val="none"/>
        <c:tickLblPos val="nextTo"/>
        <c:txPr>
          <a:bodyPr/>
          <a:lstStyle/>
          <a:p>
            <a:pPr>
              <a:defRPr sz="1100"/>
            </a:pPr>
            <a:endParaRPr lang="en-US"/>
          </a:p>
        </c:txPr>
        <c:crossAx val="129269760"/>
        <c:crosses val="autoZero"/>
        <c:auto val="1"/>
        <c:lblAlgn val="ctr"/>
        <c:lblOffset val="100"/>
        <c:noMultiLvlLbl val="0"/>
      </c:catAx>
      <c:valAx>
        <c:axId val="129269760"/>
        <c:scaling>
          <c:orientation val="minMax"/>
        </c:scaling>
        <c:delete val="0"/>
        <c:axPos val="l"/>
        <c:majorGridlines/>
        <c:title>
          <c:tx>
            <c:rich>
              <a:bodyPr rot="-5400000" vert="horz"/>
              <a:lstStyle/>
              <a:p>
                <a:pPr>
                  <a:defRPr sz="1200"/>
                </a:pPr>
                <a:r>
                  <a:rPr lang="en-US" sz="1200"/>
                  <a:t>$ billions</a:t>
                </a:r>
              </a:p>
            </c:rich>
          </c:tx>
          <c:layout>
            <c:manualLayout>
              <c:xMode val="edge"/>
              <c:yMode val="edge"/>
              <c:x val="2.5000000000000001E-2"/>
              <c:y val="0.40260868775486103"/>
            </c:manualLayout>
          </c:layout>
          <c:overlay val="0"/>
        </c:title>
        <c:numFmt formatCode="_(&quot;$&quot;* #,##0_);_(&quot;$&quot;* \(#,##0\);_(&quot;$&quot;* &quot;-&quot;??_);_(@_)" sourceLinked="1"/>
        <c:majorTickMark val="out"/>
        <c:minorTickMark val="none"/>
        <c:tickLblPos val="nextTo"/>
        <c:txPr>
          <a:bodyPr/>
          <a:lstStyle/>
          <a:p>
            <a:pPr>
              <a:defRPr sz="1100"/>
            </a:pPr>
            <a:endParaRPr lang="en-US"/>
          </a:p>
        </c:txPr>
        <c:crossAx val="129259776"/>
        <c:crosses val="autoZero"/>
        <c:crossBetween val="between"/>
      </c:valAx>
    </c:plotArea>
    <c:plotVisOnly val="1"/>
    <c:dispBlanksAs val="gap"/>
    <c:showDLblsOverMax val="0"/>
  </c:chart>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numRef>
              <c:f>'Additional Report charts'!$C$285:$U$285</c:f>
              <c:numCache>
                <c:formatCode>General</c:formatCode>
                <c:ptCount val="19"/>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pt idx="16">
                  <c:v>2025</c:v>
                </c:pt>
                <c:pt idx="17">
                  <c:v>2026</c:v>
                </c:pt>
                <c:pt idx="18">
                  <c:v>2027</c:v>
                </c:pt>
              </c:numCache>
            </c:numRef>
          </c:cat>
          <c:val>
            <c:numRef>
              <c:f>'Additional Report charts'!$C$286:$U$286</c:f>
              <c:numCache>
                <c:formatCode>_("$"* #,##0_);_("$"* \(#,##0\);_("$"* "-"??_);_(@_)</c:formatCode>
                <c:ptCount val="19"/>
                <c:pt idx="0">
                  <c:v>189</c:v>
                </c:pt>
                <c:pt idx="1">
                  <c:v>278.39518382026392</c:v>
                </c:pt>
                <c:pt idx="2">
                  <c:v>283.42690000000005</c:v>
                </c:pt>
                <c:pt idx="3">
                  <c:v>250.9614114</c:v>
                </c:pt>
                <c:pt idx="4">
                  <c:v>194.19221602611918</c:v>
                </c:pt>
                <c:pt idx="5">
                  <c:v>206.372834613946</c:v>
                </c:pt>
                <c:pt idx="6">
                  <c:v>225.57684204000003</c:v>
                </c:pt>
                <c:pt idx="7">
                  <c:v>255.66299174397881</c:v>
                </c:pt>
                <c:pt idx="8">
                  <c:v>250.09233992604345</c:v>
                </c:pt>
                <c:pt idx="9">
                  <c:v>365.31830158163763</c:v>
                </c:pt>
              </c:numCache>
            </c:numRef>
          </c:val>
          <c:extLst>
            <c:ext xmlns:c16="http://schemas.microsoft.com/office/drawing/2014/chart" uri="{C3380CC4-5D6E-409C-BE32-E72D297353CC}">
              <c16:uniqueId val="{00000000-2CAC-424C-A7D9-5EA7494832C3}"/>
            </c:ext>
          </c:extLst>
        </c:ser>
        <c:dLbls>
          <c:showLegendKey val="0"/>
          <c:showVal val="0"/>
          <c:showCatName val="0"/>
          <c:showSerName val="0"/>
          <c:showPercent val="0"/>
          <c:showBubbleSize val="0"/>
        </c:dLbls>
        <c:gapWidth val="219"/>
        <c:overlap val="-27"/>
        <c:axId val="129298816"/>
        <c:axId val="129300352"/>
      </c:barChart>
      <c:catAx>
        <c:axId val="129298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29300352"/>
        <c:crosses val="autoZero"/>
        <c:auto val="1"/>
        <c:lblAlgn val="ctr"/>
        <c:lblOffset val="100"/>
        <c:noMultiLvlLbl val="0"/>
      </c:catAx>
      <c:valAx>
        <c:axId val="1293003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Sales ($M)</a:t>
                </a:r>
              </a:p>
            </c:rich>
          </c:tx>
          <c:overlay val="0"/>
          <c:spPr>
            <a:noFill/>
            <a:ln>
              <a:noFill/>
            </a:ln>
            <a:effectLst/>
          </c:sp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29298816"/>
        <c:crosses val="autoZero"/>
        <c:crossBetween val="between"/>
        <c:majorUnit val="1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431662975141294"/>
          <c:y val="0.11428058309409926"/>
          <c:w val="0.80284851778186206"/>
          <c:h val="0.75263457784281418"/>
        </c:manualLayout>
      </c:layout>
      <c:barChart>
        <c:barDir val="col"/>
        <c:grouping val="stacked"/>
        <c:varyColors val="0"/>
        <c:ser>
          <c:idx val="0"/>
          <c:order val="0"/>
          <c:tx>
            <c:strRef>
              <c:f>'Additional Report charts'!$B$255</c:f>
              <c:strCache>
                <c:ptCount val="1"/>
                <c:pt idx="0">
                  <c:v>C/DWDM</c:v>
                </c:pt>
              </c:strCache>
            </c:strRef>
          </c:tx>
          <c:invertIfNegative val="0"/>
          <c:cat>
            <c:numRef>
              <c:f>'Additional Report charts'!$C$254:$N$254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'Additional Report charts'!$C$255:$N$255</c:f>
              <c:numCache>
                <c:formatCode>_("$"* #,##0_);_("$"* \(#,##0\);_("$"* "-"??_);_(@_)</c:formatCode>
                <c:ptCount val="12"/>
                <c:pt idx="0">
                  <c:v>17.593548068639365</c:v>
                </c:pt>
                <c:pt idx="1">
                  <c:v>27.794950399771679</c:v>
                </c:pt>
                <c:pt idx="2">
                  <c:v>80.887100000000004</c:v>
                </c:pt>
              </c:numCache>
            </c:numRef>
          </c:val>
          <c:extLst>
            <c:ext xmlns:c16="http://schemas.microsoft.com/office/drawing/2014/chart" uri="{C3380CC4-5D6E-409C-BE32-E72D297353CC}">
              <c16:uniqueId val="{00000000-D9C4-DF45-807B-0D5C65612421}"/>
            </c:ext>
          </c:extLst>
        </c:ser>
        <c:ser>
          <c:idx val="1"/>
          <c:order val="1"/>
          <c:tx>
            <c:strRef>
              <c:f>'Additional Report charts'!$B$256</c:f>
              <c:strCache>
                <c:ptCount val="1"/>
                <c:pt idx="0">
                  <c:v>Grey optics</c:v>
                </c:pt>
              </c:strCache>
            </c:strRef>
          </c:tx>
          <c:invertIfNegative val="0"/>
          <c:cat>
            <c:numRef>
              <c:f>'Additional Report charts'!$C$254:$N$254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'Additional Report charts'!$C$256:$N$256</c:f>
              <c:numCache>
                <c:formatCode>_("$"* #,##0_);_("$"* \(#,##0\);_("$"* "-"??_);_(@_)</c:formatCode>
                <c:ptCount val="12"/>
                <c:pt idx="0">
                  <c:v>364.66327292004905</c:v>
                </c:pt>
                <c:pt idx="1">
                  <c:v>219.55397325328306</c:v>
                </c:pt>
                <c:pt idx="2">
                  <c:v>284.90360959702161</c:v>
                </c:pt>
              </c:numCache>
            </c:numRef>
          </c:val>
          <c:extLst>
            <c:ext xmlns:c16="http://schemas.microsoft.com/office/drawing/2014/chart" uri="{C3380CC4-5D6E-409C-BE32-E72D297353CC}">
              <c16:uniqueId val="{00000001-D9C4-DF45-807B-0D5C65612421}"/>
            </c:ext>
          </c:extLst>
        </c:ser>
        <c:dLbls>
          <c:showLegendKey val="0"/>
          <c:showVal val="0"/>
          <c:showCatName val="0"/>
          <c:showSerName val="0"/>
          <c:showPercent val="0"/>
          <c:showBubbleSize val="0"/>
        </c:dLbls>
        <c:gapWidth val="150"/>
        <c:overlap val="100"/>
        <c:axId val="129338368"/>
        <c:axId val="129344256"/>
      </c:barChart>
      <c:catAx>
        <c:axId val="129338368"/>
        <c:scaling>
          <c:orientation val="minMax"/>
        </c:scaling>
        <c:delete val="0"/>
        <c:axPos val="b"/>
        <c:numFmt formatCode="General" sourceLinked="1"/>
        <c:majorTickMark val="out"/>
        <c:minorTickMark val="none"/>
        <c:tickLblPos val="nextTo"/>
        <c:txPr>
          <a:bodyPr/>
          <a:lstStyle/>
          <a:p>
            <a:pPr>
              <a:defRPr sz="1400"/>
            </a:pPr>
            <a:endParaRPr lang="en-US"/>
          </a:p>
        </c:txPr>
        <c:crossAx val="129344256"/>
        <c:crosses val="autoZero"/>
        <c:auto val="1"/>
        <c:lblAlgn val="ctr"/>
        <c:lblOffset val="100"/>
        <c:noMultiLvlLbl val="0"/>
      </c:catAx>
      <c:valAx>
        <c:axId val="129344256"/>
        <c:scaling>
          <c:orientation val="minMax"/>
        </c:scaling>
        <c:delete val="0"/>
        <c:axPos val="l"/>
        <c:majorGridlines/>
        <c:title>
          <c:tx>
            <c:rich>
              <a:bodyPr rot="-5400000" vert="horz"/>
              <a:lstStyle/>
              <a:p>
                <a:pPr>
                  <a:defRPr sz="1600"/>
                </a:pPr>
                <a:r>
                  <a:rPr lang="en-US" sz="1600"/>
                  <a:t>$ millions</a:t>
                </a:r>
              </a:p>
            </c:rich>
          </c:tx>
          <c:overlay val="0"/>
        </c:title>
        <c:numFmt formatCode="_(&quot;$&quot;* #,##0_);_(&quot;$&quot;* \(#,##0\);_(&quot;$&quot;* &quot;-&quot;??_);_(@_)" sourceLinked="1"/>
        <c:majorTickMark val="out"/>
        <c:minorTickMark val="none"/>
        <c:tickLblPos val="nextTo"/>
        <c:txPr>
          <a:bodyPr/>
          <a:lstStyle/>
          <a:p>
            <a:pPr>
              <a:defRPr sz="1400"/>
            </a:pPr>
            <a:endParaRPr lang="en-US"/>
          </a:p>
        </c:txPr>
        <c:crossAx val="129338368"/>
        <c:crosses val="autoZero"/>
        <c:crossBetween val="between"/>
      </c:valAx>
    </c:plotArea>
    <c:legend>
      <c:legendPos val="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80494544977696"/>
          <c:y val="0.13427957517576222"/>
          <c:w val="0.86950433319193399"/>
          <c:h val="0.74974031800083007"/>
        </c:manualLayout>
      </c:layout>
      <c:lineChart>
        <c:grouping val="standard"/>
        <c:varyColors val="0"/>
        <c:ser>
          <c:idx val="0"/>
          <c:order val="0"/>
          <c:tx>
            <c:strRef>
              <c:f>'Additional Report charts'!$B$164</c:f>
              <c:strCache>
                <c:ptCount val="1"/>
                <c:pt idx="0">
                  <c:v>New FTTH subs in ROW</c:v>
                </c:pt>
              </c:strCache>
            </c:strRef>
          </c:tx>
          <c:cat>
            <c:numRef>
              <c:f>'Additional Report charts'!$C$163:$V$163</c:f>
              <c:numCache>
                <c:formatCode>General</c:formatCode>
                <c:ptCount val="20"/>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numCache>
            </c:numRef>
          </c:cat>
          <c:val>
            <c:numRef>
              <c:f>'Additional Report charts'!$C$164:$V$164</c:f>
              <c:numCache>
                <c:formatCode>_(* #,##0.0_);_(* \(#,##0.0\);_(* "-"??_);_(@_)</c:formatCode>
                <c:ptCount val="20"/>
                <c:pt idx="0">
                  <c:v>3.40294775</c:v>
                </c:pt>
                <c:pt idx="1">
                  <c:v>4.9481772499999996</c:v>
                </c:pt>
                <c:pt idx="2">
                  <c:v>4.4359250000000001</c:v>
                </c:pt>
                <c:pt idx="3">
                  <c:v>5.3562000000000003</c:v>
                </c:pt>
                <c:pt idx="4">
                  <c:v>8.9536999999999995</c:v>
                </c:pt>
                <c:pt idx="5">
                  <c:v>12.113099999999999</c:v>
                </c:pt>
                <c:pt idx="6">
                  <c:v>14.562979999999996</c:v>
                </c:pt>
                <c:pt idx="7">
                  <c:v>16.972600000000007</c:v>
                </c:pt>
                <c:pt idx="8">
                  <c:v>10.886705882352949</c:v>
                </c:pt>
              </c:numCache>
            </c:numRef>
          </c:val>
          <c:smooth val="0"/>
          <c:extLst>
            <c:ext xmlns:c16="http://schemas.microsoft.com/office/drawing/2014/chart" uri="{C3380CC4-5D6E-409C-BE32-E72D297353CC}">
              <c16:uniqueId val="{00000000-DF05-8747-B173-E2528BFE25B0}"/>
            </c:ext>
          </c:extLst>
        </c:ser>
        <c:ser>
          <c:idx val="1"/>
          <c:order val="1"/>
          <c:tx>
            <c:strRef>
              <c:f>'Additional Report charts'!$B$165</c:f>
              <c:strCache>
                <c:ptCount val="1"/>
                <c:pt idx="0">
                  <c:v>New FTTH subs in China</c:v>
                </c:pt>
              </c:strCache>
            </c:strRef>
          </c:tx>
          <c:cat>
            <c:numRef>
              <c:f>'Additional Report charts'!$C$163:$V$163</c:f>
              <c:numCache>
                <c:formatCode>General</c:formatCode>
                <c:ptCount val="20"/>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numCache>
            </c:numRef>
          </c:cat>
          <c:val>
            <c:numRef>
              <c:f>'Additional Report charts'!$C$165:$V$165</c:f>
              <c:numCache>
                <c:formatCode>_(* #,##0.0_);_(* \(#,##0.0\);_(* "-"??_);_(@_)</c:formatCode>
                <c:ptCount val="20"/>
                <c:pt idx="0">
                  <c:v>0</c:v>
                </c:pt>
                <c:pt idx="1">
                  <c:v>0</c:v>
                </c:pt>
                <c:pt idx="2">
                  <c:v>0</c:v>
                </c:pt>
                <c:pt idx="3">
                  <c:v>0</c:v>
                </c:pt>
                <c:pt idx="4">
                  <c:v>4</c:v>
                </c:pt>
                <c:pt idx="5">
                  <c:v>10</c:v>
                </c:pt>
                <c:pt idx="6">
                  <c:v>20.502120000000005</c:v>
                </c:pt>
                <c:pt idx="7">
                  <c:v>27.492999999999995</c:v>
                </c:pt>
                <c:pt idx="8">
                  <c:v>51.683999999999997</c:v>
                </c:pt>
              </c:numCache>
            </c:numRef>
          </c:val>
          <c:smooth val="0"/>
          <c:extLst>
            <c:ext xmlns:c16="http://schemas.microsoft.com/office/drawing/2014/chart" uri="{C3380CC4-5D6E-409C-BE32-E72D297353CC}">
              <c16:uniqueId val="{00000001-DF05-8747-B173-E2528BFE25B0}"/>
            </c:ext>
          </c:extLst>
        </c:ser>
        <c:ser>
          <c:idx val="2"/>
          <c:order val="2"/>
          <c:tx>
            <c:strRef>
              <c:f>'Additional Report charts'!$B$166</c:f>
              <c:strCache>
                <c:ptCount val="1"/>
                <c:pt idx="0">
                  <c:v>Global ONU port shipments</c:v>
                </c:pt>
              </c:strCache>
            </c:strRef>
          </c:tx>
          <c:cat>
            <c:numRef>
              <c:f>'Additional Report charts'!$C$163:$V$163</c:f>
              <c:numCache>
                <c:formatCode>General</c:formatCode>
                <c:ptCount val="20"/>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numCache>
            </c:numRef>
          </c:cat>
          <c:val>
            <c:numRef>
              <c:f>'Additional Report charts'!$C$166:$V$166</c:f>
              <c:numCache>
                <c:formatCode>_(* #,##0.0_);_(* \(#,##0.0\);_(* "-"??_);_(@_)</c:formatCode>
                <c:ptCount val="20"/>
                <c:pt idx="0">
                  <c:v>8.1134152999999998</c:v>
                </c:pt>
                <c:pt idx="1">
                  <c:v>8.2080601280896808</c:v>
                </c:pt>
                <c:pt idx="2">
                  <c:v>7.0048540133463595</c:v>
                </c:pt>
                <c:pt idx="3">
                  <c:v>13.555659155341536</c:v>
                </c:pt>
                <c:pt idx="4">
                  <c:v>23.273366314671335</c:v>
                </c:pt>
                <c:pt idx="5">
                  <c:v>48.630160018940536</c:v>
                </c:pt>
                <c:pt idx="6">
                  <c:v>30.49104019248205</c:v>
                </c:pt>
                <c:pt idx="7">
                  <c:v>51.012343618061941</c:v>
                </c:pt>
                <c:pt idx="8">
                  <c:v>92.644190175719586</c:v>
                </c:pt>
              </c:numCache>
            </c:numRef>
          </c:val>
          <c:smooth val="0"/>
          <c:extLst>
            <c:ext xmlns:c16="http://schemas.microsoft.com/office/drawing/2014/chart" uri="{C3380CC4-5D6E-409C-BE32-E72D297353CC}">
              <c16:uniqueId val="{00000002-DF05-8747-B173-E2528BFE25B0}"/>
            </c:ext>
          </c:extLst>
        </c:ser>
        <c:dLbls>
          <c:showLegendKey val="0"/>
          <c:showVal val="0"/>
          <c:showCatName val="0"/>
          <c:showSerName val="0"/>
          <c:showPercent val="0"/>
          <c:showBubbleSize val="0"/>
        </c:dLbls>
        <c:marker val="1"/>
        <c:smooth val="0"/>
        <c:axId val="130235776"/>
        <c:axId val="130253952"/>
      </c:lineChart>
      <c:catAx>
        <c:axId val="130235776"/>
        <c:scaling>
          <c:orientation val="minMax"/>
        </c:scaling>
        <c:delete val="0"/>
        <c:axPos val="b"/>
        <c:numFmt formatCode="General" sourceLinked="1"/>
        <c:majorTickMark val="out"/>
        <c:minorTickMark val="none"/>
        <c:tickLblPos val="nextTo"/>
        <c:txPr>
          <a:bodyPr/>
          <a:lstStyle/>
          <a:p>
            <a:pPr>
              <a:defRPr sz="1050"/>
            </a:pPr>
            <a:endParaRPr lang="en-US"/>
          </a:p>
        </c:txPr>
        <c:crossAx val="130253952"/>
        <c:crosses val="autoZero"/>
        <c:auto val="1"/>
        <c:lblAlgn val="ctr"/>
        <c:lblOffset val="100"/>
        <c:noMultiLvlLbl val="0"/>
      </c:catAx>
      <c:valAx>
        <c:axId val="130253952"/>
        <c:scaling>
          <c:orientation val="minMax"/>
        </c:scaling>
        <c:delete val="0"/>
        <c:axPos val="l"/>
        <c:majorGridlines/>
        <c:title>
          <c:tx>
            <c:rich>
              <a:bodyPr rot="-5400000" vert="horz"/>
              <a:lstStyle/>
              <a:p>
                <a:pPr>
                  <a:defRPr sz="1200"/>
                </a:pPr>
                <a:r>
                  <a:rPr lang="en-US" sz="1200"/>
                  <a:t>millions</a:t>
                </a:r>
              </a:p>
            </c:rich>
          </c:tx>
          <c:layout>
            <c:manualLayout>
              <c:xMode val="edge"/>
              <c:yMode val="edge"/>
              <c:x val="1.8935613816831381E-2"/>
              <c:y val="0.37106935163554544"/>
            </c:manualLayout>
          </c:layout>
          <c:overlay val="0"/>
        </c:title>
        <c:numFmt formatCode="#,##0" sourceLinked="0"/>
        <c:majorTickMark val="out"/>
        <c:minorTickMark val="none"/>
        <c:tickLblPos val="nextTo"/>
        <c:txPr>
          <a:bodyPr/>
          <a:lstStyle/>
          <a:p>
            <a:pPr>
              <a:defRPr sz="1200"/>
            </a:pPr>
            <a:endParaRPr lang="en-US"/>
          </a:p>
        </c:txPr>
        <c:crossAx val="130235776"/>
        <c:crosses val="autoZero"/>
        <c:crossBetween val="between"/>
      </c:valAx>
    </c:plotArea>
    <c:legend>
      <c:legendPos val="t"/>
      <c:layout>
        <c:manualLayout>
          <c:xMode val="edge"/>
          <c:yMode val="edge"/>
          <c:x val="7.4798755166360267E-2"/>
          <c:y val="1.132781415348532E-2"/>
          <c:w val="0.8955245029698522"/>
          <c:h val="8.2438151994937106E-2"/>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947274681107252"/>
          <c:y val="0.118618886142882"/>
          <c:w val="0.78696617103216682"/>
          <c:h val="0.7598258913288013"/>
        </c:manualLayout>
      </c:layout>
      <c:barChart>
        <c:barDir val="col"/>
        <c:grouping val="stacked"/>
        <c:varyColors val="0"/>
        <c:ser>
          <c:idx val="1"/>
          <c:order val="0"/>
          <c:tx>
            <c:strRef>
              <c:f>Summary!$B$184</c:f>
              <c:strCache>
                <c:ptCount val="1"/>
                <c:pt idx="0">
                  <c:v>XFP fixed</c:v>
                </c:pt>
              </c:strCache>
            </c:strRef>
          </c:tx>
          <c:invertIfNegative val="0"/>
          <c:cat>
            <c:numRef>
              <c:f>Summary!$C$183:$N$183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Summary!$C$184:$N$184</c:f>
              <c:numCache>
                <c:formatCode>_(* #,##0_);_(* \(#,##0\);_(* "-"??_);_(@_)</c:formatCode>
                <c:ptCount val="12"/>
                <c:pt idx="0">
                  <c:v>94875</c:v>
                </c:pt>
                <c:pt idx="1">
                  <c:v>86509</c:v>
                </c:pt>
                <c:pt idx="2">
                  <c:v>43947</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FCAE-224E-86E0-2D5414DE25B9}"/>
            </c:ext>
          </c:extLst>
        </c:ser>
        <c:ser>
          <c:idx val="2"/>
          <c:order val="1"/>
          <c:tx>
            <c:strRef>
              <c:f>Summary!$B$185</c:f>
              <c:strCache>
                <c:ptCount val="1"/>
                <c:pt idx="0">
                  <c:v>XFP tunable</c:v>
                </c:pt>
              </c:strCache>
            </c:strRef>
          </c:tx>
          <c:invertIfNegative val="0"/>
          <c:cat>
            <c:numRef>
              <c:f>Summary!$C$183:$N$183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Summary!$C$185:$N$185</c:f>
              <c:numCache>
                <c:formatCode>_(* #,##0_);_(* \(#,##0\);_(* "-"??_);_(@_)</c:formatCode>
                <c:ptCount val="12"/>
                <c:pt idx="0">
                  <c:v>174127</c:v>
                </c:pt>
                <c:pt idx="1">
                  <c:v>183113</c:v>
                </c:pt>
                <c:pt idx="2">
                  <c:v>186074</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FCAE-224E-86E0-2D5414DE25B9}"/>
            </c:ext>
          </c:extLst>
        </c:ser>
        <c:ser>
          <c:idx val="3"/>
          <c:order val="2"/>
          <c:tx>
            <c:strRef>
              <c:f>Summary!$B$186</c:f>
              <c:strCache>
                <c:ptCount val="1"/>
                <c:pt idx="0">
                  <c:v>SFP+ fixed</c:v>
                </c:pt>
              </c:strCache>
            </c:strRef>
          </c:tx>
          <c:invertIfNegative val="0"/>
          <c:cat>
            <c:numRef>
              <c:f>Summary!$C$183:$N$183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Summary!$C$186:$N$186</c:f>
              <c:numCache>
                <c:formatCode>_(* #,##0_);_(* \(#,##0\);_(* "-"??_);_(@_)</c:formatCode>
                <c:ptCount val="12"/>
                <c:pt idx="0">
                  <c:v>65562</c:v>
                </c:pt>
                <c:pt idx="1">
                  <c:v>106342</c:v>
                </c:pt>
                <c:pt idx="2">
                  <c:v>84695</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FCAE-224E-86E0-2D5414DE25B9}"/>
            </c:ext>
          </c:extLst>
        </c:ser>
        <c:ser>
          <c:idx val="4"/>
          <c:order val="3"/>
          <c:tx>
            <c:strRef>
              <c:f>Summary!$B$187</c:f>
              <c:strCache>
                <c:ptCount val="1"/>
                <c:pt idx="0">
                  <c:v>SFP+ tunable</c:v>
                </c:pt>
              </c:strCache>
            </c:strRef>
          </c:tx>
          <c:invertIfNegative val="0"/>
          <c:cat>
            <c:numRef>
              <c:f>Summary!$C$183:$N$183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Summary!$C$187:$N$187</c:f>
              <c:numCache>
                <c:formatCode>_(* #,##0_);_(* \(#,##0\);_(* "-"??_);_(@_)</c:formatCode>
                <c:ptCount val="12"/>
                <c:pt idx="0">
                  <c:v>45461</c:v>
                </c:pt>
                <c:pt idx="1">
                  <c:v>74817</c:v>
                </c:pt>
                <c:pt idx="2">
                  <c:v>105420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FCAE-224E-86E0-2D5414DE25B9}"/>
            </c:ext>
          </c:extLst>
        </c:ser>
        <c:dLbls>
          <c:showLegendKey val="0"/>
          <c:showVal val="0"/>
          <c:showCatName val="0"/>
          <c:showSerName val="0"/>
          <c:showPercent val="0"/>
          <c:showBubbleSize val="0"/>
        </c:dLbls>
        <c:gapWidth val="150"/>
        <c:overlap val="100"/>
        <c:axId val="122483072"/>
        <c:axId val="122484608"/>
      </c:barChart>
      <c:catAx>
        <c:axId val="122483072"/>
        <c:scaling>
          <c:orientation val="minMax"/>
        </c:scaling>
        <c:delete val="0"/>
        <c:axPos val="b"/>
        <c:numFmt formatCode="General" sourceLinked="1"/>
        <c:majorTickMark val="none"/>
        <c:minorTickMark val="none"/>
        <c:tickLblPos val="nextTo"/>
        <c:txPr>
          <a:bodyPr/>
          <a:lstStyle/>
          <a:p>
            <a:pPr>
              <a:defRPr sz="1200" b="0"/>
            </a:pPr>
            <a:endParaRPr lang="en-US"/>
          </a:p>
        </c:txPr>
        <c:crossAx val="122484608"/>
        <c:crosses val="autoZero"/>
        <c:auto val="1"/>
        <c:lblAlgn val="ctr"/>
        <c:lblOffset val="100"/>
        <c:noMultiLvlLbl val="0"/>
      </c:catAx>
      <c:valAx>
        <c:axId val="122484608"/>
        <c:scaling>
          <c:orientation val="minMax"/>
          <c:min val="0"/>
        </c:scaling>
        <c:delete val="0"/>
        <c:axPos val="l"/>
        <c:majorGridlines/>
        <c:title>
          <c:tx>
            <c:rich>
              <a:bodyPr/>
              <a:lstStyle/>
              <a:p>
                <a:pPr>
                  <a:defRPr sz="1400" b="0"/>
                </a:pPr>
                <a:r>
                  <a:rPr lang="en-US" sz="1400" b="0"/>
                  <a:t>Units</a:t>
                </a:r>
              </a:p>
            </c:rich>
          </c:tx>
          <c:layout>
            <c:manualLayout>
              <c:xMode val="edge"/>
              <c:yMode val="edge"/>
              <c:x val="2.4089383164404399E-2"/>
              <c:y val="0.38342618201455098"/>
            </c:manualLayout>
          </c:layout>
          <c:overlay val="0"/>
        </c:title>
        <c:numFmt formatCode="_(* #,##0_);_(* \(#,##0\);_(* &quot;-&quot;??_);_(@_)" sourceLinked="1"/>
        <c:majorTickMark val="none"/>
        <c:minorTickMark val="none"/>
        <c:tickLblPos val="nextTo"/>
        <c:txPr>
          <a:bodyPr/>
          <a:lstStyle/>
          <a:p>
            <a:pPr>
              <a:defRPr sz="1200" b="0"/>
            </a:pPr>
            <a:endParaRPr lang="en-US"/>
          </a:p>
        </c:txPr>
        <c:crossAx val="122483072"/>
        <c:crosses val="autoZero"/>
        <c:crossBetween val="between"/>
      </c:valAx>
    </c:plotArea>
    <c:legend>
      <c:legendPos val="t"/>
      <c:layout>
        <c:manualLayout>
          <c:xMode val="edge"/>
          <c:yMode val="edge"/>
          <c:x val="0.1940512066629603"/>
          <c:y val="1.8633540372670808E-2"/>
          <c:w val="0.71446153475391605"/>
          <c:h val="8.3599305521592407E-2"/>
        </c:manualLayout>
      </c:layout>
      <c:overlay val="0"/>
      <c:txPr>
        <a:bodyPr/>
        <a:lstStyle/>
        <a:p>
          <a:pPr>
            <a:defRPr sz="1400"/>
          </a:pPr>
          <a:endParaRPr lang="en-US"/>
        </a:p>
      </c:txPr>
    </c:legend>
    <c:plotVisOnly val="1"/>
    <c:dispBlanksAs val="gap"/>
    <c:showDLblsOverMax val="0"/>
  </c:chart>
  <c:printSettings>
    <c:headerFooter/>
    <c:pageMargins b="0.750000000000001" l="0.70000000000000095" r="0.70000000000000095" t="0.750000000000001"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410060669773803"/>
          <c:y val="0.12395181391161031"/>
          <c:w val="0.79407089994643665"/>
          <c:h val="0.77532354588369601"/>
        </c:manualLayout>
      </c:layout>
      <c:lineChart>
        <c:grouping val="standard"/>
        <c:varyColors val="0"/>
        <c:ser>
          <c:idx val="0"/>
          <c:order val="0"/>
          <c:tx>
            <c:strRef>
              <c:f>'Additional Report charts'!$B$175</c:f>
              <c:strCache>
                <c:ptCount val="1"/>
                <c:pt idx="0">
                  <c:v>Rest of World</c:v>
                </c:pt>
              </c:strCache>
            </c:strRef>
          </c:tx>
          <c:cat>
            <c:numRef>
              <c:f>'Additional Report charts'!$C$174:$S$174</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'Additional Report charts'!$C$175:$S$175</c:f>
              <c:numCache>
                <c:formatCode>_(* #,##0_);_(* \(#,##0\);_(* "-"??_);_(@_)</c:formatCode>
                <c:ptCount val="17"/>
                <c:pt idx="0">
                  <c:v>12369267.23113355</c:v>
                </c:pt>
                <c:pt idx="1">
                  <c:v>16706123.229828592</c:v>
                </c:pt>
                <c:pt idx="2">
                  <c:v>21915782.254107412</c:v>
                </c:pt>
                <c:pt idx="3">
                  <c:v>22589653.369850434</c:v>
                </c:pt>
                <c:pt idx="4">
                  <c:v>27121446.893514648</c:v>
                </c:pt>
                <c:pt idx="5">
                  <c:v>29100701.521674216</c:v>
                </c:pt>
                <c:pt idx="6">
                  <c:v>32245808.732107729</c:v>
                </c:pt>
                <c:pt idx="7">
                  <c:v>27813083.424461804</c:v>
                </c:pt>
                <c:pt idx="8">
                  <c:v>25793500.923163533</c:v>
                </c:pt>
              </c:numCache>
            </c:numRef>
          </c:val>
          <c:smooth val="0"/>
          <c:extLst>
            <c:ext xmlns:c16="http://schemas.microsoft.com/office/drawing/2014/chart" uri="{C3380CC4-5D6E-409C-BE32-E72D297353CC}">
              <c16:uniqueId val="{00000000-CD24-DC4A-948D-1A8A68A31846}"/>
            </c:ext>
          </c:extLst>
        </c:ser>
        <c:ser>
          <c:idx val="1"/>
          <c:order val="1"/>
          <c:tx>
            <c:strRef>
              <c:f>'Additional Report charts'!$B$176</c:f>
              <c:strCache>
                <c:ptCount val="1"/>
                <c:pt idx="0">
                  <c:v>China</c:v>
                </c:pt>
              </c:strCache>
            </c:strRef>
          </c:tx>
          <c:cat>
            <c:numRef>
              <c:f>'Additional Report charts'!$C$174:$S$174</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'Additional Report charts'!$C$176:$S$176</c:f>
              <c:numCache>
                <c:formatCode>_(* #,##0_);_(* \(#,##0\);_(* "-"??_);_(@_)</c:formatCode>
                <c:ptCount val="17"/>
                <c:pt idx="0">
                  <c:v>2315701.9833646622</c:v>
                </c:pt>
                <c:pt idx="1">
                  <c:v>9815216.2041024007</c:v>
                </c:pt>
                <c:pt idx="2">
                  <c:v>30515737.48593707</c:v>
                </c:pt>
                <c:pt idx="3">
                  <c:v>11554037.663990624</c:v>
                </c:pt>
                <c:pt idx="4">
                  <c:v>28445961.28442914</c:v>
                </c:pt>
                <c:pt idx="5">
                  <c:v>69215801.514222041</c:v>
                </c:pt>
                <c:pt idx="6">
                  <c:v>70132891.609235302</c:v>
                </c:pt>
                <c:pt idx="7">
                  <c:v>50127314.850361757</c:v>
                </c:pt>
                <c:pt idx="8">
                  <c:v>66114397.552560002</c:v>
                </c:pt>
              </c:numCache>
            </c:numRef>
          </c:val>
          <c:smooth val="0"/>
          <c:extLst>
            <c:ext xmlns:c16="http://schemas.microsoft.com/office/drawing/2014/chart" uri="{C3380CC4-5D6E-409C-BE32-E72D297353CC}">
              <c16:uniqueId val="{00000001-CD24-DC4A-948D-1A8A68A31846}"/>
            </c:ext>
          </c:extLst>
        </c:ser>
        <c:ser>
          <c:idx val="2"/>
          <c:order val="2"/>
          <c:tx>
            <c:strRef>
              <c:f>'Additional Report charts'!$B$177</c:f>
              <c:strCache>
                <c:ptCount val="1"/>
                <c:pt idx="0">
                  <c:v>World Total</c:v>
                </c:pt>
              </c:strCache>
            </c:strRef>
          </c:tx>
          <c:cat>
            <c:numRef>
              <c:f>'Additional Report charts'!$C$174:$S$174</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'Additional Report charts'!$C$177:$S$177</c:f>
              <c:numCache>
                <c:formatCode>_(* #,##0_);_(* \(#,##0\);_(* "-"??_);_(@_)</c:formatCode>
                <c:ptCount val="17"/>
                <c:pt idx="0">
                  <c:v>14684969.214498213</c:v>
                </c:pt>
                <c:pt idx="1">
                  <c:v>26521339.433930993</c:v>
                </c:pt>
                <c:pt idx="2">
                  <c:v>52431519.740044482</c:v>
                </c:pt>
                <c:pt idx="3">
                  <c:v>34143691.033841059</c:v>
                </c:pt>
                <c:pt idx="4">
                  <c:v>55567408.177943788</c:v>
                </c:pt>
                <c:pt idx="5">
                  <c:v>98316503.035896257</c:v>
                </c:pt>
                <c:pt idx="6">
                  <c:v>102378700.34134303</c:v>
                </c:pt>
                <c:pt idx="7">
                  <c:v>77940398.274823561</c:v>
                </c:pt>
                <c:pt idx="8">
                  <c:v>91907898.475723535</c:v>
                </c:pt>
              </c:numCache>
            </c:numRef>
          </c:val>
          <c:smooth val="0"/>
          <c:extLst>
            <c:ext xmlns:c16="http://schemas.microsoft.com/office/drawing/2014/chart" uri="{C3380CC4-5D6E-409C-BE32-E72D297353CC}">
              <c16:uniqueId val="{00000002-CD24-DC4A-948D-1A8A68A31846}"/>
            </c:ext>
          </c:extLst>
        </c:ser>
        <c:dLbls>
          <c:showLegendKey val="0"/>
          <c:showVal val="0"/>
          <c:showCatName val="0"/>
          <c:showSerName val="0"/>
          <c:showPercent val="0"/>
          <c:showBubbleSize val="0"/>
        </c:dLbls>
        <c:marker val="1"/>
        <c:smooth val="0"/>
        <c:axId val="130273280"/>
        <c:axId val="130274816"/>
      </c:lineChart>
      <c:catAx>
        <c:axId val="130273280"/>
        <c:scaling>
          <c:orientation val="minMax"/>
        </c:scaling>
        <c:delete val="0"/>
        <c:axPos val="b"/>
        <c:numFmt formatCode="General" sourceLinked="1"/>
        <c:majorTickMark val="out"/>
        <c:minorTickMark val="none"/>
        <c:tickLblPos val="nextTo"/>
        <c:txPr>
          <a:bodyPr/>
          <a:lstStyle/>
          <a:p>
            <a:pPr>
              <a:defRPr sz="1050"/>
            </a:pPr>
            <a:endParaRPr lang="en-US"/>
          </a:p>
        </c:txPr>
        <c:crossAx val="130274816"/>
        <c:crosses val="autoZero"/>
        <c:auto val="1"/>
        <c:lblAlgn val="ctr"/>
        <c:lblOffset val="100"/>
        <c:noMultiLvlLbl val="0"/>
      </c:catAx>
      <c:valAx>
        <c:axId val="130274816"/>
        <c:scaling>
          <c:orientation val="minMax"/>
        </c:scaling>
        <c:delete val="0"/>
        <c:axPos val="l"/>
        <c:majorGridlines/>
        <c:title>
          <c:tx>
            <c:rich>
              <a:bodyPr rot="-5400000" vert="horz"/>
              <a:lstStyle/>
              <a:p>
                <a:pPr>
                  <a:defRPr sz="1200"/>
                </a:pPr>
                <a:r>
                  <a:rPr lang="en-US" sz="1200"/>
                  <a:t>Annual shipments</a:t>
                </a:r>
              </a:p>
            </c:rich>
          </c:tx>
          <c:overlay val="0"/>
        </c:title>
        <c:numFmt formatCode="_(* #,##0_);_(* \(#,##0\);_(* &quot;-&quot;??_);_(@_)" sourceLinked="1"/>
        <c:majorTickMark val="out"/>
        <c:minorTickMark val="none"/>
        <c:tickLblPos val="nextTo"/>
        <c:txPr>
          <a:bodyPr/>
          <a:lstStyle/>
          <a:p>
            <a:pPr>
              <a:defRPr sz="1200"/>
            </a:pPr>
            <a:endParaRPr lang="en-US"/>
          </a:p>
        </c:txPr>
        <c:crossAx val="130273280"/>
        <c:crosses val="autoZero"/>
        <c:crossBetween val="between"/>
      </c:valAx>
    </c:plotArea>
    <c:legend>
      <c:legendPos val="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'Additional Report charts'!$B$201</c:f>
              <c:strCache>
                <c:ptCount val="1"/>
                <c:pt idx="0">
                  <c:v>All other</c:v>
                </c:pt>
              </c:strCache>
            </c:strRef>
          </c:tx>
          <c:invertIfNegative val="0"/>
          <c:cat>
            <c:numRef>
              <c:f>'Additional Report charts'!$C$200:$N$200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'Additional Report charts'!$C$201:$N$201</c:f>
              <c:numCache>
                <c:formatCode>_("$"* #,##0_);_("$"* \(#,##0\);_("$"* "-"??_);_(@_)</c:formatCode>
                <c:ptCount val="12"/>
                <c:pt idx="0">
                  <c:v>1097.9259125817989</c:v>
                </c:pt>
                <c:pt idx="1">
                  <c:v>770.55445534383034</c:v>
                </c:pt>
                <c:pt idx="2">
                  <c:v>530.71524705053184</c:v>
                </c:pt>
              </c:numCache>
            </c:numRef>
          </c:val>
          <c:extLst>
            <c:ext xmlns:c16="http://schemas.microsoft.com/office/drawing/2014/chart" uri="{C3380CC4-5D6E-409C-BE32-E72D297353CC}">
              <c16:uniqueId val="{00000000-25CF-C24C-95A0-33C17F1108D7}"/>
            </c:ext>
          </c:extLst>
        </c:ser>
        <c:ser>
          <c:idx val="1"/>
          <c:order val="1"/>
          <c:tx>
            <c:strRef>
              <c:f>'Additional Report charts'!$B$202</c:f>
              <c:strCache>
                <c:ptCount val="1"/>
                <c:pt idx="0">
                  <c:v>10G PON &amp; NG-PON2</c:v>
                </c:pt>
              </c:strCache>
            </c:strRef>
          </c:tx>
          <c:invertIfNegative val="0"/>
          <c:cat>
            <c:numRef>
              <c:f>'Additional Report charts'!$C$200:$N$200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'Additional Report charts'!$C$202:$N$202</c:f>
              <c:numCache>
                <c:formatCode>_("$"* #,##0_);_("$"* \(#,##0\);_("$"* "-"??_);_(@_)</c:formatCode>
                <c:ptCount val="12"/>
                <c:pt idx="0">
                  <c:v>35.828749999999992</c:v>
                </c:pt>
                <c:pt idx="1">
                  <c:v>241.58695499999999</c:v>
                </c:pt>
                <c:pt idx="2">
                  <c:v>177.93868277626251</c:v>
                </c:pt>
              </c:numCache>
            </c:numRef>
          </c:val>
          <c:extLst>
            <c:ext xmlns:c16="http://schemas.microsoft.com/office/drawing/2014/chart" uri="{C3380CC4-5D6E-409C-BE32-E72D297353CC}">
              <c16:uniqueId val="{00000001-25CF-C24C-95A0-33C17F1108D7}"/>
            </c:ext>
          </c:extLst>
        </c:ser>
        <c:ser>
          <c:idx val="2"/>
          <c:order val="2"/>
          <c:tx>
            <c:strRef>
              <c:f>'Additional Report charts'!$B$203</c:f>
              <c:strCache>
                <c:ptCount val="1"/>
                <c:pt idx="0">
                  <c:v>25/50G PON</c:v>
                </c:pt>
              </c:strCache>
            </c:strRef>
          </c:tx>
          <c:invertIfNegative val="0"/>
          <c:cat>
            <c:numRef>
              <c:f>'Additional Report charts'!$C$200:$N$200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'Additional Report charts'!$C$203:$N$203</c:f>
              <c:numCache>
                <c:formatCode>_("$"* #,##0_);_("$"* \(#,##0\);_("$"* "-"??_);_(@_)</c:formatCode>
                <c:ptCount val="12"/>
                <c:pt idx="0">
                  <c:v>0</c:v>
                </c:pt>
                <c:pt idx="1">
                  <c:v>0</c:v>
                </c:pt>
                <c:pt idx="2">
                  <c:v>0</c:v>
                </c:pt>
              </c:numCache>
            </c:numRef>
          </c:val>
          <c:extLst>
            <c:ext xmlns:c16="http://schemas.microsoft.com/office/drawing/2014/chart" uri="{C3380CC4-5D6E-409C-BE32-E72D297353CC}">
              <c16:uniqueId val="{00000002-25CF-C24C-95A0-33C17F1108D7}"/>
            </c:ext>
          </c:extLst>
        </c:ser>
        <c:dLbls>
          <c:showLegendKey val="0"/>
          <c:showVal val="0"/>
          <c:showCatName val="0"/>
          <c:showSerName val="0"/>
          <c:showPercent val="0"/>
          <c:showBubbleSize val="0"/>
        </c:dLbls>
        <c:gapWidth val="150"/>
        <c:overlap val="100"/>
        <c:axId val="129995136"/>
        <c:axId val="129996672"/>
      </c:barChart>
      <c:catAx>
        <c:axId val="129995136"/>
        <c:scaling>
          <c:orientation val="minMax"/>
        </c:scaling>
        <c:delete val="0"/>
        <c:axPos val="b"/>
        <c:numFmt formatCode="General" sourceLinked="1"/>
        <c:majorTickMark val="out"/>
        <c:minorTickMark val="none"/>
        <c:tickLblPos val="nextTo"/>
        <c:txPr>
          <a:bodyPr/>
          <a:lstStyle/>
          <a:p>
            <a:pPr>
              <a:defRPr sz="1200"/>
            </a:pPr>
            <a:endParaRPr lang="en-US"/>
          </a:p>
        </c:txPr>
        <c:crossAx val="129996672"/>
        <c:crosses val="autoZero"/>
        <c:auto val="1"/>
        <c:lblAlgn val="ctr"/>
        <c:lblOffset val="100"/>
        <c:noMultiLvlLbl val="0"/>
      </c:catAx>
      <c:valAx>
        <c:axId val="129996672"/>
        <c:scaling>
          <c:orientation val="minMax"/>
          <c:max val="1200"/>
        </c:scaling>
        <c:delete val="0"/>
        <c:axPos val="l"/>
        <c:majorGridlines/>
        <c:title>
          <c:tx>
            <c:rich>
              <a:bodyPr rot="-5400000" vert="horz"/>
              <a:lstStyle/>
              <a:p>
                <a:pPr>
                  <a:defRPr sz="1200"/>
                </a:pPr>
                <a:r>
                  <a:rPr lang="en-US" sz="1200"/>
                  <a:t>Sales ($ millions)</a:t>
                </a:r>
              </a:p>
            </c:rich>
          </c:tx>
          <c:overlay val="0"/>
        </c:title>
        <c:numFmt formatCode="_(&quot;$&quot;* #,##0_);_(&quot;$&quot;* \(#,##0\);_(&quot;$&quot;* &quot;-&quot;??_);_(@_)" sourceLinked="1"/>
        <c:majorTickMark val="out"/>
        <c:minorTickMark val="none"/>
        <c:tickLblPos val="nextTo"/>
        <c:txPr>
          <a:bodyPr/>
          <a:lstStyle/>
          <a:p>
            <a:pPr>
              <a:defRPr sz="1200"/>
            </a:pPr>
            <a:endParaRPr lang="en-US"/>
          </a:p>
        </c:txPr>
        <c:crossAx val="129995136"/>
        <c:crosses val="autoZero"/>
        <c:crossBetween val="between"/>
      </c:valAx>
    </c:plotArea>
    <c:legend>
      <c:legendPos val="t"/>
      <c:layout>
        <c:manualLayout>
          <c:xMode val="edge"/>
          <c:yMode val="edge"/>
          <c:x val="0.19394197493466148"/>
          <c:y val="2.4333712922223451E-2"/>
          <c:w val="0.69955099027364154"/>
          <c:h val="9.295063194205383E-2"/>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737258179006507"/>
          <c:y val="0.18146333588310939"/>
          <c:w val="0.80054856536424435"/>
          <c:h val="0.70831566504811316"/>
        </c:manualLayout>
      </c:layout>
      <c:lineChart>
        <c:grouping val="standard"/>
        <c:varyColors val="0"/>
        <c:ser>
          <c:idx val="0"/>
          <c:order val="0"/>
          <c:tx>
            <c:strRef>
              <c:f>'Additional Report charts'!$B$225</c:f>
              <c:strCache>
                <c:ptCount val="1"/>
                <c:pt idx="0">
                  <c:v>5G</c:v>
                </c:pt>
              </c:strCache>
            </c:strRef>
          </c:tx>
          <c:cat>
            <c:numRef>
              <c:f>'Additional Report charts'!$C$224:$R$224</c:f>
              <c:numCache>
                <c:formatCode>General</c:formatCode>
                <c:ptCount val="16"/>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numCache>
            </c:numRef>
          </c:cat>
          <c:val>
            <c:numRef>
              <c:f>'Additional Report charts'!$C$225:$R$225</c:f>
              <c:numCache>
                <c:formatCode>_(* #,##0_);_(* \(#,##0\);_(* "-"??_);_(@_)</c:formatCode>
                <c:ptCount val="16"/>
                <c:pt idx="4">
                  <c:v>0</c:v>
                </c:pt>
                <c:pt idx="5">
                  <c:v>0</c:v>
                </c:pt>
                <c:pt idx="6">
                  <c:v>0.19</c:v>
                </c:pt>
              </c:numCache>
            </c:numRef>
          </c:val>
          <c:smooth val="0"/>
          <c:extLst>
            <c:ext xmlns:c16="http://schemas.microsoft.com/office/drawing/2014/chart" uri="{C3380CC4-5D6E-409C-BE32-E72D297353CC}">
              <c16:uniqueId val="{00000000-C4CE-0041-8B21-C0674A551100}"/>
            </c:ext>
          </c:extLst>
        </c:ser>
        <c:ser>
          <c:idx val="1"/>
          <c:order val="1"/>
          <c:tx>
            <c:strRef>
              <c:f>'Additional Report charts'!$B$226</c:f>
              <c:strCache>
                <c:ptCount val="1"/>
                <c:pt idx="0">
                  <c:v>LTE</c:v>
                </c:pt>
              </c:strCache>
            </c:strRef>
          </c:tx>
          <c:cat>
            <c:numRef>
              <c:f>'Additional Report charts'!$C$224:$R$224</c:f>
              <c:numCache>
                <c:formatCode>General</c:formatCode>
                <c:ptCount val="16"/>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numCache>
            </c:numRef>
          </c:cat>
          <c:val>
            <c:numRef>
              <c:f>'Additional Report charts'!$C$226:$R$226</c:f>
              <c:numCache>
                <c:formatCode>_(* #,##0_);_(* \(#,##0\);_(* "-"??_);_(@_)</c:formatCode>
                <c:ptCount val="16"/>
                <c:pt idx="0">
                  <c:v>71.798000000000002</c:v>
                </c:pt>
                <c:pt idx="1">
                  <c:v>195.976</c:v>
                </c:pt>
                <c:pt idx="2">
                  <c:v>518.22699999999998</c:v>
                </c:pt>
                <c:pt idx="3">
                  <c:v>1131.857</c:v>
                </c:pt>
                <c:pt idx="4">
                  <c:v>1962.3209999999999</c:v>
                </c:pt>
                <c:pt idx="5">
                  <c:v>2763.11</c:v>
                </c:pt>
                <c:pt idx="6">
                  <c:v>3549.413</c:v>
                </c:pt>
              </c:numCache>
            </c:numRef>
          </c:val>
          <c:smooth val="0"/>
          <c:extLst>
            <c:ext xmlns:c16="http://schemas.microsoft.com/office/drawing/2014/chart" uri="{C3380CC4-5D6E-409C-BE32-E72D297353CC}">
              <c16:uniqueId val="{00000001-C4CE-0041-8B21-C0674A551100}"/>
            </c:ext>
          </c:extLst>
        </c:ser>
        <c:ser>
          <c:idx val="2"/>
          <c:order val="2"/>
          <c:tx>
            <c:strRef>
              <c:f>'Additional Report charts'!$B$227</c:f>
              <c:strCache>
                <c:ptCount val="1"/>
                <c:pt idx="0">
                  <c:v>Mobile broadband total</c:v>
                </c:pt>
              </c:strCache>
            </c:strRef>
          </c:tx>
          <c:cat>
            <c:numRef>
              <c:f>'Additional Report charts'!$C$224:$R$224</c:f>
              <c:numCache>
                <c:formatCode>General</c:formatCode>
                <c:ptCount val="16"/>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numCache>
            </c:numRef>
          </c:cat>
          <c:val>
            <c:numRef>
              <c:f>'Additional Report charts'!$C$227:$R$227</c:f>
              <c:numCache>
                <c:formatCode>_(* #,##0_);_(* \(#,##0\);_(* "-"??_);_(@_)</c:formatCode>
                <c:ptCount val="16"/>
                <c:pt idx="0">
                  <c:v>1315.213</c:v>
                </c:pt>
                <c:pt idx="1">
                  <c:v>1759.2890000000002</c:v>
                </c:pt>
                <c:pt idx="2">
                  <c:v>2363.0050000000001</c:v>
                </c:pt>
                <c:pt idx="3">
                  <c:v>3201.634</c:v>
                </c:pt>
                <c:pt idx="4">
                  <c:v>4155.1309999999994</c:v>
                </c:pt>
                <c:pt idx="5">
                  <c:v>4949.1239999999998</c:v>
                </c:pt>
                <c:pt idx="6">
                  <c:v>5566.41</c:v>
                </c:pt>
              </c:numCache>
            </c:numRef>
          </c:val>
          <c:smooth val="0"/>
          <c:extLst>
            <c:ext xmlns:c16="http://schemas.microsoft.com/office/drawing/2014/chart" uri="{C3380CC4-5D6E-409C-BE32-E72D297353CC}">
              <c16:uniqueId val="{00000002-C4CE-0041-8B21-C0674A551100}"/>
            </c:ext>
          </c:extLst>
        </c:ser>
        <c:ser>
          <c:idx val="3"/>
          <c:order val="3"/>
          <c:tx>
            <c:strRef>
              <c:f>'Additional Report charts'!$B$228</c:f>
              <c:strCache>
                <c:ptCount val="1"/>
                <c:pt idx="0">
                  <c:v>Total mobile connections</c:v>
                </c:pt>
              </c:strCache>
            </c:strRef>
          </c:tx>
          <c:cat>
            <c:numRef>
              <c:f>'Additional Report charts'!$C$224:$R$224</c:f>
              <c:numCache>
                <c:formatCode>General</c:formatCode>
                <c:ptCount val="16"/>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numCache>
            </c:numRef>
          </c:cat>
          <c:val>
            <c:numRef>
              <c:f>'Additional Report charts'!$C$228:$R$228</c:f>
              <c:numCache>
                <c:formatCode>_(* #,##0_);_(* \(#,##0\);_(* "-"??_);_(@_)</c:formatCode>
                <c:ptCount val="16"/>
                <c:pt idx="0">
                  <c:v>6297.7549999999992</c:v>
                </c:pt>
                <c:pt idx="1">
                  <c:v>6621.3940000000011</c:v>
                </c:pt>
                <c:pt idx="2">
                  <c:v>7021.4089999999997</c:v>
                </c:pt>
                <c:pt idx="3">
                  <c:v>7238.3910000000005</c:v>
                </c:pt>
                <c:pt idx="4">
                  <c:v>7371.2189999999991</c:v>
                </c:pt>
                <c:pt idx="5">
                  <c:v>7589.0549999999994</c:v>
                </c:pt>
                <c:pt idx="6">
                  <c:v>7673.3009999999995</c:v>
                </c:pt>
              </c:numCache>
            </c:numRef>
          </c:val>
          <c:smooth val="0"/>
          <c:extLst>
            <c:ext xmlns:c16="http://schemas.microsoft.com/office/drawing/2014/chart" uri="{C3380CC4-5D6E-409C-BE32-E72D297353CC}">
              <c16:uniqueId val="{00000003-C4CE-0041-8B21-C0674A551100}"/>
            </c:ext>
          </c:extLst>
        </c:ser>
        <c:dLbls>
          <c:showLegendKey val="0"/>
          <c:showVal val="0"/>
          <c:showCatName val="0"/>
          <c:showSerName val="0"/>
          <c:showPercent val="0"/>
          <c:showBubbleSize val="0"/>
        </c:dLbls>
        <c:marker val="1"/>
        <c:smooth val="0"/>
        <c:axId val="130037632"/>
        <c:axId val="130039168"/>
      </c:lineChart>
      <c:catAx>
        <c:axId val="130037632"/>
        <c:scaling>
          <c:orientation val="minMax"/>
        </c:scaling>
        <c:delete val="0"/>
        <c:axPos val="b"/>
        <c:numFmt formatCode="General" sourceLinked="1"/>
        <c:majorTickMark val="out"/>
        <c:minorTickMark val="none"/>
        <c:tickLblPos val="nextTo"/>
        <c:txPr>
          <a:bodyPr/>
          <a:lstStyle/>
          <a:p>
            <a:pPr>
              <a:defRPr sz="1200"/>
            </a:pPr>
            <a:endParaRPr lang="en-US"/>
          </a:p>
        </c:txPr>
        <c:crossAx val="130039168"/>
        <c:crosses val="autoZero"/>
        <c:auto val="1"/>
        <c:lblAlgn val="ctr"/>
        <c:lblOffset val="100"/>
        <c:noMultiLvlLbl val="0"/>
      </c:catAx>
      <c:valAx>
        <c:axId val="130039168"/>
        <c:scaling>
          <c:orientation val="minMax"/>
        </c:scaling>
        <c:delete val="0"/>
        <c:axPos val="l"/>
        <c:majorGridlines/>
        <c:title>
          <c:tx>
            <c:rich>
              <a:bodyPr rot="-5400000" vert="horz"/>
              <a:lstStyle/>
              <a:p>
                <a:pPr>
                  <a:defRPr sz="1200"/>
                </a:pPr>
                <a:r>
                  <a:rPr lang="en-US" sz="1200"/>
                  <a:t>mobile connections, millions</a:t>
                </a:r>
              </a:p>
            </c:rich>
          </c:tx>
          <c:layout>
            <c:manualLayout>
              <c:xMode val="edge"/>
              <c:yMode val="edge"/>
              <c:x val="1.7238423677994375E-2"/>
              <c:y val="0.17956903928318635"/>
            </c:manualLayout>
          </c:layout>
          <c:overlay val="0"/>
        </c:title>
        <c:numFmt formatCode="_(* #,##0_);_(* \(#,##0\);_(* &quot;-&quot;??_);_(@_)" sourceLinked="1"/>
        <c:majorTickMark val="out"/>
        <c:minorTickMark val="none"/>
        <c:tickLblPos val="nextTo"/>
        <c:txPr>
          <a:bodyPr/>
          <a:lstStyle/>
          <a:p>
            <a:pPr>
              <a:defRPr sz="1200"/>
            </a:pPr>
            <a:endParaRPr lang="en-US"/>
          </a:p>
        </c:txPr>
        <c:crossAx val="130037632"/>
        <c:crosses val="autoZero"/>
        <c:crossBetween val="between"/>
      </c:valAx>
    </c:plotArea>
    <c:legend>
      <c:legendPos val="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90856691033437"/>
          <c:y val="0.1334850222629512"/>
          <c:w val="0.87732907508421798"/>
          <c:h val="0.73788294517392272"/>
        </c:manualLayout>
      </c:layout>
      <c:lineChart>
        <c:grouping val="standard"/>
        <c:varyColors val="0"/>
        <c:ser>
          <c:idx val="0"/>
          <c:order val="0"/>
          <c:tx>
            <c:strRef>
              <c:f>'Additional Report charts'!$B$311</c:f>
              <c:strCache>
                <c:ptCount val="1"/>
                <c:pt idx="0">
                  <c:v>Global mobile traffic</c:v>
                </c:pt>
              </c:strCache>
            </c:strRef>
          </c:tx>
          <c:cat>
            <c:numRef>
              <c:f>'Additional Report charts'!$C$310:$S$310</c:f>
              <c:numCache>
                <c:formatCode>General</c:formatCode>
                <c:ptCount val="17"/>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numCache>
            </c:numRef>
          </c:cat>
          <c:val>
            <c:numRef>
              <c:f>'Additional Report charts'!$C$311:$R$311</c:f>
              <c:numCache>
                <c:formatCode>0%</c:formatCode>
                <c:ptCount val="16"/>
                <c:pt idx="1">
                  <c:v>1.6637168141592924</c:v>
                </c:pt>
                <c:pt idx="2">
                  <c:v>1.4451827242524917</c:v>
                </c:pt>
                <c:pt idx="3">
                  <c:v>0.75747282608695632</c:v>
                </c:pt>
                <c:pt idx="4">
                  <c:v>0.61345187475840746</c:v>
                </c:pt>
                <c:pt idx="5">
                  <c:v>0.61116435074269293</c:v>
                </c:pt>
                <c:pt idx="6">
                  <c:v>0.59910780669144992</c:v>
                </c:pt>
                <c:pt idx="7">
                  <c:v>1.0196206062860331</c:v>
                </c:pt>
              </c:numCache>
            </c:numRef>
          </c:val>
          <c:smooth val="0"/>
          <c:extLst>
            <c:ext xmlns:c16="http://schemas.microsoft.com/office/drawing/2014/chart" uri="{C3380CC4-5D6E-409C-BE32-E72D297353CC}">
              <c16:uniqueId val="{00000000-3ED8-CC40-833C-FAB0CA8B7F44}"/>
            </c:ext>
          </c:extLst>
        </c:ser>
        <c:ser>
          <c:idx val="1"/>
          <c:order val="1"/>
          <c:tx>
            <c:strRef>
              <c:f>'Additional Report charts'!$B$312</c:f>
              <c:strCache>
                <c:ptCount val="1"/>
                <c:pt idx="0">
                  <c:v>Internet traffic (all)</c:v>
                </c:pt>
              </c:strCache>
            </c:strRef>
          </c:tx>
          <c:cat>
            <c:numRef>
              <c:f>'Additional Report charts'!$C$310:$S$310</c:f>
              <c:numCache>
                <c:formatCode>General</c:formatCode>
                <c:ptCount val="17"/>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numCache>
            </c:numRef>
          </c:cat>
          <c:val>
            <c:numRef>
              <c:f>'Additional Report charts'!$C$312:$S$312</c:f>
              <c:numCache>
                <c:formatCode>0%</c:formatCode>
                <c:ptCount val="17"/>
                <c:pt idx="0">
                  <c:v>0.38</c:v>
                </c:pt>
                <c:pt idx="1">
                  <c:v>0.37</c:v>
                </c:pt>
                <c:pt idx="2">
                  <c:v>0.36</c:v>
                </c:pt>
                <c:pt idx="3">
                  <c:v>0.35</c:v>
                </c:pt>
                <c:pt idx="4">
                  <c:v>0.33</c:v>
                </c:pt>
                <c:pt idx="5">
                  <c:v>0.31</c:v>
                </c:pt>
                <c:pt idx="6">
                  <c:v>0.3</c:v>
                </c:pt>
                <c:pt idx="7">
                  <c:v>0.28999999999999998</c:v>
                </c:pt>
              </c:numCache>
            </c:numRef>
          </c:val>
          <c:smooth val="0"/>
          <c:extLst>
            <c:ext xmlns:c16="http://schemas.microsoft.com/office/drawing/2014/chart" uri="{C3380CC4-5D6E-409C-BE32-E72D297353CC}">
              <c16:uniqueId val="{00000001-3ED8-CC40-833C-FAB0CA8B7F44}"/>
            </c:ext>
          </c:extLst>
        </c:ser>
        <c:ser>
          <c:idx val="2"/>
          <c:order val="2"/>
          <c:tx>
            <c:strRef>
              <c:f>'Additional Report charts'!$B$313</c:f>
              <c:strCache>
                <c:ptCount val="1"/>
                <c:pt idx="0">
                  <c:v>China mobile data</c:v>
                </c:pt>
              </c:strCache>
            </c:strRef>
          </c:tx>
          <c:cat>
            <c:numRef>
              <c:f>'Additional Report charts'!$C$310:$S$310</c:f>
              <c:numCache>
                <c:formatCode>General</c:formatCode>
                <c:ptCount val="17"/>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numCache>
            </c:numRef>
          </c:cat>
          <c:val>
            <c:numRef>
              <c:f>'Additional Report charts'!$C$313:$R$313</c:f>
              <c:numCache>
                <c:formatCode>0%</c:formatCode>
                <c:ptCount val="16"/>
                <c:pt idx="0">
                  <c:v>0.35424178685897445</c:v>
                </c:pt>
                <c:pt idx="1">
                  <c:v>0.62576040530296018</c:v>
                </c:pt>
                <c:pt idx="2">
                  <c:v>0.50283192684757627</c:v>
                </c:pt>
                <c:pt idx="3">
                  <c:v>0.56072439419394882</c:v>
                </c:pt>
                <c:pt idx="4">
                  <c:v>1.0301506563028835</c:v>
                </c:pt>
                <c:pt idx="5">
                  <c:v>1.2358889844272474</c:v>
                </c:pt>
                <c:pt idx="6">
                  <c:v>1.4714063104828412</c:v>
                </c:pt>
                <c:pt idx="7">
                  <c:v>0.91913871694967275</c:v>
                </c:pt>
              </c:numCache>
            </c:numRef>
          </c:val>
          <c:smooth val="0"/>
          <c:extLst>
            <c:ext xmlns:c16="http://schemas.microsoft.com/office/drawing/2014/chart" uri="{C3380CC4-5D6E-409C-BE32-E72D297353CC}">
              <c16:uniqueId val="{00000002-3ED8-CC40-833C-FAB0CA8B7F44}"/>
            </c:ext>
          </c:extLst>
        </c:ser>
        <c:dLbls>
          <c:showLegendKey val="0"/>
          <c:showVal val="0"/>
          <c:showCatName val="0"/>
          <c:showSerName val="0"/>
          <c:showPercent val="0"/>
          <c:showBubbleSize val="0"/>
        </c:dLbls>
        <c:marker val="1"/>
        <c:smooth val="0"/>
        <c:axId val="130156800"/>
        <c:axId val="130158592"/>
      </c:lineChart>
      <c:catAx>
        <c:axId val="130156800"/>
        <c:scaling>
          <c:orientation val="minMax"/>
        </c:scaling>
        <c:delete val="0"/>
        <c:axPos val="b"/>
        <c:numFmt formatCode="General" sourceLinked="1"/>
        <c:majorTickMark val="out"/>
        <c:minorTickMark val="none"/>
        <c:tickLblPos val="nextTo"/>
        <c:txPr>
          <a:bodyPr/>
          <a:lstStyle/>
          <a:p>
            <a:pPr>
              <a:defRPr sz="1100" b="0"/>
            </a:pPr>
            <a:endParaRPr lang="en-US"/>
          </a:p>
        </c:txPr>
        <c:crossAx val="130158592"/>
        <c:crosses val="autoZero"/>
        <c:auto val="1"/>
        <c:lblAlgn val="ctr"/>
        <c:lblOffset val="100"/>
        <c:noMultiLvlLbl val="0"/>
      </c:catAx>
      <c:valAx>
        <c:axId val="130158592"/>
        <c:scaling>
          <c:orientation val="minMax"/>
        </c:scaling>
        <c:delete val="0"/>
        <c:axPos val="l"/>
        <c:majorGridlines/>
        <c:numFmt formatCode="0%" sourceLinked="1"/>
        <c:majorTickMark val="out"/>
        <c:minorTickMark val="none"/>
        <c:tickLblPos val="nextTo"/>
        <c:txPr>
          <a:bodyPr/>
          <a:lstStyle/>
          <a:p>
            <a:pPr>
              <a:defRPr sz="1200"/>
            </a:pPr>
            <a:endParaRPr lang="en-US"/>
          </a:p>
        </c:txPr>
        <c:crossAx val="130156800"/>
        <c:crosses val="autoZero"/>
        <c:crossBetween val="between"/>
      </c:valAx>
    </c:plotArea>
    <c:legend>
      <c:legendPos val="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rendline>
            <c:trendlineType val="linear"/>
            <c:dispRSqr val="0"/>
            <c:dispEq val="0"/>
          </c:trendline>
          <c:cat>
            <c:strRef>
              <c:f>'Additional Report charts'!$D$99:$O$99</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2022E</c:v>
                </c:pt>
              </c:strCache>
            </c:strRef>
          </c:cat>
          <c:val>
            <c:numRef>
              <c:f>'Additional Report charts'!$D$101:$O$101</c:f>
              <c:numCache>
                <c:formatCode>0%</c:formatCode>
                <c:ptCount val="12"/>
                <c:pt idx="0">
                  <c:v>0.26684978631450806</c:v>
                </c:pt>
                <c:pt idx="1">
                  <c:v>0.59549205124911753</c:v>
                </c:pt>
                <c:pt idx="2">
                  <c:v>0.27259968176725691</c:v>
                </c:pt>
              </c:numCache>
            </c:numRef>
          </c:val>
          <c:smooth val="0"/>
          <c:extLst>
            <c:ext xmlns:c16="http://schemas.microsoft.com/office/drawing/2014/chart" uri="{C3380CC4-5D6E-409C-BE32-E72D297353CC}">
              <c16:uniqueId val="{00000001-5145-A74C-8ACA-ED900D7FE7F0}"/>
            </c:ext>
          </c:extLst>
        </c:ser>
        <c:dLbls>
          <c:showLegendKey val="0"/>
          <c:showVal val="0"/>
          <c:showCatName val="0"/>
          <c:showSerName val="0"/>
          <c:showPercent val="0"/>
          <c:showBubbleSize val="0"/>
        </c:dLbls>
        <c:marker val="1"/>
        <c:smooth val="0"/>
        <c:axId val="130183936"/>
        <c:axId val="130185472"/>
      </c:lineChart>
      <c:catAx>
        <c:axId val="130183936"/>
        <c:scaling>
          <c:orientation val="minMax"/>
        </c:scaling>
        <c:delete val="0"/>
        <c:axPos val="b"/>
        <c:numFmt formatCode="General" sourceLinked="0"/>
        <c:majorTickMark val="out"/>
        <c:minorTickMark val="none"/>
        <c:tickLblPos val="nextTo"/>
        <c:crossAx val="130185472"/>
        <c:crosses val="autoZero"/>
        <c:auto val="1"/>
        <c:lblAlgn val="ctr"/>
        <c:lblOffset val="100"/>
        <c:noMultiLvlLbl val="0"/>
      </c:catAx>
      <c:valAx>
        <c:axId val="130185472"/>
        <c:scaling>
          <c:orientation val="minMax"/>
        </c:scaling>
        <c:delete val="0"/>
        <c:axPos val="l"/>
        <c:majorGridlines/>
        <c:numFmt formatCode="0%" sourceLinked="1"/>
        <c:majorTickMark val="out"/>
        <c:minorTickMark val="none"/>
        <c:tickLblPos val="nextTo"/>
        <c:crossAx val="130183936"/>
        <c:crosses val="autoZero"/>
        <c:crossBetween val="between"/>
      </c:valAx>
    </c:plotArea>
    <c:plotVisOnly val="1"/>
    <c:dispBlanksAs val="gap"/>
    <c:showDLblsOverMax val="0"/>
  </c:chart>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64129483814523"/>
          <c:y val="5.1400554097404488E-2"/>
          <c:w val="0.84762357830271218"/>
          <c:h val="0.8326195683872849"/>
        </c:manualLayout>
      </c:layout>
      <c:lineChart>
        <c:grouping val="standard"/>
        <c:varyColors val="0"/>
        <c:ser>
          <c:idx val="1"/>
          <c:order val="0"/>
          <c:tx>
            <c:strRef>
              <c:f>'Additional Report charts'!$B$170</c:f>
              <c:strCache>
                <c:ptCount val="1"/>
                <c:pt idx="0">
                  <c:v>Global ONUs shipped</c:v>
                </c:pt>
              </c:strCache>
            </c:strRef>
          </c:tx>
          <c:marker>
            <c:symbol val="none"/>
          </c:marker>
          <c:cat>
            <c:numRef>
              <c:f>'Additional Report charts'!$C$169:$S$169</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'Additional Report charts'!$C$170:$S$170</c:f>
              <c:numCache>
                <c:formatCode>_(* #,##0_);_(* \(#,##0\);_(* "-"??_);_(@_)</c:formatCode>
                <c:ptCount val="17"/>
                <c:pt idx="0">
                  <c:v>36.881988596777575</c:v>
                </c:pt>
                <c:pt idx="1">
                  <c:v>60.15535491144891</c:v>
                </c:pt>
                <c:pt idx="2">
                  <c:v>108.78551493038944</c:v>
                </c:pt>
                <c:pt idx="3">
                  <c:v>139.27655512287149</c:v>
                </c:pt>
                <c:pt idx="4">
                  <c:v>190.28889874093343</c:v>
                </c:pt>
                <c:pt idx="5">
                  <c:v>282.93308891665299</c:v>
                </c:pt>
                <c:pt idx="6">
                  <c:v>282.93308891665299</c:v>
                </c:pt>
                <c:pt idx="7">
                  <c:v>282.93308891665299</c:v>
                </c:pt>
                <c:pt idx="8">
                  <c:v>282.93308891665299</c:v>
                </c:pt>
              </c:numCache>
            </c:numRef>
          </c:val>
          <c:smooth val="0"/>
          <c:extLst>
            <c:ext xmlns:c16="http://schemas.microsoft.com/office/drawing/2014/chart" uri="{C3380CC4-5D6E-409C-BE32-E72D297353CC}">
              <c16:uniqueId val="{00000000-2B21-674D-8718-B6E0CBE6C979}"/>
            </c:ext>
          </c:extLst>
        </c:ser>
        <c:ser>
          <c:idx val="2"/>
          <c:order val="1"/>
          <c:tx>
            <c:strRef>
              <c:f>'Additional Report charts'!$B$171</c:f>
              <c:strCache>
                <c:ptCount val="1"/>
                <c:pt idx="0">
                  <c:v>Global FTTx subscribers</c:v>
                </c:pt>
              </c:strCache>
            </c:strRef>
          </c:tx>
          <c:marker>
            <c:symbol val="none"/>
          </c:marker>
          <c:cat>
            <c:numRef>
              <c:f>'Additional Report charts'!$C$169:$S$169</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'Additional Report charts'!$C$171:$S$171</c:f>
              <c:numCache>
                <c:formatCode>_(* #,##0_);_(* \(#,##0\);_(* "-"??_);_(@_)</c:formatCode>
                <c:ptCount val="17"/>
                <c:pt idx="0">
                  <c:v>18.143250000000002</c:v>
                </c:pt>
                <c:pt idx="1">
                  <c:v>31.09695</c:v>
                </c:pt>
                <c:pt idx="2">
                  <c:v>53.210049999999995</c:v>
                </c:pt>
                <c:pt idx="3">
                  <c:v>88.275149999999996</c:v>
                </c:pt>
                <c:pt idx="4">
                  <c:v>132.74074999999999</c:v>
                </c:pt>
                <c:pt idx="5">
                  <c:v>195.31145588235293</c:v>
                </c:pt>
                <c:pt idx="6">
                  <c:v>195.31145588235293</c:v>
                </c:pt>
                <c:pt idx="7">
                  <c:v>195.31145588235293</c:v>
                </c:pt>
                <c:pt idx="8">
                  <c:v>195.31145588235293</c:v>
                </c:pt>
              </c:numCache>
            </c:numRef>
          </c:val>
          <c:smooth val="0"/>
          <c:extLst>
            <c:ext xmlns:c16="http://schemas.microsoft.com/office/drawing/2014/chart" uri="{C3380CC4-5D6E-409C-BE32-E72D297353CC}">
              <c16:uniqueId val="{00000001-2B21-674D-8718-B6E0CBE6C979}"/>
            </c:ext>
          </c:extLst>
        </c:ser>
        <c:dLbls>
          <c:showLegendKey val="0"/>
          <c:showVal val="0"/>
          <c:showCatName val="0"/>
          <c:showSerName val="0"/>
          <c:showPercent val="0"/>
          <c:showBubbleSize val="0"/>
        </c:dLbls>
        <c:smooth val="0"/>
        <c:axId val="130214912"/>
        <c:axId val="130216704"/>
      </c:lineChart>
      <c:catAx>
        <c:axId val="130214912"/>
        <c:scaling>
          <c:orientation val="minMax"/>
        </c:scaling>
        <c:delete val="0"/>
        <c:axPos val="b"/>
        <c:numFmt formatCode="General" sourceLinked="1"/>
        <c:majorTickMark val="out"/>
        <c:minorTickMark val="none"/>
        <c:tickLblPos val="nextTo"/>
        <c:txPr>
          <a:bodyPr/>
          <a:lstStyle/>
          <a:p>
            <a:pPr>
              <a:defRPr sz="1100"/>
            </a:pPr>
            <a:endParaRPr lang="en-US"/>
          </a:p>
        </c:txPr>
        <c:crossAx val="130216704"/>
        <c:crosses val="autoZero"/>
        <c:auto val="1"/>
        <c:lblAlgn val="ctr"/>
        <c:lblOffset val="100"/>
        <c:noMultiLvlLbl val="0"/>
      </c:catAx>
      <c:valAx>
        <c:axId val="130216704"/>
        <c:scaling>
          <c:orientation val="minMax"/>
        </c:scaling>
        <c:delete val="0"/>
        <c:axPos val="l"/>
        <c:majorGridlines/>
        <c:numFmt formatCode="_(* #,##0_);_(* \(#,##0\);_(* &quot;-&quot;??_);_(@_)" sourceLinked="1"/>
        <c:majorTickMark val="out"/>
        <c:minorTickMark val="none"/>
        <c:tickLblPos val="nextTo"/>
        <c:txPr>
          <a:bodyPr/>
          <a:lstStyle/>
          <a:p>
            <a:pPr>
              <a:defRPr sz="1200"/>
            </a:pPr>
            <a:endParaRPr lang="en-US"/>
          </a:p>
        </c:txPr>
        <c:crossAx val="130214912"/>
        <c:crosses val="autoZero"/>
        <c:crossBetween val="between"/>
      </c:valAx>
    </c:plotArea>
    <c:legend>
      <c:legendPos val="r"/>
      <c:layout>
        <c:manualLayout>
          <c:xMode val="edge"/>
          <c:yMode val="edge"/>
          <c:x val="0.13238757655293085"/>
          <c:y val="8.7195246427529904E-2"/>
          <c:w val="0.76548397406399282"/>
          <c:h val="9.9301568402711024E-2"/>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882174103237095"/>
          <c:y val="0.13010425780110821"/>
          <c:w val="0.80951137357830272"/>
          <c:h val="0.75391586468358118"/>
        </c:manualLayout>
      </c:layout>
      <c:lineChart>
        <c:grouping val="standard"/>
        <c:varyColors val="0"/>
        <c:ser>
          <c:idx val="0"/>
          <c:order val="0"/>
          <c:tx>
            <c:strRef>
              <c:f>'Additional Report charts'!$B$72</c:f>
              <c:strCache>
                <c:ptCount val="1"/>
                <c:pt idx="0">
                  <c:v>CSPs</c:v>
                </c:pt>
              </c:strCache>
            </c:strRef>
          </c:tx>
          <c:cat>
            <c:strRef>
              <c:f>'Additional Report charts'!$C$71:$I$71</c:f>
              <c:strCache>
                <c:ptCount val="7"/>
                <c:pt idx="0">
                  <c:v>2016</c:v>
                </c:pt>
                <c:pt idx="1">
                  <c:v>2017</c:v>
                </c:pt>
                <c:pt idx="2">
                  <c:v>2018</c:v>
                </c:pt>
                <c:pt idx="3">
                  <c:v>2019</c:v>
                </c:pt>
                <c:pt idx="4">
                  <c:v>2020</c:v>
                </c:pt>
                <c:pt idx="5">
                  <c:v>2021</c:v>
                </c:pt>
                <c:pt idx="6">
                  <c:v>2022E</c:v>
                </c:pt>
              </c:strCache>
            </c:strRef>
          </c:cat>
          <c:val>
            <c:numRef>
              <c:f>'Additional Report charts'!$C$72:$I$72</c:f>
              <c:numCache>
                <c:formatCode>_("$"* #,##0_);_("$"* \(#,##0\);_("$"* "-"??_);_(@_)</c:formatCode>
                <c:ptCount val="7"/>
                <c:pt idx="0">
                  <c:v>176.69215136806716</c:v>
                </c:pt>
                <c:pt idx="1">
                  <c:v>171.794117671961</c:v>
                </c:pt>
                <c:pt idx="2">
                  <c:v>171.96407556088104</c:v>
                </c:pt>
              </c:numCache>
            </c:numRef>
          </c:val>
          <c:smooth val="0"/>
          <c:extLst>
            <c:ext xmlns:c16="http://schemas.microsoft.com/office/drawing/2014/chart" uri="{C3380CC4-5D6E-409C-BE32-E72D297353CC}">
              <c16:uniqueId val="{00000000-3DEA-3141-8792-D30E10847AE2}"/>
            </c:ext>
          </c:extLst>
        </c:ser>
        <c:ser>
          <c:idx val="1"/>
          <c:order val="1"/>
          <c:tx>
            <c:strRef>
              <c:f>'Additional Report charts'!$B$73</c:f>
              <c:strCache>
                <c:ptCount val="1"/>
                <c:pt idx="0">
                  <c:v>ICPs</c:v>
                </c:pt>
              </c:strCache>
            </c:strRef>
          </c:tx>
          <c:cat>
            <c:strRef>
              <c:f>'Additional Report charts'!$C$71:$I$71</c:f>
              <c:strCache>
                <c:ptCount val="7"/>
                <c:pt idx="0">
                  <c:v>2016</c:v>
                </c:pt>
                <c:pt idx="1">
                  <c:v>2017</c:v>
                </c:pt>
                <c:pt idx="2">
                  <c:v>2018</c:v>
                </c:pt>
                <c:pt idx="3">
                  <c:v>2019</c:v>
                </c:pt>
                <c:pt idx="4">
                  <c:v>2020</c:v>
                </c:pt>
                <c:pt idx="5">
                  <c:v>2021</c:v>
                </c:pt>
                <c:pt idx="6">
                  <c:v>2022E</c:v>
                </c:pt>
              </c:strCache>
            </c:strRef>
          </c:cat>
          <c:val>
            <c:numRef>
              <c:f>'Additional Report charts'!$C$73:$I$73</c:f>
              <c:numCache>
                <c:formatCode>_("$"* #,##0_);_("$"* \(#,##0\);_("$"* "-"??_);_(@_)</c:formatCode>
                <c:ptCount val="7"/>
                <c:pt idx="0">
                  <c:v>50.710448883848819</c:v>
                </c:pt>
                <c:pt idx="1">
                  <c:v>62.524683714347731</c:v>
                </c:pt>
                <c:pt idx="2">
                  <c:v>95.403489034306716</c:v>
                </c:pt>
              </c:numCache>
            </c:numRef>
          </c:val>
          <c:smooth val="0"/>
          <c:extLst>
            <c:ext xmlns:c16="http://schemas.microsoft.com/office/drawing/2014/chart" uri="{C3380CC4-5D6E-409C-BE32-E72D297353CC}">
              <c16:uniqueId val="{00000001-3DEA-3141-8792-D30E10847AE2}"/>
            </c:ext>
          </c:extLst>
        </c:ser>
        <c:dLbls>
          <c:showLegendKey val="0"/>
          <c:showVal val="0"/>
          <c:showCatName val="0"/>
          <c:showSerName val="0"/>
          <c:showPercent val="0"/>
          <c:showBubbleSize val="0"/>
        </c:dLbls>
        <c:marker val="1"/>
        <c:smooth val="0"/>
        <c:axId val="130320256"/>
        <c:axId val="130321792"/>
      </c:lineChart>
      <c:catAx>
        <c:axId val="130320256"/>
        <c:scaling>
          <c:orientation val="minMax"/>
        </c:scaling>
        <c:delete val="0"/>
        <c:axPos val="b"/>
        <c:numFmt formatCode="General" sourceLinked="0"/>
        <c:majorTickMark val="out"/>
        <c:minorTickMark val="none"/>
        <c:tickLblPos val="nextTo"/>
        <c:txPr>
          <a:bodyPr/>
          <a:lstStyle/>
          <a:p>
            <a:pPr>
              <a:defRPr sz="1200"/>
            </a:pPr>
            <a:endParaRPr lang="en-US"/>
          </a:p>
        </c:txPr>
        <c:crossAx val="130321792"/>
        <c:crosses val="autoZero"/>
        <c:auto val="1"/>
        <c:lblAlgn val="ctr"/>
        <c:lblOffset val="100"/>
        <c:noMultiLvlLbl val="0"/>
      </c:catAx>
      <c:valAx>
        <c:axId val="130321792"/>
        <c:scaling>
          <c:orientation val="minMax"/>
        </c:scaling>
        <c:delete val="0"/>
        <c:axPos val="l"/>
        <c:majorGridlines/>
        <c:title>
          <c:tx>
            <c:rich>
              <a:bodyPr rot="-5400000" vert="horz"/>
              <a:lstStyle/>
              <a:p>
                <a:pPr>
                  <a:defRPr sz="1200"/>
                </a:pPr>
                <a:r>
                  <a:rPr lang="en-US" sz="1200"/>
                  <a:t>Capex ($ billions)</a:t>
                </a:r>
              </a:p>
            </c:rich>
          </c:tx>
          <c:layout>
            <c:manualLayout>
              <c:xMode val="edge"/>
              <c:yMode val="edge"/>
              <c:x val="1.5972943869994115E-2"/>
              <c:y val="0.32306773766567087"/>
            </c:manualLayout>
          </c:layout>
          <c:overlay val="0"/>
        </c:title>
        <c:numFmt formatCode="_(&quot;$&quot;* #,##0_);_(&quot;$&quot;* \(#,##0\);_(&quot;$&quot;* &quot;-&quot;??_);_(@_)" sourceLinked="1"/>
        <c:majorTickMark val="out"/>
        <c:minorTickMark val="none"/>
        <c:tickLblPos val="nextTo"/>
        <c:txPr>
          <a:bodyPr/>
          <a:lstStyle/>
          <a:p>
            <a:pPr>
              <a:defRPr sz="1200"/>
            </a:pPr>
            <a:endParaRPr lang="en-US"/>
          </a:p>
        </c:txPr>
        <c:crossAx val="130320256"/>
        <c:crosses val="autoZero"/>
        <c:crossBetween val="between"/>
      </c:valAx>
    </c:plotArea>
    <c:legend>
      <c:legendPos val="r"/>
      <c:layout>
        <c:manualLayout>
          <c:xMode val="edge"/>
          <c:yMode val="edge"/>
          <c:x val="0.36944422572178476"/>
          <c:y val="3.2023549139690875E-2"/>
          <c:w val="0.2722224409448819"/>
          <c:h val="7.9471420239136767E-2"/>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740531332816031"/>
          <c:y val="5.6702257193997525E-2"/>
          <c:w val="0.64065130250035518"/>
          <c:h val="0.85004935496776346"/>
        </c:manualLayout>
      </c:layout>
      <c:barChart>
        <c:barDir val="col"/>
        <c:grouping val="stacked"/>
        <c:varyColors val="0"/>
        <c:ser>
          <c:idx val="2"/>
          <c:order val="0"/>
          <c:tx>
            <c:strRef>
              <c:f>Summary!$B$109</c:f>
              <c:strCache>
                <c:ptCount val="1"/>
                <c:pt idx="0">
                  <c:v>Ethernet</c:v>
                </c:pt>
              </c:strCache>
            </c:strRef>
          </c:tx>
          <c:spPr>
            <a:solidFill>
              <a:schemeClr val="accent1"/>
            </a:solidFill>
            <a:ln>
              <a:noFill/>
            </a:ln>
            <a:effectLst/>
          </c:spPr>
          <c:invertIfNegative val="0"/>
          <c:cat>
            <c:numRef>
              <c:f>Summary!$C$108:$N$108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Summary!$C$109:$N$109</c:f>
              <c:numCache>
                <c:formatCode>_("$"* #,##0_);_("$"* \(#,##0\);_("$"* "-"??_);_(@_)</c:formatCode>
                <c:ptCount val="12"/>
                <c:pt idx="0">
                  <c:v>2687.6154076451867</c:v>
                </c:pt>
                <c:pt idx="1">
                  <c:v>3178.3132920887742</c:v>
                </c:pt>
                <c:pt idx="2">
                  <c:v>3388.017527813528</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7A21-4649-890F-ABF99D30F193}"/>
            </c:ext>
          </c:extLst>
        </c:ser>
        <c:ser>
          <c:idx val="3"/>
          <c:order val="1"/>
          <c:tx>
            <c:strRef>
              <c:f>Summary!$B$110</c:f>
              <c:strCache>
                <c:ptCount val="1"/>
                <c:pt idx="0">
                  <c:v>Fibre Channel</c:v>
                </c:pt>
              </c:strCache>
            </c:strRef>
          </c:tx>
          <c:spPr>
            <a:solidFill>
              <a:srgbClr val="FF0000"/>
            </a:solidFill>
            <a:ln>
              <a:noFill/>
            </a:ln>
            <a:effectLst/>
          </c:spPr>
          <c:invertIfNegative val="0"/>
          <c:cat>
            <c:numRef>
              <c:f>Summary!$C$108:$N$108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Summary!$C$110:$N$110</c:f>
              <c:numCache>
                <c:formatCode>_("$"* #,##0_);_("$"* \(#,##0\);_("$"* "-"??_);_(@_)</c:formatCode>
                <c:ptCount val="12"/>
                <c:pt idx="0">
                  <c:v>213.14888751760432</c:v>
                </c:pt>
                <c:pt idx="1">
                  <c:v>230.49733099999995</c:v>
                </c:pt>
                <c:pt idx="2">
                  <c:v>218.4222266667125</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7A21-4649-890F-ABF99D30F193}"/>
            </c:ext>
          </c:extLst>
        </c:ser>
        <c:ser>
          <c:idx val="4"/>
          <c:order val="2"/>
          <c:tx>
            <c:strRef>
              <c:f>Summary!$B$111</c:f>
              <c:strCache>
                <c:ptCount val="1"/>
                <c:pt idx="0">
                  <c:v>Optical Interconnects</c:v>
                </c:pt>
              </c:strCache>
            </c:strRef>
          </c:tx>
          <c:spPr>
            <a:solidFill>
              <a:schemeClr val="accent3"/>
            </a:solidFill>
            <a:ln>
              <a:noFill/>
            </a:ln>
            <a:effectLst/>
          </c:spPr>
          <c:invertIfNegative val="0"/>
          <c:cat>
            <c:numRef>
              <c:f>Summary!$C$108:$N$108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Summary!$C$111:$N$111</c:f>
              <c:numCache>
                <c:formatCode>_("$"* #,##0_);_("$"* \(#,##0\);_("$"* "-"??_);_(@_)</c:formatCode>
                <c:ptCount val="12"/>
                <c:pt idx="0">
                  <c:v>221.72454479323278</c:v>
                </c:pt>
                <c:pt idx="1">
                  <c:v>206.65941133354022</c:v>
                </c:pt>
                <c:pt idx="2">
                  <c:v>227.1686618283141</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7A21-4649-890F-ABF99D30F193}"/>
            </c:ext>
          </c:extLst>
        </c:ser>
        <c:ser>
          <c:idx val="5"/>
          <c:order val="3"/>
          <c:tx>
            <c:strRef>
              <c:f>Summary!$B$112</c:f>
              <c:strCache>
                <c:ptCount val="1"/>
                <c:pt idx="0">
                  <c:v>CWDM / DWDM</c:v>
                </c:pt>
              </c:strCache>
            </c:strRef>
          </c:tx>
          <c:spPr>
            <a:solidFill>
              <a:schemeClr val="accent4"/>
            </a:solidFill>
            <a:ln>
              <a:noFill/>
            </a:ln>
            <a:effectLst/>
          </c:spPr>
          <c:invertIfNegative val="0"/>
          <c:cat>
            <c:numRef>
              <c:f>Summary!$C$108:$N$108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Summary!$C$112:$N$112</c:f>
              <c:numCache>
                <c:formatCode>_("$"* #,##0_);_("$"* \(#,##0\);_("$"* "-"??_);_(@_)</c:formatCode>
                <c:ptCount val="12"/>
                <c:pt idx="0">
                  <c:v>6287.9532087052276</c:v>
                </c:pt>
                <c:pt idx="1">
                  <c:v>4977.9332889830412</c:v>
                </c:pt>
                <c:pt idx="2">
                  <c:v>3805.3280952727268</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7A21-4649-890F-ABF99D30F193}"/>
            </c:ext>
          </c:extLst>
        </c:ser>
        <c:ser>
          <c:idx val="6"/>
          <c:order val="4"/>
          <c:tx>
            <c:strRef>
              <c:f>Summary!$B$113</c:f>
              <c:strCache>
                <c:ptCount val="1"/>
                <c:pt idx="0">
                  <c:v>Wireless Fronthaul</c:v>
                </c:pt>
              </c:strCache>
            </c:strRef>
          </c:tx>
          <c:spPr>
            <a:solidFill>
              <a:schemeClr val="accent5"/>
            </a:solidFill>
            <a:ln>
              <a:noFill/>
            </a:ln>
            <a:effectLst/>
          </c:spPr>
          <c:invertIfNegative val="0"/>
          <c:cat>
            <c:numRef>
              <c:f>Summary!$C$108:$N$108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Summary!$C$113:$N$113</c:f>
              <c:numCache>
                <c:formatCode>_("$"* #,##0_);_("$"* \(#,##0\);_("$"* "-"??_);_(@_)</c:formatCode>
                <c:ptCount val="12"/>
                <c:pt idx="0">
                  <c:v>382.25682098868845</c:v>
                </c:pt>
                <c:pt idx="1">
                  <c:v>247.34892365305473</c:v>
                </c:pt>
                <c:pt idx="2">
                  <c:v>365.79070959702165</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7A21-4649-890F-ABF99D30F193}"/>
            </c:ext>
          </c:extLst>
        </c:ser>
        <c:ser>
          <c:idx val="7"/>
          <c:order val="5"/>
          <c:tx>
            <c:strRef>
              <c:f>Summary!$B$114</c:f>
              <c:strCache>
                <c:ptCount val="1"/>
                <c:pt idx="0">
                  <c:v>Wireless Backhaul</c:v>
                </c:pt>
              </c:strCache>
            </c:strRef>
          </c:tx>
          <c:spPr>
            <a:solidFill>
              <a:schemeClr val="accent6"/>
            </a:solidFill>
          </c:spPr>
          <c:invertIfNegative val="0"/>
          <c:cat>
            <c:numRef>
              <c:f>Summary!$C$108:$N$108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Summary!$C$114:$N$114</c:f>
              <c:numCache>
                <c:formatCode>_("$"* #,##0_);_("$"* \(#,##0\);_("$"* "-"??_);_(@_)</c:formatCode>
                <c:ptCount val="12"/>
                <c:pt idx="0">
                  <c:v>122.25775506511425</c:v>
                </c:pt>
                <c:pt idx="1">
                  <c:v>103.69885054896281</c:v>
                </c:pt>
                <c:pt idx="2">
                  <c:v>82.303681142702601</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1047-104A-B34D-ECF42693DD86}"/>
            </c:ext>
          </c:extLst>
        </c:ser>
        <c:ser>
          <c:idx val="0"/>
          <c:order val="6"/>
          <c:tx>
            <c:strRef>
              <c:f>Summary!$B$115</c:f>
              <c:strCache>
                <c:ptCount val="1"/>
                <c:pt idx="0">
                  <c:v>FTTx</c:v>
                </c:pt>
              </c:strCache>
            </c:strRef>
          </c:tx>
          <c:spPr>
            <a:solidFill>
              <a:schemeClr val="tx2">
                <a:lumMod val="75000"/>
              </a:schemeClr>
            </a:solidFill>
          </c:spPr>
          <c:invertIfNegative val="0"/>
          <c:cat>
            <c:numRef>
              <c:f>Summary!$C$108:$N$108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Summary!$C$115:$N$115</c:f>
              <c:numCache>
                <c:formatCode>_("$"* #,##0_);_("$"* \(#,##0\);_("$"* "-"??_);_(@_)</c:formatCode>
                <c:ptCount val="12"/>
                <c:pt idx="0">
                  <c:v>1133.7546625817984</c:v>
                </c:pt>
                <c:pt idx="1">
                  <c:v>1012.1414103438306</c:v>
                </c:pt>
                <c:pt idx="2">
                  <c:v>708.65392982679441</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1047-104A-B34D-ECF42693DD86}"/>
            </c:ext>
          </c:extLst>
        </c:ser>
        <c:dLbls>
          <c:showLegendKey val="0"/>
          <c:showVal val="0"/>
          <c:showCatName val="0"/>
          <c:showSerName val="0"/>
          <c:showPercent val="0"/>
          <c:showBubbleSize val="0"/>
        </c:dLbls>
        <c:gapWidth val="150"/>
        <c:overlap val="100"/>
        <c:axId val="130661760"/>
        <c:axId val="130671744"/>
      </c:barChart>
      <c:catAx>
        <c:axId val="130661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en-US"/>
          </a:p>
        </c:txPr>
        <c:crossAx val="130671744"/>
        <c:crossesAt val="0"/>
        <c:auto val="1"/>
        <c:lblAlgn val="ctr"/>
        <c:lblOffset val="100"/>
        <c:noMultiLvlLbl val="0"/>
      </c:catAx>
      <c:valAx>
        <c:axId val="130671744"/>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a:t>Sales ($M)</a:t>
                </a:r>
              </a:p>
            </c:rich>
          </c:tx>
          <c:layout>
            <c:manualLayout>
              <c:xMode val="edge"/>
              <c:yMode val="edge"/>
              <c:x val="1.3089337769830846E-2"/>
              <c:y val="0.40414409519650912"/>
            </c:manualLayout>
          </c:layout>
          <c:overlay val="0"/>
          <c:spPr>
            <a:noFill/>
            <a:ln>
              <a:noFill/>
            </a:ln>
            <a:effectLst/>
          </c:sp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130661760"/>
        <c:crosses val="autoZero"/>
        <c:crossBetween val="between"/>
      </c:valAx>
      <c:spPr>
        <a:noFill/>
        <a:ln>
          <a:noFill/>
        </a:ln>
        <a:effectLst/>
      </c:spPr>
    </c:plotArea>
    <c:legend>
      <c:legendPos val="r"/>
      <c:layout>
        <c:manualLayout>
          <c:xMode val="edge"/>
          <c:yMode val="edge"/>
          <c:x val="0.82401354715622821"/>
          <c:y val="0.10241273083415593"/>
          <c:w val="0.17598645284377176"/>
          <c:h val="0.79604067948354529"/>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05437016155381"/>
          <c:y val="0.11711016404554014"/>
          <c:w val="0.74876455721431601"/>
          <c:h val="0.77533370207079122"/>
        </c:manualLayout>
      </c:layout>
      <c:lineChart>
        <c:grouping val="standard"/>
        <c:varyColors val="0"/>
        <c:ser>
          <c:idx val="0"/>
          <c:order val="0"/>
          <c:tx>
            <c:strRef>
              <c:f>Summary!$B$69</c:f>
              <c:strCache>
                <c:ptCount val="1"/>
                <c:pt idx="0">
                  <c:v>CWDM / DWDM</c:v>
                </c:pt>
              </c:strCache>
            </c:strRef>
          </c:tx>
          <c:cat>
            <c:numRef>
              <c:f>Summary!$C$65:$N$65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Summary!$C$69:$N$69</c:f>
              <c:numCache>
                <c:formatCode>_(* #,##0_);_(* \(#,##0\);_(* "-"??_);_(@_)</c:formatCode>
                <c:ptCount val="12"/>
                <c:pt idx="0">
                  <c:v>1498376.6074438202</c:v>
                </c:pt>
                <c:pt idx="1">
                  <c:v>1351126.2632678538</c:v>
                </c:pt>
                <c:pt idx="2">
                  <c:v>1284197</c:v>
                </c:pt>
                <c:pt idx="3">
                  <c:v>0</c:v>
                </c:pt>
                <c:pt idx="4">
                  <c:v>0</c:v>
                </c:pt>
                <c:pt idx="5">
                  <c:v>0</c:v>
                </c:pt>
                <c:pt idx="6">
                  <c:v>0</c:v>
                </c:pt>
                <c:pt idx="7">
                  <c:v>0</c:v>
                </c:pt>
                <c:pt idx="8">
                  <c:v>0</c:v>
                </c:pt>
                <c:pt idx="9">
                  <c:v>0</c:v>
                </c:pt>
                <c:pt idx="10">
                  <c:v>0</c:v>
                </c:pt>
                <c:pt idx="11">
                  <c:v>0</c:v>
                </c:pt>
              </c:numCache>
            </c:numRef>
          </c:val>
          <c:smooth val="1"/>
          <c:extLst>
            <c:ext xmlns:c16="http://schemas.microsoft.com/office/drawing/2014/chart" uri="{C3380CC4-5D6E-409C-BE32-E72D297353CC}">
              <c16:uniqueId val="{00000000-39E6-7E44-B16E-1E17CA747810}"/>
            </c:ext>
          </c:extLst>
        </c:ser>
        <c:ser>
          <c:idx val="5"/>
          <c:order val="1"/>
          <c:tx>
            <c:strRef>
              <c:f>Summary!$B$70</c:f>
              <c:strCache>
                <c:ptCount val="1"/>
                <c:pt idx="0">
                  <c:v>Wireless Fronthaul</c:v>
                </c:pt>
              </c:strCache>
            </c:strRef>
          </c:tx>
          <c:cat>
            <c:numRef>
              <c:f>Summary!$C$65:$N$65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Summary!$C$70:$N$70</c:f>
              <c:numCache>
                <c:formatCode>_(* #,##0_);_(* \(#,##0\);_(* "-"??_);_(@_)</c:formatCode>
                <c:ptCount val="12"/>
                <c:pt idx="0">
                  <c:v>19024119.772373602</c:v>
                </c:pt>
                <c:pt idx="1">
                  <c:v>12999554.544593539</c:v>
                </c:pt>
                <c:pt idx="2">
                  <c:v>16464669.061662231</c:v>
                </c:pt>
                <c:pt idx="3">
                  <c:v>0</c:v>
                </c:pt>
                <c:pt idx="4">
                  <c:v>0</c:v>
                </c:pt>
                <c:pt idx="5">
                  <c:v>0</c:v>
                </c:pt>
                <c:pt idx="6">
                  <c:v>0</c:v>
                </c:pt>
                <c:pt idx="7">
                  <c:v>0</c:v>
                </c:pt>
                <c:pt idx="8">
                  <c:v>0</c:v>
                </c:pt>
                <c:pt idx="9">
                  <c:v>0</c:v>
                </c:pt>
                <c:pt idx="10">
                  <c:v>0</c:v>
                </c:pt>
                <c:pt idx="11">
                  <c:v>0</c:v>
                </c:pt>
              </c:numCache>
            </c:numRef>
          </c:val>
          <c:smooth val="1"/>
          <c:extLst>
            <c:ext xmlns:c16="http://schemas.microsoft.com/office/drawing/2014/chart" uri="{C3380CC4-5D6E-409C-BE32-E72D297353CC}">
              <c16:uniqueId val="{00000001-39E6-7E44-B16E-1E17CA747810}"/>
            </c:ext>
          </c:extLst>
        </c:ser>
        <c:ser>
          <c:idx val="1"/>
          <c:order val="2"/>
          <c:tx>
            <c:strRef>
              <c:f>Summary!$B$71</c:f>
              <c:strCache>
                <c:ptCount val="1"/>
                <c:pt idx="0">
                  <c:v>Wireless Backhaul</c:v>
                </c:pt>
              </c:strCache>
            </c:strRef>
          </c:tx>
          <c:cat>
            <c:numRef>
              <c:f>Summary!$C$65:$N$65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Summary!$C$71:$N$71</c:f>
              <c:numCache>
                <c:formatCode>_(* #,##0_);_(* \(#,##0\);_(* "-"??_);_(@_)</c:formatCode>
                <c:ptCount val="12"/>
                <c:pt idx="0">
                  <c:v>1257210.1857449999</c:v>
                </c:pt>
                <c:pt idx="1">
                  <c:v>1276894.6942</c:v>
                </c:pt>
                <c:pt idx="2">
                  <c:v>1389737.6923076923</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87D8-E44C-9CA6-5BA2CFA8A922}"/>
            </c:ext>
          </c:extLst>
        </c:ser>
        <c:ser>
          <c:idx val="4"/>
          <c:order val="3"/>
          <c:tx>
            <c:strRef>
              <c:f>Summary!$B$72</c:f>
              <c:strCache>
                <c:ptCount val="1"/>
                <c:pt idx="0">
                  <c:v>FTTx</c:v>
                </c:pt>
              </c:strCache>
            </c:strRef>
          </c:tx>
          <c:cat>
            <c:numRef>
              <c:f>Summary!$C$65:$N$65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Summary!$C$72:$N$72</c:f>
              <c:numCache>
                <c:formatCode>_(* #,##0_);_(* \(#,##0\);_(* "-"??_);_(@_)</c:formatCode>
                <c:ptCount val="12"/>
                <c:pt idx="0">
                  <c:v>102199915.4647059</c:v>
                </c:pt>
                <c:pt idx="1">
                  <c:v>77852571.208176464</c:v>
                </c:pt>
                <c:pt idx="2">
                  <c:v>91863984.942399994</c:v>
                </c:pt>
                <c:pt idx="3">
                  <c:v>0</c:v>
                </c:pt>
                <c:pt idx="4">
                  <c:v>0</c:v>
                </c:pt>
                <c:pt idx="5">
                  <c:v>0</c:v>
                </c:pt>
                <c:pt idx="6">
                  <c:v>0</c:v>
                </c:pt>
                <c:pt idx="7">
                  <c:v>0</c:v>
                </c:pt>
                <c:pt idx="8">
                  <c:v>0</c:v>
                </c:pt>
                <c:pt idx="9">
                  <c:v>0</c:v>
                </c:pt>
                <c:pt idx="10">
                  <c:v>0</c:v>
                </c:pt>
                <c:pt idx="11">
                  <c:v>0</c:v>
                </c:pt>
              </c:numCache>
            </c:numRef>
          </c:val>
          <c:smooth val="1"/>
          <c:extLst>
            <c:ext xmlns:c16="http://schemas.microsoft.com/office/drawing/2014/chart" uri="{C3380CC4-5D6E-409C-BE32-E72D297353CC}">
              <c16:uniqueId val="{00000002-39E6-7E44-B16E-1E17CA747810}"/>
            </c:ext>
          </c:extLst>
        </c:ser>
        <c:dLbls>
          <c:showLegendKey val="0"/>
          <c:showVal val="0"/>
          <c:showCatName val="0"/>
          <c:showSerName val="0"/>
          <c:showPercent val="0"/>
          <c:showBubbleSize val="0"/>
        </c:dLbls>
        <c:marker val="1"/>
        <c:smooth val="0"/>
        <c:axId val="124950400"/>
        <c:axId val="124951936"/>
      </c:lineChart>
      <c:catAx>
        <c:axId val="124950400"/>
        <c:scaling>
          <c:orientation val="minMax"/>
        </c:scaling>
        <c:delete val="0"/>
        <c:axPos val="b"/>
        <c:numFmt formatCode="General" sourceLinked="1"/>
        <c:majorTickMark val="out"/>
        <c:minorTickMark val="none"/>
        <c:tickLblPos val="nextTo"/>
        <c:txPr>
          <a:bodyPr/>
          <a:lstStyle/>
          <a:p>
            <a:pPr>
              <a:defRPr sz="1200" b="0"/>
            </a:pPr>
            <a:endParaRPr lang="en-US"/>
          </a:p>
        </c:txPr>
        <c:crossAx val="124951936"/>
        <c:crosses val="autoZero"/>
        <c:auto val="1"/>
        <c:lblAlgn val="ctr"/>
        <c:lblOffset val="100"/>
        <c:noMultiLvlLbl val="1"/>
      </c:catAx>
      <c:valAx>
        <c:axId val="124951936"/>
        <c:scaling>
          <c:orientation val="minMax"/>
          <c:min val="0"/>
        </c:scaling>
        <c:delete val="0"/>
        <c:axPos val="l"/>
        <c:majorGridlines/>
        <c:title>
          <c:tx>
            <c:rich>
              <a:bodyPr rot="-5400000" vert="horz"/>
              <a:lstStyle/>
              <a:p>
                <a:pPr>
                  <a:defRPr sz="1600"/>
                </a:pPr>
                <a:r>
                  <a:rPr lang="en-US" sz="1600"/>
                  <a:t>Shipments</a:t>
                </a:r>
              </a:p>
            </c:rich>
          </c:tx>
          <c:layout>
            <c:manualLayout>
              <c:xMode val="edge"/>
              <c:yMode val="edge"/>
              <c:x val="1.6184408423588012E-4"/>
              <c:y val="0.37260589745475242"/>
            </c:manualLayout>
          </c:layout>
          <c:overlay val="0"/>
        </c:title>
        <c:numFmt formatCode="#,##0" sourceLinked="0"/>
        <c:majorTickMark val="out"/>
        <c:minorTickMark val="none"/>
        <c:tickLblPos val="nextTo"/>
        <c:txPr>
          <a:bodyPr/>
          <a:lstStyle/>
          <a:p>
            <a:pPr>
              <a:defRPr sz="1400" b="0"/>
            </a:pPr>
            <a:endParaRPr lang="en-US"/>
          </a:p>
        </c:txPr>
        <c:crossAx val="124950400"/>
        <c:crosses val="autoZero"/>
        <c:crossBetween val="between"/>
      </c:valAx>
    </c:plotArea>
    <c:legend>
      <c:legendPos val="t"/>
      <c:layout>
        <c:manualLayout>
          <c:xMode val="edge"/>
          <c:yMode val="edge"/>
          <c:x val="0.21668728955206149"/>
          <c:y val="8.1207497945833956E-3"/>
          <c:w val="0.60306143527181699"/>
          <c:h val="0.18002871036738399"/>
        </c:manualLayout>
      </c:layout>
      <c:overlay val="0"/>
      <c:txPr>
        <a:bodyPr/>
        <a:lstStyle/>
        <a:p>
          <a:pPr>
            <a:defRPr sz="1400"/>
          </a:pPr>
          <a:endParaRPr lang="en-US"/>
        </a:p>
      </c:txPr>
    </c:legend>
    <c:plotVisOnly val="1"/>
    <c:dispBlanksAs val="gap"/>
    <c:showDLblsOverMax val="0"/>
  </c:chart>
  <c:printSettings>
    <c:headerFooter/>
    <c:pageMargins b="0.750000000000003" l="0.70000000000000095" r="0.70000000000000095" t="0.750000000000003"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851952516088"/>
          <c:y val="0.12872565058482"/>
          <c:w val="0.84553552633331996"/>
          <c:h val="0.75339196970892097"/>
        </c:manualLayout>
      </c:layout>
      <c:barChart>
        <c:barDir val="col"/>
        <c:grouping val="stacked"/>
        <c:varyColors val="0"/>
        <c:ser>
          <c:idx val="1"/>
          <c:order val="0"/>
          <c:tx>
            <c:strRef>
              <c:f>Summary!$O$184</c:f>
              <c:strCache>
                <c:ptCount val="1"/>
                <c:pt idx="0">
                  <c:v>XFP fixed</c:v>
                </c:pt>
              </c:strCache>
            </c:strRef>
          </c:tx>
          <c:invertIfNegative val="0"/>
          <c:cat>
            <c:numRef>
              <c:f>Summary!$P$183:$AA$183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Summary!$P$184:$AA$184</c:f>
              <c:numCache>
                <c:formatCode>_("$"* #,##0_);_("$"* \(#,##0\);_("$"* "-"??_);_(@_)</c:formatCode>
                <c:ptCount val="12"/>
                <c:pt idx="0">
                  <c:v>44.131827549685809</c:v>
                </c:pt>
                <c:pt idx="1">
                  <c:v>32.715855538572171</c:v>
                </c:pt>
                <c:pt idx="2">
                  <c:v>15.073821000000001</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D5C1-3B43-A351-BB5C15F77667}"/>
            </c:ext>
          </c:extLst>
        </c:ser>
        <c:ser>
          <c:idx val="2"/>
          <c:order val="1"/>
          <c:tx>
            <c:strRef>
              <c:f>Summary!$O$185</c:f>
              <c:strCache>
                <c:ptCount val="1"/>
                <c:pt idx="0">
                  <c:v>XFP tunable</c:v>
                </c:pt>
              </c:strCache>
            </c:strRef>
          </c:tx>
          <c:invertIfNegative val="0"/>
          <c:cat>
            <c:numRef>
              <c:f>Summary!$P$183:$AA$183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Summary!$P$185:$AA$185</c:f>
              <c:numCache>
                <c:formatCode>_("$"* #,##0_);_("$"* \(#,##0\);_("$"* "-"??_);_(@_)</c:formatCode>
                <c:ptCount val="12"/>
                <c:pt idx="0">
                  <c:v>109.57744239</c:v>
                </c:pt>
                <c:pt idx="1">
                  <c:v>104.63186200000001</c:v>
                </c:pt>
                <c:pt idx="2">
                  <c:v>92.292704000000001</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D5C1-3B43-A351-BB5C15F77667}"/>
            </c:ext>
          </c:extLst>
        </c:ser>
        <c:ser>
          <c:idx val="3"/>
          <c:order val="2"/>
          <c:tx>
            <c:strRef>
              <c:f>Summary!$O$186</c:f>
              <c:strCache>
                <c:ptCount val="1"/>
                <c:pt idx="0">
                  <c:v>SFP+ fixed</c:v>
                </c:pt>
              </c:strCache>
            </c:strRef>
          </c:tx>
          <c:invertIfNegative val="0"/>
          <c:cat>
            <c:numRef>
              <c:f>Summary!$P$183:$AA$183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Summary!$P$186:$AA$186</c:f>
              <c:numCache>
                <c:formatCode>_("$"* #,##0_);_("$"* \(#,##0\);_("$"* "-"??_);_(@_)</c:formatCode>
                <c:ptCount val="12"/>
                <c:pt idx="0">
                  <c:v>29.585699433278187</c:v>
                </c:pt>
                <c:pt idx="1">
                  <c:v>41.423453372424589</c:v>
                </c:pt>
                <c:pt idx="2">
                  <c:v>30.236115000000002</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D5C1-3B43-A351-BB5C15F77667}"/>
            </c:ext>
          </c:extLst>
        </c:ser>
        <c:ser>
          <c:idx val="4"/>
          <c:order val="3"/>
          <c:tx>
            <c:strRef>
              <c:f>Summary!$O$187</c:f>
              <c:strCache>
                <c:ptCount val="1"/>
                <c:pt idx="0">
                  <c:v>SFP+ tunable</c:v>
                </c:pt>
              </c:strCache>
            </c:strRef>
          </c:tx>
          <c:invertIfNegative val="0"/>
          <c:cat>
            <c:numRef>
              <c:f>Summary!$P$183:$AA$183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Summary!$P$187:$AA$187</c:f>
              <c:numCache>
                <c:formatCode>_("$"* #,##0_);_("$"* \(#,##0\);_("$"* "-"??_);_(@_)</c:formatCode>
                <c:ptCount val="12"/>
                <c:pt idx="0">
                  <c:v>38.279044019999994</c:v>
                </c:pt>
                <c:pt idx="1">
                  <c:v>53.050871000000001</c:v>
                </c:pt>
                <c:pt idx="2">
                  <c:v>63.673679999999997</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D5C1-3B43-A351-BB5C15F77667}"/>
            </c:ext>
          </c:extLst>
        </c:ser>
        <c:dLbls>
          <c:showLegendKey val="0"/>
          <c:showVal val="0"/>
          <c:showCatName val="0"/>
          <c:showSerName val="0"/>
          <c:showPercent val="0"/>
          <c:showBubbleSize val="0"/>
        </c:dLbls>
        <c:gapWidth val="150"/>
        <c:overlap val="100"/>
        <c:axId val="125140352"/>
        <c:axId val="125150336"/>
      </c:barChart>
      <c:catAx>
        <c:axId val="125140352"/>
        <c:scaling>
          <c:orientation val="minMax"/>
        </c:scaling>
        <c:delete val="0"/>
        <c:axPos val="b"/>
        <c:numFmt formatCode="General" sourceLinked="1"/>
        <c:majorTickMark val="out"/>
        <c:minorTickMark val="none"/>
        <c:tickLblPos val="nextTo"/>
        <c:txPr>
          <a:bodyPr/>
          <a:lstStyle/>
          <a:p>
            <a:pPr>
              <a:defRPr sz="1200" b="0"/>
            </a:pPr>
            <a:endParaRPr lang="en-US"/>
          </a:p>
        </c:txPr>
        <c:crossAx val="125150336"/>
        <c:crosses val="autoZero"/>
        <c:auto val="1"/>
        <c:lblAlgn val="ctr"/>
        <c:lblOffset val="100"/>
        <c:noMultiLvlLbl val="0"/>
      </c:catAx>
      <c:valAx>
        <c:axId val="125150336"/>
        <c:scaling>
          <c:orientation val="minMax"/>
          <c:min val="0"/>
        </c:scaling>
        <c:delete val="0"/>
        <c:axPos val="l"/>
        <c:majorGridlines/>
        <c:title>
          <c:tx>
            <c:rich>
              <a:bodyPr rot="-5400000" vert="horz"/>
              <a:lstStyle/>
              <a:p>
                <a:pPr>
                  <a:defRPr sz="1400"/>
                </a:pPr>
                <a:r>
                  <a:rPr lang="en-US" sz="1400"/>
                  <a:t>Sales ($M)</a:t>
                </a:r>
              </a:p>
            </c:rich>
          </c:tx>
          <c:layout>
            <c:manualLayout>
              <c:xMode val="edge"/>
              <c:yMode val="edge"/>
              <c:x val="1.01010101010101E-2"/>
              <c:y val="0.39459580124341198"/>
            </c:manualLayout>
          </c:layout>
          <c:overlay val="0"/>
        </c:title>
        <c:numFmt formatCode="_(&quot;$&quot;* #,##0_);_(&quot;$&quot;* \(#,##0\);_(&quot;$&quot;* &quot;-&quot;??_);_(@_)" sourceLinked="1"/>
        <c:majorTickMark val="out"/>
        <c:minorTickMark val="none"/>
        <c:tickLblPos val="nextTo"/>
        <c:txPr>
          <a:bodyPr/>
          <a:lstStyle/>
          <a:p>
            <a:pPr>
              <a:defRPr sz="1400" b="0"/>
            </a:pPr>
            <a:endParaRPr lang="en-US"/>
          </a:p>
        </c:txPr>
        <c:crossAx val="125140352"/>
        <c:crosses val="autoZero"/>
        <c:crossBetween val="between"/>
        <c:majorUnit val="100"/>
      </c:valAx>
    </c:plotArea>
    <c:legend>
      <c:legendPos val="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780846125338331"/>
          <c:y val="0.12444665103504396"/>
          <c:w val="0.73658428442567858"/>
          <c:h val="0.76648682712386451"/>
        </c:manualLayout>
      </c:layout>
      <c:barChart>
        <c:barDir val="col"/>
        <c:grouping val="stacked"/>
        <c:varyColors val="0"/>
        <c:ser>
          <c:idx val="0"/>
          <c:order val="0"/>
          <c:tx>
            <c:strRef>
              <c:f>Summary!$B$341</c:f>
              <c:strCache>
                <c:ptCount val="1"/>
                <c:pt idx="0">
                  <c:v>ONUs</c:v>
                </c:pt>
              </c:strCache>
            </c:strRef>
          </c:tx>
          <c:invertIfNegative val="0"/>
          <c:cat>
            <c:numRef>
              <c:f>Summary!$C$340:$N$340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Summary!$C$341:$N$341</c:f>
              <c:numCache>
                <c:formatCode>_(* #,##0_);_(* \(#,##0\);_(* "-"??_);_(@_)</c:formatCode>
                <c:ptCount val="12"/>
                <c:pt idx="0">
                  <c:v>7114732.4247058816</c:v>
                </c:pt>
                <c:pt idx="1">
                  <c:v>6163806.3161764704</c:v>
                </c:pt>
                <c:pt idx="2">
                  <c:v>11442109</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3282-7F47-988E-4AEAECA994E3}"/>
            </c:ext>
          </c:extLst>
        </c:ser>
        <c:ser>
          <c:idx val="1"/>
          <c:order val="1"/>
          <c:tx>
            <c:strRef>
              <c:f>Summary!$B$342</c:f>
              <c:strCache>
                <c:ptCount val="1"/>
                <c:pt idx="0">
                  <c:v>OLTs</c:v>
                </c:pt>
              </c:strCache>
            </c:strRef>
          </c:tx>
          <c:invertIfNegative val="0"/>
          <c:cat>
            <c:numRef>
              <c:f>Summary!$C$340:$N$340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Summary!$C$342:$N$342</c:f>
              <c:numCache>
                <c:formatCode>_(* #,##0_);_(* \(#,##0\);_(* "-"??_);_(@_)</c:formatCode>
                <c:ptCount val="12"/>
                <c:pt idx="0">
                  <c:v>5523651</c:v>
                </c:pt>
                <c:pt idx="1">
                  <c:v>4039539.26</c:v>
                </c:pt>
                <c:pt idx="2">
                  <c:v>4067418</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3282-7F47-988E-4AEAECA994E3}"/>
            </c:ext>
          </c:extLst>
        </c:ser>
        <c:ser>
          <c:idx val="2"/>
          <c:order val="2"/>
          <c:tx>
            <c:strRef>
              <c:f>Summary!$B$343</c:f>
              <c:strCache>
                <c:ptCount val="1"/>
                <c:pt idx="0">
                  <c:v>BOSAs on board</c:v>
                </c:pt>
              </c:strCache>
            </c:strRef>
          </c:tx>
          <c:invertIfNegative val="0"/>
          <c:cat>
            <c:numRef>
              <c:f>Summary!$C$340:$N$340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Summary!$C$343:$N$343</c:f>
              <c:numCache>
                <c:formatCode>_(* #,##0_);_(* \(#,##0\);_(* "-"??_);_(@_)</c:formatCode>
                <c:ptCount val="12"/>
                <c:pt idx="0">
                  <c:v>89561532.039999992</c:v>
                </c:pt>
                <c:pt idx="1">
                  <c:v>67649225.631999999</c:v>
                </c:pt>
                <c:pt idx="2">
                  <c:v>76354457.942399994</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3282-7F47-988E-4AEAECA994E3}"/>
            </c:ext>
          </c:extLst>
        </c:ser>
        <c:dLbls>
          <c:showLegendKey val="0"/>
          <c:showVal val="0"/>
          <c:showCatName val="0"/>
          <c:showSerName val="0"/>
          <c:showPercent val="0"/>
          <c:showBubbleSize val="0"/>
        </c:dLbls>
        <c:gapWidth val="150"/>
        <c:overlap val="100"/>
        <c:axId val="125167872"/>
        <c:axId val="125177856"/>
      </c:barChart>
      <c:catAx>
        <c:axId val="125167872"/>
        <c:scaling>
          <c:orientation val="minMax"/>
        </c:scaling>
        <c:delete val="0"/>
        <c:axPos val="b"/>
        <c:numFmt formatCode="General" sourceLinked="1"/>
        <c:majorTickMark val="out"/>
        <c:minorTickMark val="none"/>
        <c:tickLblPos val="nextTo"/>
        <c:txPr>
          <a:bodyPr/>
          <a:lstStyle/>
          <a:p>
            <a:pPr>
              <a:defRPr sz="1200" b="0"/>
            </a:pPr>
            <a:endParaRPr lang="en-US"/>
          </a:p>
        </c:txPr>
        <c:crossAx val="125177856"/>
        <c:crosses val="autoZero"/>
        <c:auto val="1"/>
        <c:lblAlgn val="ctr"/>
        <c:lblOffset val="100"/>
        <c:noMultiLvlLbl val="0"/>
      </c:catAx>
      <c:valAx>
        <c:axId val="125177856"/>
        <c:scaling>
          <c:orientation val="minMax"/>
        </c:scaling>
        <c:delete val="0"/>
        <c:axPos val="l"/>
        <c:majorGridlines/>
        <c:title>
          <c:tx>
            <c:rich>
              <a:bodyPr rot="-5400000" vert="horz"/>
              <a:lstStyle/>
              <a:p>
                <a:pPr>
                  <a:defRPr sz="1400"/>
                </a:pPr>
                <a:r>
                  <a:rPr lang="en-US" sz="1400"/>
                  <a:t>Units</a:t>
                </a:r>
              </a:p>
            </c:rich>
          </c:tx>
          <c:layout>
            <c:manualLayout>
              <c:xMode val="edge"/>
              <c:yMode val="edge"/>
              <c:x val="1.77544816990391E-2"/>
              <c:y val="0.429260400184866"/>
            </c:manualLayout>
          </c:layout>
          <c:overlay val="0"/>
        </c:title>
        <c:numFmt formatCode="_(* #,##0_);_(* \(#,##0\);_(* &quot;-&quot;??_);_(@_)" sourceLinked="1"/>
        <c:majorTickMark val="out"/>
        <c:minorTickMark val="none"/>
        <c:tickLblPos val="nextTo"/>
        <c:txPr>
          <a:bodyPr/>
          <a:lstStyle/>
          <a:p>
            <a:pPr>
              <a:defRPr sz="1400"/>
            </a:pPr>
            <a:endParaRPr lang="en-US"/>
          </a:p>
        </c:txPr>
        <c:crossAx val="125167872"/>
        <c:crosses val="autoZero"/>
        <c:crossBetween val="between"/>
      </c:valAx>
    </c:plotArea>
    <c:legend>
      <c:legendPos val="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3" Type="http://schemas.openxmlformats.org/officeDocument/2006/relationships/chart" Target="../charts/chart51.xml"/><Relationship Id="rId7" Type="http://schemas.openxmlformats.org/officeDocument/2006/relationships/image" Target="../media/image1.png"/><Relationship Id="rId2" Type="http://schemas.openxmlformats.org/officeDocument/2006/relationships/chart" Target="../charts/chart50.xml"/><Relationship Id="rId1" Type="http://schemas.openxmlformats.org/officeDocument/2006/relationships/chart" Target="../charts/chart49.xml"/><Relationship Id="rId6" Type="http://schemas.openxmlformats.org/officeDocument/2006/relationships/chart" Target="../charts/chart54.xml"/><Relationship Id="rId5" Type="http://schemas.openxmlformats.org/officeDocument/2006/relationships/chart" Target="../charts/chart53.xml"/><Relationship Id="rId4" Type="http://schemas.openxmlformats.org/officeDocument/2006/relationships/chart" Target="../charts/chart52.xml"/></Relationships>
</file>

<file path=xl/drawings/_rels/drawing17.xml.rels><?xml version="1.0" encoding="UTF-8" standalone="yes"?>
<Relationships xmlns="http://schemas.openxmlformats.org/package/2006/relationships"><Relationship Id="rId8" Type="http://schemas.openxmlformats.org/officeDocument/2006/relationships/chart" Target="../charts/chart61.xml"/><Relationship Id="rId13" Type="http://schemas.openxmlformats.org/officeDocument/2006/relationships/chart" Target="../charts/chart66.xml"/><Relationship Id="rId3" Type="http://schemas.openxmlformats.org/officeDocument/2006/relationships/image" Target="../media/image1.png"/><Relationship Id="rId7" Type="http://schemas.openxmlformats.org/officeDocument/2006/relationships/chart" Target="../charts/chart60.xml"/><Relationship Id="rId12" Type="http://schemas.openxmlformats.org/officeDocument/2006/relationships/chart" Target="../charts/chart65.xml"/><Relationship Id="rId17" Type="http://schemas.openxmlformats.org/officeDocument/2006/relationships/image" Target="../media/image4.png"/><Relationship Id="rId2" Type="http://schemas.openxmlformats.org/officeDocument/2006/relationships/chart" Target="../charts/chart56.xml"/><Relationship Id="rId16" Type="http://schemas.openxmlformats.org/officeDocument/2006/relationships/image" Target="../media/image3.png"/><Relationship Id="rId1" Type="http://schemas.openxmlformats.org/officeDocument/2006/relationships/chart" Target="../charts/chart55.xml"/><Relationship Id="rId6" Type="http://schemas.openxmlformats.org/officeDocument/2006/relationships/chart" Target="../charts/chart59.xml"/><Relationship Id="rId11" Type="http://schemas.openxmlformats.org/officeDocument/2006/relationships/chart" Target="../charts/chart64.xml"/><Relationship Id="rId5" Type="http://schemas.openxmlformats.org/officeDocument/2006/relationships/chart" Target="../charts/chart58.xml"/><Relationship Id="rId15" Type="http://schemas.openxmlformats.org/officeDocument/2006/relationships/image" Target="../media/image2.png"/><Relationship Id="rId10" Type="http://schemas.openxmlformats.org/officeDocument/2006/relationships/chart" Target="../charts/chart63.xml"/><Relationship Id="rId4" Type="http://schemas.openxmlformats.org/officeDocument/2006/relationships/chart" Target="../charts/chart57.xml"/><Relationship Id="rId9" Type="http://schemas.openxmlformats.org/officeDocument/2006/relationships/chart" Target="../charts/chart62.xml"/><Relationship Id="rId14" Type="http://schemas.openxmlformats.org/officeDocument/2006/relationships/chart" Target="../charts/chart67.xml"/></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3" Type="http://schemas.openxmlformats.org/officeDocument/2006/relationships/chart" Target="../charts/chart15.xml"/><Relationship Id="rId18" Type="http://schemas.openxmlformats.org/officeDocument/2006/relationships/chart" Target="../charts/chart20.xml"/><Relationship Id="rId26" Type="http://schemas.openxmlformats.org/officeDocument/2006/relationships/chart" Target="../charts/chart28.xml"/><Relationship Id="rId39" Type="http://schemas.openxmlformats.org/officeDocument/2006/relationships/chart" Target="../charts/chart40.xml"/><Relationship Id="rId21" Type="http://schemas.openxmlformats.org/officeDocument/2006/relationships/chart" Target="../charts/chart23.xml"/><Relationship Id="rId34" Type="http://schemas.openxmlformats.org/officeDocument/2006/relationships/chart" Target="../charts/chart35.xml"/><Relationship Id="rId42" Type="http://schemas.openxmlformats.org/officeDocument/2006/relationships/chart" Target="../charts/chart43.xml"/><Relationship Id="rId47" Type="http://schemas.openxmlformats.org/officeDocument/2006/relationships/chart" Target="../charts/chart48.xml"/><Relationship Id="rId7" Type="http://schemas.openxmlformats.org/officeDocument/2006/relationships/chart" Target="../charts/chart9.xml"/><Relationship Id="rId2" Type="http://schemas.openxmlformats.org/officeDocument/2006/relationships/chart" Target="../charts/chart4.xml"/><Relationship Id="rId16" Type="http://schemas.openxmlformats.org/officeDocument/2006/relationships/chart" Target="../charts/chart18.xml"/><Relationship Id="rId29" Type="http://schemas.openxmlformats.org/officeDocument/2006/relationships/chart" Target="../charts/chart30.xml"/><Relationship Id="rId1" Type="http://schemas.openxmlformats.org/officeDocument/2006/relationships/chart" Target="../charts/chart3.xml"/><Relationship Id="rId6" Type="http://schemas.openxmlformats.org/officeDocument/2006/relationships/chart" Target="../charts/chart8.xml"/><Relationship Id="rId11" Type="http://schemas.openxmlformats.org/officeDocument/2006/relationships/chart" Target="../charts/chart13.xml"/><Relationship Id="rId24" Type="http://schemas.openxmlformats.org/officeDocument/2006/relationships/chart" Target="../charts/chart26.xml"/><Relationship Id="rId32" Type="http://schemas.openxmlformats.org/officeDocument/2006/relationships/chart" Target="../charts/chart33.xml"/><Relationship Id="rId37" Type="http://schemas.openxmlformats.org/officeDocument/2006/relationships/chart" Target="../charts/chart38.xml"/><Relationship Id="rId40" Type="http://schemas.openxmlformats.org/officeDocument/2006/relationships/chart" Target="../charts/chart41.xml"/><Relationship Id="rId45" Type="http://schemas.openxmlformats.org/officeDocument/2006/relationships/chart" Target="../charts/chart46.xml"/><Relationship Id="rId5" Type="http://schemas.openxmlformats.org/officeDocument/2006/relationships/chart" Target="../charts/chart7.xml"/><Relationship Id="rId15" Type="http://schemas.openxmlformats.org/officeDocument/2006/relationships/chart" Target="../charts/chart17.xml"/><Relationship Id="rId23" Type="http://schemas.openxmlformats.org/officeDocument/2006/relationships/chart" Target="../charts/chart25.xml"/><Relationship Id="rId28" Type="http://schemas.openxmlformats.org/officeDocument/2006/relationships/image" Target="../media/image1.png"/><Relationship Id="rId36" Type="http://schemas.openxmlformats.org/officeDocument/2006/relationships/chart" Target="../charts/chart37.xml"/><Relationship Id="rId10" Type="http://schemas.openxmlformats.org/officeDocument/2006/relationships/chart" Target="../charts/chart12.xml"/><Relationship Id="rId19" Type="http://schemas.openxmlformats.org/officeDocument/2006/relationships/chart" Target="../charts/chart21.xml"/><Relationship Id="rId31" Type="http://schemas.openxmlformats.org/officeDocument/2006/relationships/chart" Target="../charts/chart32.xml"/><Relationship Id="rId44" Type="http://schemas.openxmlformats.org/officeDocument/2006/relationships/chart" Target="../charts/chart45.xml"/><Relationship Id="rId4" Type="http://schemas.openxmlformats.org/officeDocument/2006/relationships/chart" Target="../charts/chart6.xml"/><Relationship Id="rId9" Type="http://schemas.openxmlformats.org/officeDocument/2006/relationships/chart" Target="../charts/chart11.xml"/><Relationship Id="rId14" Type="http://schemas.openxmlformats.org/officeDocument/2006/relationships/chart" Target="../charts/chart16.xml"/><Relationship Id="rId22" Type="http://schemas.openxmlformats.org/officeDocument/2006/relationships/chart" Target="../charts/chart24.xml"/><Relationship Id="rId27" Type="http://schemas.openxmlformats.org/officeDocument/2006/relationships/chart" Target="../charts/chart29.xml"/><Relationship Id="rId30" Type="http://schemas.openxmlformats.org/officeDocument/2006/relationships/chart" Target="../charts/chart31.xml"/><Relationship Id="rId35" Type="http://schemas.openxmlformats.org/officeDocument/2006/relationships/chart" Target="../charts/chart36.xml"/><Relationship Id="rId43" Type="http://schemas.openxmlformats.org/officeDocument/2006/relationships/chart" Target="../charts/chart44.xml"/><Relationship Id="rId8" Type="http://schemas.openxmlformats.org/officeDocument/2006/relationships/chart" Target="../charts/chart10.xml"/><Relationship Id="rId3" Type="http://schemas.openxmlformats.org/officeDocument/2006/relationships/chart" Target="../charts/chart5.xml"/><Relationship Id="rId12" Type="http://schemas.openxmlformats.org/officeDocument/2006/relationships/chart" Target="../charts/chart14.xml"/><Relationship Id="rId17" Type="http://schemas.openxmlformats.org/officeDocument/2006/relationships/chart" Target="../charts/chart19.xml"/><Relationship Id="rId25" Type="http://schemas.openxmlformats.org/officeDocument/2006/relationships/chart" Target="../charts/chart27.xml"/><Relationship Id="rId33" Type="http://schemas.openxmlformats.org/officeDocument/2006/relationships/chart" Target="../charts/chart34.xml"/><Relationship Id="rId38" Type="http://schemas.openxmlformats.org/officeDocument/2006/relationships/chart" Target="../charts/chart39.xml"/><Relationship Id="rId46" Type="http://schemas.openxmlformats.org/officeDocument/2006/relationships/chart" Target="../charts/chart47.xml"/><Relationship Id="rId20" Type="http://schemas.openxmlformats.org/officeDocument/2006/relationships/chart" Target="../charts/chart22.xml"/><Relationship Id="rId41" Type="http://schemas.openxmlformats.org/officeDocument/2006/relationships/chart" Target="../charts/chart42.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404813</xdr:colOff>
      <xdr:row>0</xdr:row>
      <xdr:rowOff>31751</xdr:rowOff>
    </xdr:from>
    <xdr:to>
      <xdr:col>10</xdr:col>
      <xdr:colOff>430677</xdr:colOff>
      <xdr:row>4</xdr:row>
      <xdr:rowOff>121424</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7112001" y="31751"/>
          <a:ext cx="3883489" cy="859611"/>
        </a:xfrm>
        <a:prstGeom prst="rect">
          <a:avLst/>
        </a:prstGeom>
      </xdr:spPr>
    </xdr:pic>
    <xdr:clientData/>
  </xdr:twoCellAnchor>
  <xdr:twoCellAnchor>
    <xdr:from>
      <xdr:col>4</xdr:col>
      <xdr:colOff>206375</xdr:colOff>
      <xdr:row>12</xdr:row>
      <xdr:rowOff>23813</xdr:rowOff>
    </xdr:from>
    <xdr:to>
      <xdr:col>9</xdr:col>
      <xdr:colOff>611188</xdr:colOff>
      <xdr:row>23</xdr:row>
      <xdr:rowOff>39688</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8612188" y="2198688"/>
          <a:ext cx="3619500" cy="1762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Please note: </a:t>
          </a:r>
        </a:p>
        <a:p>
          <a:endParaRPr lang="en-US" sz="1100"/>
        </a:p>
        <a:p>
          <a:r>
            <a:rPr lang="en-US" sz="1100">
              <a:solidFill>
                <a:schemeClr val="dk1"/>
              </a:solidFill>
              <a:effectLst/>
              <a:latin typeface="+mn-lt"/>
              <a:ea typeface="+mn-ea"/>
              <a:cs typeface="+mn-cs"/>
            </a:rPr>
            <a:t>Our historical data includes the shipments of formerly independent and now merged/acquired/defunct companies. This is necessary to paint an accurate picture of the market at any point in time. Composing a historical time series from today’s existing companies </a:t>
          </a:r>
          <a:r>
            <a:rPr lang="en-US" sz="1100" u="sng">
              <a:solidFill>
                <a:schemeClr val="dk1"/>
              </a:solidFill>
              <a:effectLst/>
              <a:latin typeface="+mn-lt"/>
              <a:ea typeface="+mn-ea"/>
              <a:cs typeface="+mn-cs"/>
            </a:rPr>
            <a:t>only</a:t>
          </a:r>
          <a:r>
            <a:rPr lang="en-US" sz="1100">
              <a:solidFill>
                <a:schemeClr val="dk1"/>
              </a:solidFill>
              <a:effectLst/>
              <a:latin typeface="+mn-lt"/>
              <a:ea typeface="+mn-ea"/>
              <a:cs typeface="+mn-cs"/>
            </a:rPr>
            <a:t> would be missing a good deal of the past market which would result in showing higher growth than has actually occurred.</a:t>
          </a:r>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78242</xdr:colOff>
      <xdr:row>1</xdr:row>
      <xdr:rowOff>7937</xdr:rowOff>
    </xdr:from>
    <xdr:to>
      <xdr:col>14</xdr:col>
      <xdr:colOff>185749</xdr:colOff>
      <xdr:row>5</xdr:row>
      <xdr:rowOff>78334</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8206242" y="171223"/>
          <a:ext cx="3808650" cy="85961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10</xdr:col>
      <xdr:colOff>9071</xdr:colOff>
      <xdr:row>1</xdr:row>
      <xdr:rowOff>3401</xdr:rowOff>
    </xdr:from>
    <xdr:to>
      <xdr:col>14</xdr:col>
      <xdr:colOff>191416</xdr:colOff>
      <xdr:row>4</xdr:row>
      <xdr:rowOff>127000</xdr:rowOff>
    </xdr:to>
    <xdr:pic>
      <xdr:nvPicPr>
        <xdr:cNvPr id="4" name="Picture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a:stretch>
          <a:fillRect/>
        </a:stretch>
      </xdr:blipFill>
      <xdr:spPr>
        <a:xfrm>
          <a:off x="9289142" y="166687"/>
          <a:ext cx="3883488" cy="74952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12</xdr:col>
      <xdr:colOff>737055</xdr:colOff>
      <xdr:row>0</xdr:row>
      <xdr:rowOff>141741</xdr:rowOff>
    </xdr:from>
    <xdr:to>
      <xdr:col>16</xdr:col>
      <xdr:colOff>919401</xdr:colOff>
      <xdr:row>5</xdr:row>
      <xdr:rowOff>48852</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stretch>
          <a:fillRect/>
        </a:stretch>
      </xdr:blipFill>
      <xdr:spPr>
        <a:xfrm>
          <a:off x="10942412" y="141741"/>
          <a:ext cx="3883489" cy="85961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oneCellAnchor>
    <xdr:from>
      <xdr:col>12</xdr:col>
      <xdr:colOff>759733</xdr:colOff>
      <xdr:row>0</xdr:row>
      <xdr:rowOff>102054</xdr:rowOff>
    </xdr:from>
    <xdr:ext cx="3883489" cy="725714"/>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11137447" y="102054"/>
          <a:ext cx="3883489" cy="725714"/>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twoCellAnchor editAs="oneCell">
    <xdr:from>
      <xdr:col>10</xdr:col>
      <xdr:colOff>497795</xdr:colOff>
      <xdr:row>1</xdr:row>
      <xdr:rowOff>83912</xdr:rowOff>
    </xdr:from>
    <xdr:to>
      <xdr:col>14</xdr:col>
      <xdr:colOff>44222</xdr:colOff>
      <xdr:row>4</xdr:row>
      <xdr:rowOff>102055</xdr:rowOff>
    </xdr:to>
    <xdr:pic>
      <xdr:nvPicPr>
        <xdr:cNvPr id="4" name="Picture 3">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1"/>
        <a:stretch>
          <a:fillRect/>
        </a:stretch>
      </xdr:blipFill>
      <xdr:spPr>
        <a:xfrm>
          <a:off x="9932081" y="247198"/>
          <a:ext cx="3501570" cy="64407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11</xdr:col>
      <xdr:colOff>283483</xdr:colOff>
      <xdr:row>1</xdr:row>
      <xdr:rowOff>44223</xdr:rowOff>
    </xdr:from>
    <xdr:to>
      <xdr:col>16</xdr:col>
      <xdr:colOff>171006</xdr:colOff>
      <xdr:row>5</xdr:row>
      <xdr:rowOff>114620</xdr:rowOff>
    </xdr:to>
    <xdr:pic>
      <xdr:nvPicPr>
        <xdr:cNvPr id="5" name="Picture 4">
          <a:extLst>
            <a:ext uri="{FF2B5EF4-FFF2-40B4-BE49-F238E27FC236}">
              <a16:creationId xmlns:a16="http://schemas.microsoft.com/office/drawing/2014/main" id="{00000000-0008-0000-0D00-000005000000}"/>
            </a:ext>
          </a:extLst>
        </xdr:cNvPr>
        <xdr:cNvPicPr>
          <a:picLocks noChangeAspect="1"/>
        </xdr:cNvPicPr>
      </xdr:nvPicPr>
      <xdr:blipFill>
        <a:blip xmlns:r="http://schemas.openxmlformats.org/officeDocument/2006/relationships" r:embed="rId1"/>
        <a:stretch>
          <a:fillRect/>
        </a:stretch>
      </xdr:blipFill>
      <xdr:spPr>
        <a:xfrm>
          <a:off x="10189483" y="207509"/>
          <a:ext cx="3878952" cy="85961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571500</xdr:colOff>
      <xdr:row>6</xdr:row>
      <xdr:rowOff>0</xdr:rowOff>
    </xdr:from>
    <xdr:to>
      <xdr:col>9</xdr:col>
      <xdr:colOff>506865</xdr:colOff>
      <xdr:row>29</xdr:row>
      <xdr:rowOff>30842</xdr:rowOff>
    </xdr:to>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136071</xdr:colOff>
      <xdr:row>168</xdr:row>
      <xdr:rowOff>159543</xdr:rowOff>
    </xdr:from>
    <xdr:to>
      <xdr:col>7</xdr:col>
      <xdr:colOff>789214</xdr:colOff>
      <xdr:row>185</xdr:row>
      <xdr:rowOff>42067</xdr:rowOff>
    </xdr:to>
    <xdr:graphicFrame macro="">
      <xdr:nvGraphicFramePr>
        <xdr:cNvPr id="4" name="Chart 3">
          <a:extLst>
            <a:ext uri="{FF2B5EF4-FFF2-40B4-BE49-F238E27FC236}">
              <a16:creationId xmlns:a16="http://schemas.microsoft.com/office/drawing/2014/main" id="{00000000-0008-0000-0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145143</xdr:colOff>
      <xdr:row>169</xdr:row>
      <xdr:rowOff>4716</xdr:rowOff>
    </xdr:from>
    <xdr:to>
      <xdr:col>14</xdr:col>
      <xdr:colOff>0</xdr:colOff>
      <xdr:row>185</xdr:row>
      <xdr:rowOff>4536</xdr:rowOff>
    </xdr:to>
    <xdr:graphicFrame macro="">
      <xdr:nvGraphicFramePr>
        <xdr:cNvPr id="5" name="Chart 11959141">
          <a:extLst>
            <a:ext uri="{FF2B5EF4-FFF2-40B4-BE49-F238E27FC236}">
              <a16:creationId xmlns:a16="http://schemas.microsoft.com/office/drawing/2014/main" id="{00000000-0008-0000-0E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56686</xdr:colOff>
      <xdr:row>5</xdr:row>
      <xdr:rowOff>123976</xdr:rowOff>
    </xdr:from>
    <xdr:to>
      <xdr:col>21</xdr:col>
      <xdr:colOff>701448</xdr:colOff>
      <xdr:row>28</xdr:row>
      <xdr:rowOff>65918</xdr:rowOff>
    </xdr:to>
    <xdr:graphicFrame macro="">
      <xdr:nvGraphicFramePr>
        <xdr:cNvPr id="6" name="Chart 5">
          <a:extLst>
            <a:ext uri="{FF2B5EF4-FFF2-40B4-BE49-F238E27FC236}">
              <a16:creationId xmlns:a16="http://schemas.microsoft.com/office/drawing/2014/main" id="{00000000-0008-0000-0E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581319</xdr:colOff>
      <xdr:row>29</xdr:row>
      <xdr:rowOff>146957</xdr:rowOff>
    </xdr:from>
    <xdr:to>
      <xdr:col>9</xdr:col>
      <xdr:colOff>570592</xdr:colOff>
      <xdr:row>55</xdr:row>
      <xdr:rowOff>51707</xdr:rowOff>
    </xdr:to>
    <xdr:graphicFrame macro="">
      <xdr:nvGraphicFramePr>
        <xdr:cNvPr id="7" name="Chart 6">
          <a:extLst>
            <a:ext uri="{FF2B5EF4-FFF2-40B4-BE49-F238E27FC236}">
              <a16:creationId xmlns:a16="http://schemas.microsoft.com/office/drawing/2014/main" id="{00000000-0008-0000-0E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47625</xdr:colOff>
      <xdr:row>30</xdr:row>
      <xdr:rowOff>27215</xdr:rowOff>
    </xdr:from>
    <xdr:to>
      <xdr:col>21</xdr:col>
      <xdr:colOff>707571</xdr:colOff>
      <xdr:row>56</xdr:row>
      <xdr:rowOff>50800</xdr:rowOff>
    </xdr:to>
    <xdr:graphicFrame macro="">
      <xdr:nvGraphicFramePr>
        <xdr:cNvPr id="11" name="Chart 10">
          <a:extLst>
            <a:ext uri="{FF2B5EF4-FFF2-40B4-BE49-F238E27FC236}">
              <a16:creationId xmlns:a16="http://schemas.microsoft.com/office/drawing/2014/main" id="{00000000-0008-0000-0E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15</xdr:col>
      <xdr:colOff>952501</xdr:colOff>
      <xdr:row>0</xdr:row>
      <xdr:rowOff>0</xdr:rowOff>
    </xdr:from>
    <xdr:to>
      <xdr:col>19</xdr:col>
      <xdr:colOff>672204</xdr:colOff>
      <xdr:row>4</xdr:row>
      <xdr:rowOff>70397</xdr:rowOff>
    </xdr:to>
    <xdr:pic>
      <xdr:nvPicPr>
        <xdr:cNvPr id="8" name="Picture 7">
          <a:extLst>
            <a:ext uri="{FF2B5EF4-FFF2-40B4-BE49-F238E27FC236}">
              <a16:creationId xmlns:a16="http://schemas.microsoft.com/office/drawing/2014/main" id="{00000000-0008-0000-0E00-000008000000}"/>
            </a:ext>
          </a:extLst>
        </xdr:cNvPr>
        <xdr:cNvPicPr>
          <a:picLocks noChangeAspect="1"/>
        </xdr:cNvPicPr>
      </xdr:nvPicPr>
      <xdr:blipFill>
        <a:blip xmlns:r="http://schemas.openxmlformats.org/officeDocument/2006/relationships" r:embed="rId7"/>
        <a:stretch>
          <a:fillRect/>
        </a:stretch>
      </xdr:blipFill>
      <xdr:spPr>
        <a:xfrm>
          <a:off x="11248572" y="0"/>
          <a:ext cx="3883489" cy="85961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63500</xdr:colOff>
      <xdr:row>105</xdr:row>
      <xdr:rowOff>158750</xdr:rowOff>
    </xdr:from>
    <xdr:to>
      <xdr:col>6</xdr:col>
      <xdr:colOff>417286</xdr:colOff>
      <xdr:row>127</xdr:row>
      <xdr:rowOff>0</xdr:rowOff>
    </xdr:to>
    <xdr:graphicFrame macro="">
      <xdr:nvGraphicFramePr>
        <xdr:cNvPr id="3" name="Chart 2">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30238</xdr:colOff>
      <xdr:row>80</xdr:row>
      <xdr:rowOff>101297</xdr:rowOff>
    </xdr:from>
    <xdr:to>
      <xdr:col>5</xdr:col>
      <xdr:colOff>752927</xdr:colOff>
      <xdr:row>97</xdr:row>
      <xdr:rowOff>18143</xdr:rowOff>
    </xdr:to>
    <xdr:graphicFrame macro="">
      <xdr:nvGraphicFramePr>
        <xdr:cNvPr id="4" name="Chart 3">
          <a:extLst>
            <a:ext uri="{FF2B5EF4-FFF2-40B4-BE49-F238E27FC236}">
              <a16:creationId xmlns:a16="http://schemas.microsoft.com/office/drawing/2014/main" id="{00000000-0008-0000-0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589644</xdr:colOff>
      <xdr:row>0</xdr:row>
      <xdr:rowOff>99786</xdr:rowOff>
    </xdr:from>
    <xdr:to>
      <xdr:col>14</xdr:col>
      <xdr:colOff>749311</xdr:colOff>
      <xdr:row>4</xdr:row>
      <xdr:rowOff>142968</xdr:rowOff>
    </xdr:to>
    <xdr:pic>
      <xdr:nvPicPr>
        <xdr:cNvPr id="5" name="Picture 4">
          <a:extLst>
            <a:ext uri="{FF2B5EF4-FFF2-40B4-BE49-F238E27FC236}">
              <a16:creationId xmlns:a16="http://schemas.microsoft.com/office/drawing/2014/main" id="{00000000-0008-0000-0F00-000005000000}"/>
            </a:ext>
          </a:extLst>
        </xdr:cNvPr>
        <xdr:cNvPicPr>
          <a:picLocks noChangeAspect="1"/>
        </xdr:cNvPicPr>
      </xdr:nvPicPr>
      <xdr:blipFill>
        <a:blip xmlns:r="http://schemas.openxmlformats.org/officeDocument/2006/relationships" r:embed="rId3"/>
        <a:stretch>
          <a:fillRect/>
        </a:stretch>
      </xdr:blipFill>
      <xdr:spPr>
        <a:xfrm>
          <a:off x="10533744" y="99786"/>
          <a:ext cx="3861717" cy="862332"/>
        </a:xfrm>
        <a:prstGeom prst="rect">
          <a:avLst/>
        </a:prstGeom>
      </xdr:spPr>
    </xdr:pic>
    <xdr:clientData/>
  </xdr:twoCellAnchor>
  <xdr:twoCellAnchor>
    <xdr:from>
      <xdr:col>1</xdr:col>
      <xdr:colOff>99783</xdr:colOff>
      <xdr:row>262</xdr:row>
      <xdr:rowOff>25400</xdr:rowOff>
    </xdr:from>
    <xdr:to>
      <xdr:col>7</xdr:col>
      <xdr:colOff>888999</xdr:colOff>
      <xdr:row>283</xdr:row>
      <xdr:rowOff>0</xdr:rowOff>
    </xdr:to>
    <xdr:graphicFrame macro="">
      <xdr:nvGraphicFramePr>
        <xdr:cNvPr id="6" name="Chart 5">
          <a:extLst>
            <a:ext uri="{FF2B5EF4-FFF2-40B4-BE49-F238E27FC236}">
              <a16:creationId xmlns:a16="http://schemas.microsoft.com/office/drawing/2014/main" id="{00000000-0008-0000-0F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86178</xdr:colOff>
      <xdr:row>230</xdr:row>
      <xdr:rowOff>152399</xdr:rowOff>
    </xdr:from>
    <xdr:to>
      <xdr:col>6</xdr:col>
      <xdr:colOff>682625</xdr:colOff>
      <xdr:row>251</xdr:row>
      <xdr:rowOff>108856</xdr:rowOff>
    </xdr:to>
    <xdr:graphicFrame macro="">
      <xdr:nvGraphicFramePr>
        <xdr:cNvPr id="7" name="Chart 6">
          <a:extLst>
            <a:ext uri="{FF2B5EF4-FFF2-40B4-BE49-F238E27FC236}">
              <a16:creationId xmlns:a16="http://schemas.microsoft.com/office/drawing/2014/main" id="{00000000-0008-0000-0F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31749</xdr:colOff>
      <xdr:row>141</xdr:row>
      <xdr:rowOff>7256</xdr:rowOff>
    </xdr:from>
    <xdr:to>
      <xdr:col>6</xdr:col>
      <xdr:colOff>489857</xdr:colOff>
      <xdr:row>160</xdr:row>
      <xdr:rowOff>63499</xdr:rowOff>
    </xdr:to>
    <xdr:graphicFrame macro="">
      <xdr:nvGraphicFramePr>
        <xdr:cNvPr id="8" name="Chart 7">
          <a:extLst>
            <a:ext uri="{FF2B5EF4-FFF2-40B4-BE49-F238E27FC236}">
              <a16:creationId xmlns:a16="http://schemas.microsoft.com/office/drawing/2014/main" id="{00000000-0008-0000-0F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68035</xdr:colOff>
      <xdr:row>140</xdr:row>
      <xdr:rowOff>97969</xdr:rowOff>
    </xdr:from>
    <xdr:to>
      <xdr:col>21</xdr:col>
      <xdr:colOff>453570</xdr:colOff>
      <xdr:row>159</xdr:row>
      <xdr:rowOff>154213</xdr:rowOff>
    </xdr:to>
    <xdr:graphicFrame macro="">
      <xdr:nvGraphicFramePr>
        <xdr:cNvPr id="9" name="Chart 8">
          <a:extLst>
            <a:ext uri="{FF2B5EF4-FFF2-40B4-BE49-F238E27FC236}">
              <a16:creationId xmlns:a16="http://schemas.microsoft.com/office/drawing/2014/main" id="{00000000-0008-0000-0F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31749</xdr:colOff>
      <xdr:row>179</xdr:row>
      <xdr:rowOff>97972</xdr:rowOff>
    </xdr:from>
    <xdr:to>
      <xdr:col>6</xdr:col>
      <xdr:colOff>154214</xdr:colOff>
      <xdr:row>198</xdr:row>
      <xdr:rowOff>18144</xdr:rowOff>
    </xdr:to>
    <xdr:graphicFrame macro="">
      <xdr:nvGraphicFramePr>
        <xdr:cNvPr id="10" name="Chart 9">
          <a:extLst>
            <a:ext uri="{FF2B5EF4-FFF2-40B4-BE49-F238E27FC236}">
              <a16:creationId xmlns:a16="http://schemas.microsoft.com/office/drawing/2014/main" id="{00000000-0008-0000-0F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36286</xdr:colOff>
      <xdr:row>205</xdr:row>
      <xdr:rowOff>99784</xdr:rowOff>
    </xdr:from>
    <xdr:to>
      <xdr:col>6</xdr:col>
      <xdr:colOff>480786</xdr:colOff>
      <xdr:row>222</xdr:row>
      <xdr:rowOff>19955</xdr:rowOff>
    </xdr:to>
    <xdr:graphicFrame macro="">
      <xdr:nvGraphicFramePr>
        <xdr:cNvPr id="11" name="Chart 10">
          <a:extLst>
            <a:ext uri="{FF2B5EF4-FFF2-40B4-BE49-F238E27FC236}">
              <a16:creationId xmlns:a16="http://schemas.microsoft.com/office/drawing/2014/main" id="{00000000-0008-0000-0F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51593</xdr:colOff>
      <xdr:row>290</xdr:row>
      <xdr:rowOff>144461</xdr:rowOff>
    </xdr:from>
    <xdr:to>
      <xdr:col>8</xdr:col>
      <xdr:colOff>539750</xdr:colOff>
      <xdr:row>308</xdr:row>
      <xdr:rowOff>111123</xdr:rowOff>
    </xdr:to>
    <xdr:graphicFrame macro="">
      <xdr:nvGraphicFramePr>
        <xdr:cNvPr id="12" name="Chart 11">
          <a:extLst>
            <a:ext uri="{FF2B5EF4-FFF2-40B4-BE49-F238E27FC236}">
              <a16:creationId xmlns:a16="http://schemas.microsoft.com/office/drawing/2014/main" id="{00000000-0008-0000-0F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59531</xdr:colOff>
      <xdr:row>80</xdr:row>
      <xdr:rowOff>96838</xdr:rowOff>
    </xdr:from>
    <xdr:to>
      <xdr:col>11</xdr:col>
      <xdr:colOff>468313</xdr:colOff>
      <xdr:row>97</xdr:row>
      <xdr:rowOff>6350</xdr:rowOff>
    </xdr:to>
    <xdr:graphicFrame macro="">
      <xdr:nvGraphicFramePr>
        <xdr:cNvPr id="13" name="Chart 12">
          <a:extLst>
            <a:ext uri="{FF2B5EF4-FFF2-40B4-BE49-F238E27FC236}">
              <a16:creationId xmlns:a16="http://schemas.microsoft.com/office/drawing/2014/main" id="{00000000-0008-0000-0F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612321</xdr:colOff>
      <xdr:row>141</xdr:row>
      <xdr:rowOff>7258</xdr:rowOff>
    </xdr:from>
    <xdr:to>
      <xdr:col>13</xdr:col>
      <xdr:colOff>480785</xdr:colOff>
      <xdr:row>160</xdr:row>
      <xdr:rowOff>9070</xdr:rowOff>
    </xdr:to>
    <xdr:graphicFrame macro="">
      <xdr:nvGraphicFramePr>
        <xdr:cNvPr id="15" name="Chart 14">
          <a:extLst>
            <a:ext uri="{FF2B5EF4-FFF2-40B4-BE49-F238E27FC236}">
              <a16:creationId xmlns:a16="http://schemas.microsoft.com/office/drawing/2014/main" id="{00000000-0008-0000-0F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86178</xdr:colOff>
      <xdr:row>52</xdr:row>
      <xdr:rowOff>116114</xdr:rowOff>
    </xdr:from>
    <xdr:to>
      <xdr:col>5</xdr:col>
      <xdr:colOff>825500</xdr:colOff>
      <xdr:row>69</xdr:row>
      <xdr:rowOff>65314</xdr:rowOff>
    </xdr:to>
    <xdr:graphicFrame macro="">
      <xdr:nvGraphicFramePr>
        <xdr:cNvPr id="16" name="Chart 15">
          <a:extLst>
            <a:ext uri="{FF2B5EF4-FFF2-40B4-BE49-F238E27FC236}">
              <a16:creationId xmlns:a16="http://schemas.microsoft.com/office/drawing/2014/main" id="{00000000-0008-0000-0F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99785</xdr:colOff>
      <xdr:row>8</xdr:row>
      <xdr:rowOff>145142</xdr:rowOff>
    </xdr:from>
    <xdr:to>
      <xdr:col>7</xdr:col>
      <xdr:colOff>181429</xdr:colOff>
      <xdr:row>27</xdr:row>
      <xdr:rowOff>27215</xdr:rowOff>
    </xdr:to>
    <xdr:graphicFrame macro="">
      <xdr:nvGraphicFramePr>
        <xdr:cNvPr id="19" name="Chart 18">
          <a:extLst>
            <a:ext uri="{FF2B5EF4-FFF2-40B4-BE49-F238E27FC236}">
              <a16:creationId xmlns:a16="http://schemas.microsoft.com/office/drawing/2014/main" id="{00000000-0008-0000-0F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oneCell">
    <xdr:from>
      <xdr:col>8</xdr:col>
      <xdr:colOff>0</xdr:colOff>
      <xdr:row>105</xdr:row>
      <xdr:rowOff>0</xdr:rowOff>
    </xdr:from>
    <xdr:to>
      <xdr:col>18</xdr:col>
      <xdr:colOff>163286</xdr:colOff>
      <xdr:row>124</xdr:row>
      <xdr:rowOff>87084</xdr:rowOff>
    </xdr:to>
    <xdr:pic>
      <xdr:nvPicPr>
        <xdr:cNvPr id="20" name="Picture 19">
          <a:extLst>
            <a:ext uri="{FF2B5EF4-FFF2-40B4-BE49-F238E27FC236}">
              <a16:creationId xmlns:a16="http://schemas.microsoft.com/office/drawing/2014/main" id="{00000000-0008-0000-0F00-000014000000}"/>
            </a:ext>
          </a:extLst>
        </xdr:cNvPr>
        <xdr:cNvPicPr>
          <a:picLocks noChangeAspect="1"/>
        </xdr:cNvPicPr>
      </xdr:nvPicPr>
      <xdr:blipFill>
        <a:blip xmlns:r="http://schemas.openxmlformats.org/officeDocument/2006/relationships" r:embed="rId15"/>
        <a:stretch>
          <a:fillRect/>
        </a:stretch>
      </xdr:blipFill>
      <xdr:spPr>
        <a:xfrm>
          <a:off x="8128000" y="18206357"/>
          <a:ext cx="9243786" cy="3189513"/>
        </a:xfrm>
        <a:prstGeom prst="rect">
          <a:avLst/>
        </a:prstGeom>
      </xdr:spPr>
    </xdr:pic>
    <xdr:clientData/>
  </xdr:twoCellAnchor>
  <xdr:twoCellAnchor editAs="oneCell">
    <xdr:from>
      <xdr:col>1</xdr:col>
      <xdr:colOff>90713</xdr:colOff>
      <xdr:row>30</xdr:row>
      <xdr:rowOff>27214</xdr:rowOff>
    </xdr:from>
    <xdr:to>
      <xdr:col>6</xdr:col>
      <xdr:colOff>746124</xdr:colOff>
      <xdr:row>49</xdr:row>
      <xdr:rowOff>36285</xdr:rowOff>
    </xdr:to>
    <xdr:pic>
      <xdr:nvPicPr>
        <xdr:cNvPr id="14" name="Picture 13">
          <a:extLst>
            <a:ext uri="{FF2B5EF4-FFF2-40B4-BE49-F238E27FC236}">
              <a16:creationId xmlns:a16="http://schemas.microsoft.com/office/drawing/2014/main" id="{00000000-0008-0000-0F00-00000E000000}"/>
            </a:ext>
          </a:extLst>
        </xdr:cNvPr>
        <xdr:cNvPicPr>
          <a:picLocks noChangeAspect="1"/>
        </xdr:cNvPicPr>
      </xdr:nvPicPr>
      <xdr:blipFill>
        <a:blip xmlns:r="http://schemas.openxmlformats.org/officeDocument/2006/relationships" r:embed="rId16"/>
        <a:stretch>
          <a:fillRect/>
        </a:stretch>
      </xdr:blipFill>
      <xdr:spPr>
        <a:xfrm>
          <a:off x="399142" y="5497285"/>
          <a:ext cx="6624411" cy="3129643"/>
        </a:xfrm>
        <a:prstGeom prst="rect">
          <a:avLst/>
        </a:prstGeom>
      </xdr:spPr>
    </xdr:pic>
    <xdr:clientData/>
  </xdr:twoCellAnchor>
  <xdr:twoCellAnchor editAs="oneCell">
    <xdr:from>
      <xdr:col>6</xdr:col>
      <xdr:colOff>907141</xdr:colOff>
      <xdr:row>30</xdr:row>
      <xdr:rowOff>36285</xdr:rowOff>
    </xdr:from>
    <xdr:to>
      <xdr:col>14</xdr:col>
      <xdr:colOff>94852</xdr:colOff>
      <xdr:row>48</xdr:row>
      <xdr:rowOff>163285</xdr:rowOff>
    </xdr:to>
    <xdr:pic>
      <xdr:nvPicPr>
        <xdr:cNvPr id="21" name="Picture 20">
          <a:extLst>
            <a:ext uri="{FF2B5EF4-FFF2-40B4-BE49-F238E27FC236}">
              <a16:creationId xmlns:a16="http://schemas.microsoft.com/office/drawing/2014/main" id="{00000000-0008-0000-0F00-000015000000}"/>
            </a:ext>
          </a:extLst>
        </xdr:cNvPr>
        <xdr:cNvPicPr>
          <a:picLocks noChangeAspect="1"/>
        </xdr:cNvPicPr>
      </xdr:nvPicPr>
      <xdr:blipFill>
        <a:blip xmlns:r="http://schemas.openxmlformats.org/officeDocument/2006/relationships" r:embed="rId17"/>
        <a:stretch>
          <a:fillRect/>
        </a:stretch>
      </xdr:blipFill>
      <xdr:spPr>
        <a:xfrm>
          <a:off x="7184570" y="5506356"/>
          <a:ext cx="6608139" cy="30842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10</xdr:row>
      <xdr:rowOff>114300</xdr:rowOff>
    </xdr:from>
    <xdr:to>
      <xdr:col>9</xdr:col>
      <xdr:colOff>40282</xdr:colOff>
      <xdr:row>19</xdr:row>
      <xdr:rowOff>57150</xdr:rowOff>
    </xdr:to>
    <xdr:grpSp>
      <xdr:nvGrpSpPr>
        <xdr:cNvPr id="12796936" name="Group 19">
          <a:extLst>
            <a:ext uri="{FF2B5EF4-FFF2-40B4-BE49-F238E27FC236}">
              <a16:creationId xmlns:a16="http://schemas.microsoft.com/office/drawing/2014/main" id="{00000000-0008-0000-0100-00000844C300}"/>
            </a:ext>
          </a:extLst>
        </xdr:cNvPr>
        <xdr:cNvGrpSpPr>
          <a:grpSpLocks/>
        </xdr:cNvGrpSpPr>
      </xdr:nvGrpSpPr>
      <xdr:grpSpPr bwMode="auto">
        <a:xfrm>
          <a:off x="342900" y="1943100"/>
          <a:ext cx="5193307" cy="1485900"/>
          <a:chOff x="158" y="204"/>
          <a:chExt cx="521" cy="147"/>
        </a:xfrm>
      </xdr:grpSpPr>
      <xdr:sp macro="" textlink="">
        <xdr:nvSpPr>
          <xdr:cNvPr id="3" name="Text Box 9">
            <a:extLst>
              <a:ext uri="{FF2B5EF4-FFF2-40B4-BE49-F238E27FC236}">
                <a16:creationId xmlns:a16="http://schemas.microsoft.com/office/drawing/2014/main" id="{00000000-0008-0000-0100-000003000000}"/>
              </a:ext>
            </a:extLst>
          </xdr:cNvPr>
          <xdr:cNvSpPr txBox="1">
            <a:spLocks noChangeArrowheads="1"/>
          </xdr:cNvSpPr>
        </xdr:nvSpPr>
        <xdr:spPr bwMode="auto">
          <a:xfrm>
            <a:off x="162" y="245"/>
            <a:ext cx="137" cy="68"/>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Aggregated Traffic Capacity Growth Projections</a:t>
            </a:r>
          </a:p>
          <a:p>
            <a:pPr algn="ctr" rtl="0">
              <a:defRPr sz="1000"/>
            </a:pPr>
            <a:endParaRPr lang="en-US" sz="1000" b="0" i="0" strike="noStrike">
              <a:solidFill>
                <a:srgbClr val="000000"/>
              </a:solidFill>
              <a:latin typeface="Arial"/>
              <a:cs typeface="Arial"/>
            </a:endParaRPr>
          </a:p>
        </xdr:txBody>
      </xdr:sp>
      <xdr:sp macro="" textlink="">
        <xdr:nvSpPr>
          <xdr:cNvPr id="4" name="Text Box 10">
            <a:extLst>
              <a:ext uri="{FF2B5EF4-FFF2-40B4-BE49-F238E27FC236}">
                <a16:creationId xmlns:a16="http://schemas.microsoft.com/office/drawing/2014/main" id="{00000000-0008-0000-0100-000004000000}"/>
              </a:ext>
            </a:extLst>
          </xdr:cNvPr>
          <xdr:cNvSpPr txBox="1">
            <a:spLocks noChangeArrowheads="1"/>
          </xdr:cNvSpPr>
        </xdr:nvSpPr>
        <xdr:spPr bwMode="auto">
          <a:xfrm>
            <a:off x="565" y="241"/>
            <a:ext cx="114" cy="65"/>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LightCounting Forecast</a:t>
            </a:r>
          </a:p>
          <a:p>
            <a:pPr algn="ctr" rtl="0">
              <a:defRPr sz="1000"/>
            </a:pPr>
            <a:endParaRPr lang="en-US" sz="1200" b="0" i="0" strike="noStrike">
              <a:solidFill>
                <a:srgbClr val="000000"/>
              </a:solidFill>
              <a:latin typeface="Arial"/>
              <a:cs typeface="Arial"/>
            </a:endParaRPr>
          </a:p>
        </xdr:txBody>
      </xdr:sp>
      <xdr:sp macro="" textlink="">
        <xdr:nvSpPr>
          <xdr:cNvPr id="5" name="Text Box 11">
            <a:extLst>
              <a:ext uri="{FF2B5EF4-FFF2-40B4-BE49-F238E27FC236}">
                <a16:creationId xmlns:a16="http://schemas.microsoft.com/office/drawing/2014/main" id="{00000000-0008-0000-0100-000005000000}"/>
              </a:ext>
            </a:extLst>
          </xdr:cNvPr>
          <xdr:cNvSpPr txBox="1">
            <a:spLocks noChangeArrowheads="1"/>
          </xdr:cNvSpPr>
        </xdr:nvSpPr>
        <xdr:spPr bwMode="auto">
          <a:xfrm>
            <a:off x="323" y="205"/>
            <a:ext cx="192" cy="26"/>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Historical Trend Extrapolation</a:t>
            </a:r>
          </a:p>
          <a:p>
            <a:pPr algn="ctr" rtl="0">
              <a:defRPr sz="1000"/>
            </a:pPr>
            <a:endParaRPr lang="en-US" sz="1000" b="0" i="0" strike="noStrike">
              <a:solidFill>
                <a:srgbClr val="000000"/>
              </a:solidFill>
              <a:latin typeface="Arial"/>
              <a:cs typeface="Arial"/>
            </a:endParaRPr>
          </a:p>
        </xdr:txBody>
      </xdr:sp>
      <xdr:sp macro="" textlink="">
        <xdr:nvSpPr>
          <xdr:cNvPr id="6" name="Text Box 12">
            <a:extLst>
              <a:ext uri="{FF2B5EF4-FFF2-40B4-BE49-F238E27FC236}">
                <a16:creationId xmlns:a16="http://schemas.microsoft.com/office/drawing/2014/main" id="{00000000-0008-0000-0100-000006000000}"/>
              </a:ext>
            </a:extLst>
          </xdr:cNvPr>
          <xdr:cNvSpPr txBox="1">
            <a:spLocks noChangeArrowheads="1"/>
          </xdr:cNvSpPr>
        </xdr:nvSpPr>
        <xdr:spPr bwMode="auto">
          <a:xfrm>
            <a:off x="323" y="23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Expert Opinions</a:t>
            </a:r>
          </a:p>
          <a:p>
            <a:pPr algn="ctr" rtl="0">
              <a:defRPr sz="1000"/>
            </a:pPr>
            <a:endParaRPr lang="en-US" sz="1000" b="0" i="0" strike="noStrike">
              <a:solidFill>
                <a:srgbClr val="000000"/>
              </a:solidFill>
              <a:latin typeface="Arial"/>
              <a:cs typeface="Arial"/>
            </a:endParaRPr>
          </a:p>
        </xdr:txBody>
      </xdr:sp>
      <xdr:sp macro="" textlink="">
        <xdr:nvSpPr>
          <xdr:cNvPr id="7" name="Text Box 13">
            <a:extLst>
              <a:ext uri="{FF2B5EF4-FFF2-40B4-BE49-F238E27FC236}">
                <a16:creationId xmlns:a16="http://schemas.microsoft.com/office/drawing/2014/main" id="{00000000-0008-0000-0100-000007000000}"/>
              </a:ext>
            </a:extLst>
          </xdr:cNvPr>
          <xdr:cNvSpPr txBox="1">
            <a:spLocks noChangeArrowheads="1"/>
          </xdr:cNvSpPr>
        </xdr:nvSpPr>
        <xdr:spPr bwMode="auto">
          <a:xfrm>
            <a:off x="323" y="26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Cross-impact Analysis</a:t>
            </a:r>
          </a:p>
          <a:p>
            <a:pPr algn="ctr" rtl="0">
              <a:defRPr sz="1000"/>
            </a:pPr>
            <a:endParaRPr lang="en-US" sz="1000" b="0" i="0" strike="noStrike">
              <a:solidFill>
                <a:srgbClr val="000000"/>
              </a:solidFill>
              <a:latin typeface="Arial"/>
              <a:cs typeface="Arial"/>
            </a:endParaRPr>
          </a:p>
        </xdr:txBody>
      </xdr:sp>
      <xdr:sp macro="" textlink="">
        <xdr:nvSpPr>
          <xdr:cNvPr id="8" name="Rectangle 14">
            <a:extLst>
              <a:ext uri="{FF2B5EF4-FFF2-40B4-BE49-F238E27FC236}">
                <a16:creationId xmlns:a16="http://schemas.microsoft.com/office/drawing/2014/main" id="{00000000-0008-0000-0100-000008000000}"/>
              </a:ext>
            </a:extLst>
          </xdr:cNvPr>
          <xdr:cNvSpPr>
            <a:spLocks noChangeArrowheads="1"/>
          </xdr:cNvSpPr>
        </xdr:nvSpPr>
        <xdr:spPr bwMode="auto">
          <a:xfrm>
            <a:off x="323" y="29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Scenario Analysis</a:t>
            </a:r>
          </a:p>
          <a:p>
            <a:pPr algn="ctr" rtl="0">
              <a:defRPr sz="1000"/>
            </a:pPr>
            <a:endParaRPr lang="en-US" sz="1000" b="0" i="0" strike="noStrike">
              <a:solidFill>
                <a:srgbClr val="000000"/>
              </a:solidFill>
              <a:latin typeface="Arial"/>
              <a:cs typeface="Arial"/>
            </a:endParaRPr>
          </a:p>
        </xdr:txBody>
      </xdr:sp>
      <xdr:sp macro="" textlink="">
        <xdr:nvSpPr>
          <xdr:cNvPr id="9" name="Rectangle 15">
            <a:extLst>
              <a:ext uri="{FF2B5EF4-FFF2-40B4-BE49-F238E27FC236}">
                <a16:creationId xmlns:a16="http://schemas.microsoft.com/office/drawing/2014/main" id="{00000000-0008-0000-0100-000009000000}"/>
              </a:ext>
            </a:extLst>
          </xdr:cNvPr>
          <xdr:cNvSpPr>
            <a:spLocks noChangeArrowheads="1"/>
          </xdr:cNvSpPr>
        </xdr:nvSpPr>
        <xdr:spPr bwMode="auto">
          <a:xfrm>
            <a:off x="323" y="32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Financial Analysis</a:t>
            </a:r>
          </a:p>
          <a:p>
            <a:pPr algn="ctr" rtl="0">
              <a:defRPr sz="1000"/>
            </a:pPr>
            <a:endParaRPr lang="en-US" sz="1000" b="0" i="0" strike="noStrike">
              <a:solidFill>
                <a:srgbClr val="000000"/>
              </a:solidFill>
              <a:latin typeface="Arial"/>
              <a:cs typeface="Arial"/>
            </a:endParaRPr>
          </a:p>
        </xdr:txBody>
      </xdr:sp>
      <xdr:sp macro="" textlink="">
        <xdr:nvSpPr>
          <xdr:cNvPr id="12796945" name="AutoShape 16">
            <a:extLst>
              <a:ext uri="{FF2B5EF4-FFF2-40B4-BE49-F238E27FC236}">
                <a16:creationId xmlns:a16="http://schemas.microsoft.com/office/drawing/2014/main" id="{00000000-0008-0000-0100-00001144C300}"/>
              </a:ext>
            </a:extLst>
          </xdr:cNvPr>
          <xdr:cNvSpPr>
            <a:spLocks noChangeArrowheads="1"/>
          </xdr:cNvSpPr>
        </xdr:nvSpPr>
        <xdr:spPr bwMode="auto">
          <a:xfrm>
            <a:off x="158" y="204"/>
            <a:ext cx="165" cy="146"/>
          </a:xfrm>
          <a:prstGeom prst="homePlate">
            <a:avLst>
              <a:gd name="adj" fmla="val 28253"/>
            </a:avLst>
          </a:prstGeom>
          <a:noFill/>
          <a:ln w="9525">
            <a:solidFill>
              <a:srgbClr val="000000"/>
            </a:solidFill>
            <a:miter lim="800000"/>
            <a:headEnd/>
            <a:tailEnd/>
          </a:ln>
        </xdr:spPr>
      </xdr:sp>
      <xdr:sp macro="" textlink="">
        <xdr:nvSpPr>
          <xdr:cNvPr id="12796946" name="Line 17">
            <a:extLst>
              <a:ext uri="{FF2B5EF4-FFF2-40B4-BE49-F238E27FC236}">
                <a16:creationId xmlns:a16="http://schemas.microsoft.com/office/drawing/2014/main" id="{00000000-0008-0000-0100-00001244C300}"/>
              </a:ext>
            </a:extLst>
          </xdr:cNvPr>
          <xdr:cNvSpPr>
            <a:spLocks noChangeShapeType="1"/>
          </xdr:cNvSpPr>
        </xdr:nvSpPr>
        <xdr:spPr bwMode="auto">
          <a:xfrm>
            <a:off x="515" y="206"/>
            <a:ext cx="49" cy="70"/>
          </a:xfrm>
          <a:prstGeom prst="line">
            <a:avLst/>
          </a:prstGeom>
          <a:noFill/>
          <a:ln w="9525">
            <a:solidFill>
              <a:srgbClr val="000000"/>
            </a:solidFill>
            <a:round/>
            <a:headEnd/>
            <a:tailEnd/>
          </a:ln>
        </xdr:spPr>
      </xdr:sp>
      <xdr:sp macro="" textlink="">
        <xdr:nvSpPr>
          <xdr:cNvPr id="12796947" name="Line 18">
            <a:extLst>
              <a:ext uri="{FF2B5EF4-FFF2-40B4-BE49-F238E27FC236}">
                <a16:creationId xmlns:a16="http://schemas.microsoft.com/office/drawing/2014/main" id="{00000000-0008-0000-0100-00001344C300}"/>
              </a:ext>
            </a:extLst>
          </xdr:cNvPr>
          <xdr:cNvSpPr>
            <a:spLocks noChangeShapeType="1"/>
          </xdr:cNvSpPr>
        </xdr:nvSpPr>
        <xdr:spPr bwMode="auto">
          <a:xfrm flipV="1">
            <a:off x="515" y="276"/>
            <a:ext cx="49" cy="75"/>
          </a:xfrm>
          <a:prstGeom prst="line">
            <a:avLst/>
          </a:prstGeom>
          <a:noFill/>
          <a:ln w="9525">
            <a:solidFill>
              <a:srgbClr val="000000"/>
            </a:solidFill>
            <a:round/>
            <a:headEnd/>
            <a:tailEnd/>
          </a:ln>
        </xdr:spPr>
      </xdr:sp>
    </xdr:grpSp>
    <xdr:clientData/>
  </xdr:twoCellAnchor>
  <xdr:twoCellAnchor>
    <xdr:from>
      <xdr:col>9</xdr:col>
      <xdr:colOff>416719</xdr:colOff>
      <xdr:row>5</xdr:row>
      <xdr:rowOff>31750</xdr:rowOff>
    </xdr:from>
    <xdr:to>
      <xdr:col>17</xdr:col>
      <xdr:colOff>71438</xdr:colOff>
      <xdr:row>21</xdr:row>
      <xdr:rowOff>111126</xdr:rowOff>
    </xdr:to>
    <xdr:graphicFrame macro="">
      <xdr:nvGraphicFramePr>
        <xdr:cNvPr id="15" name="Chart 14">
          <a:extLst>
            <a:ext uri="{FF2B5EF4-FFF2-40B4-BE49-F238E27FC236}">
              <a16:creationId xmlns:a16="http://schemas.microsoft.com/office/drawing/2014/main" id="{00000000-0008-0000-01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87313</xdr:colOff>
      <xdr:row>5</xdr:row>
      <xdr:rowOff>36512</xdr:rowOff>
    </xdr:from>
    <xdr:to>
      <xdr:col>24</xdr:col>
      <xdr:colOff>47624</xdr:colOff>
      <xdr:row>21</xdr:row>
      <xdr:rowOff>76200</xdr:rowOff>
    </xdr:to>
    <xdr:graphicFrame macro="">
      <xdr:nvGraphicFramePr>
        <xdr:cNvPr id="18" name="Chart 17">
          <a:extLst>
            <a:ext uri="{FF2B5EF4-FFF2-40B4-BE49-F238E27FC236}">
              <a16:creationId xmlns:a16="http://schemas.microsoft.com/office/drawing/2014/main"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18</xdr:col>
      <xdr:colOff>274638</xdr:colOff>
      <xdr:row>0</xdr:row>
      <xdr:rowOff>0</xdr:rowOff>
    </xdr:from>
    <xdr:to>
      <xdr:col>24</xdr:col>
      <xdr:colOff>300501</xdr:colOff>
      <xdr:row>4</xdr:row>
      <xdr:rowOff>54748</xdr:rowOff>
    </xdr:to>
    <xdr:pic>
      <xdr:nvPicPr>
        <xdr:cNvPr id="16" name="Picture 15">
          <a:extLst>
            <a:ext uri="{FF2B5EF4-FFF2-40B4-BE49-F238E27FC236}">
              <a16:creationId xmlns:a16="http://schemas.microsoft.com/office/drawing/2014/main" id="{00000000-0008-0000-0100-000010000000}"/>
            </a:ext>
          </a:extLst>
        </xdr:cNvPr>
        <xdr:cNvPicPr>
          <a:picLocks noChangeAspect="1"/>
        </xdr:cNvPicPr>
      </xdr:nvPicPr>
      <xdr:blipFill>
        <a:blip xmlns:r="http://schemas.openxmlformats.org/officeDocument/2006/relationships" r:embed="rId3"/>
        <a:stretch>
          <a:fillRect/>
        </a:stretch>
      </xdr:blipFill>
      <xdr:spPr>
        <a:xfrm>
          <a:off x="11323638" y="0"/>
          <a:ext cx="3797763" cy="8548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373063</xdr:colOff>
      <xdr:row>0</xdr:row>
      <xdr:rowOff>31750</xdr:rowOff>
    </xdr:from>
    <xdr:to>
      <xdr:col>14</xdr:col>
      <xdr:colOff>446552</xdr:colOff>
      <xdr:row>4</xdr:row>
      <xdr:rowOff>65861</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9842501" y="31750"/>
          <a:ext cx="3883489" cy="85961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369133</xdr:colOff>
      <xdr:row>43</xdr:row>
      <xdr:rowOff>13569</xdr:rowOff>
    </xdr:from>
    <xdr:to>
      <xdr:col>7</xdr:col>
      <xdr:colOff>125778</xdr:colOff>
      <xdr:row>61</xdr:row>
      <xdr:rowOff>142085</xdr:rowOff>
    </xdr:to>
    <xdr:graphicFrame macro="">
      <xdr:nvGraphicFramePr>
        <xdr:cNvPr id="3" name="Chart 4">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241862</xdr:colOff>
      <xdr:row>131</xdr:row>
      <xdr:rowOff>107194</xdr:rowOff>
    </xdr:from>
    <xdr:to>
      <xdr:col>7</xdr:col>
      <xdr:colOff>869044</xdr:colOff>
      <xdr:row>151</xdr:row>
      <xdr:rowOff>9072</xdr:rowOff>
    </xdr:to>
    <xdr:graphicFrame macro="">
      <xdr:nvGraphicFramePr>
        <xdr:cNvPr id="6" name="Chart 11">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15</xdr:col>
      <xdr:colOff>555174</xdr:colOff>
      <xdr:row>131</xdr:row>
      <xdr:rowOff>90716</xdr:rowOff>
    </xdr:from>
    <xdr:to>
      <xdr:col>22</xdr:col>
      <xdr:colOff>563790</xdr:colOff>
      <xdr:row>151</xdr:row>
      <xdr:rowOff>7257</xdr:rowOff>
    </xdr:to>
    <xdr:graphicFrame macro="">
      <xdr:nvGraphicFramePr>
        <xdr:cNvPr id="7" name="Chart 11">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342898</xdr:colOff>
      <xdr:row>163</xdr:row>
      <xdr:rowOff>149225</xdr:rowOff>
    </xdr:from>
    <xdr:to>
      <xdr:col>8</xdr:col>
      <xdr:colOff>31750</xdr:colOff>
      <xdr:row>180</xdr:row>
      <xdr:rowOff>111125</xdr:rowOff>
    </xdr:to>
    <xdr:graphicFrame macro="">
      <xdr:nvGraphicFramePr>
        <xdr:cNvPr id="8" name="Chart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9</xdr:col>
      <xdr:colOff>742044</xdr:colOff>
      <xdr:row>42</xdr:row>
      <xdr:rowOff>123410</xdr:rowOff>
    </xdr:from>
    <xdr:to>
      <xdr:col>16</xdr:col>
      <xdr:colOff>50800</xdr:colOff>
      <xdr:row>61</xdr:row>
      <xdr:rowOff>114300</xdr:rowOff>
    </xdr:to>
    <xdr:graphicFrame macro="">
      <xdr:nvGraphicFramePr>
        <xdr:cNvPr id="11" name="Chart 4">
          <a:extLst>
            <a:ext uri="{FF2B5EF4-FFF2-40B4-BE49-F238E27FC236}">
              <a16:creationId xmlns:a16="http://schemas.microsoft.com/office/drawing/2014/main"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38099</xdr:colOff>
      <xdr:row>163</xdr:row>
      <xdr:rowOff>82547</xdr:rowOff>
    </xdr:from>
    <xdr:to>
      <xdr:col>21</xdr:col>
      <xdr:colOff>90714</xdr:colOff>
      <xdr:row>180</xdr:row>
      <xdr:rowOff>81642</xdr:rowOff>
    </xdr:to>
    <xdr:graphicFrame macro="">
      <xdr:nvGraphicFramePr>
        <xdr:cNvPr id="13" name="Chart 12">
          <a:extLst>
            <a:ext uri="{FF2B5EF4-FFF2-40B4-BE49-F238E27FC236}">
              <a16:creationId xmlns:a16="http://schemas.microsoft.com/office/drawing/2014/main" id="{00000000-0008-0000-03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12699</xdr:colOff>
      <xdr:row>321</xdr:row>
      <xdr:rowOff>68035</xdr:rowOff>
    </xdr:from>
    <xdr:to>
      <xdr:col>7</xdr:col>
      <xdr:colOff>508000</xdr:colOff>
      <xdr:row>337</xdr:row>
      <xdr:rowOff>193902</xdr:rowOff>
    </xdr:to>
    <xdr:graphicFrame macro="">
      <xdr:nvGraphicFramePr>
        <xdr:cNvPr id="17" name="Chart 16">
          <a:extLst>
            <a:ext uri="{FF2B5EF4-FFF2-40B4-BE49-F238E27FC236}">
              <a16:creationId xmlns:a16="http://schemas.microsoft.com/office/drawing/2014/main" id="{00000000-0008-0000-03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14</xdr:col>
      <xdr:colOff>48341</xdr:colOff>
      <xdr:row>321</xdr:row>
      <xdr:rowOff>84289</xdr:rowOff>
    </xdr:from>
    <xdr:to>
      <xdr:col>21</xdr:col>
      <xdr:colOff>63500</xdr:colOff>
      <xdr:row>337</xdr:row>
      <xdr:rowOff>136677</xdr:rowOff>
    </xdr:to>
    <xdr:graphicFrame macro="">
      <xdr:nvGraphicFramePr>
        <xdr:cNvPr id="18" name="Chart 17">
          <a:extLst>
            <a:ext uri="{FF2B5EF4-FFF2-40B4-BE49-F238E27FC236}">
              <a16:creationId xmlns:a16="http://schemas.microsoft.com/office/drawing/2014/main" id="{00000000-0008-0000-03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341841</xdr:colOff>
      <xdr:row>414</xdr:row>
      <xdr:rowOff>0</xdr:rowOff>
    </xdr:from>
    <xdr:to>
      <xdr:col>8</xdr:col>
      <xdr:colOff>206375</xdr:colOff>
      <xdr:row>433</xdr:row>
      <xdr:rowOff>0</xdr:rowOff>
    </xdr:to>
    <xdr:graphicFrame macro="">
      <xdr:nvGraphicFramePr>
        <xdr:cNvPr id="21" name="Chart 20">
          <a:extLst>
            <a:ext uri="{FF2B5EF4-FFF2-40B4-BE49-F238E27FC236}">
              <a16:creationId xmlns:a16="http://schemas.microsoft.com/office/drawing/2014/main" id="{00000000-0008-0000-03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14</xdr:col>
      <xdr:colOff>68035</xdr:colOff>
      <xdr:row>413</xdr:row>
      <xdr:rowOff>127000</xdr:rowOff>
    </xdr:from>
    <xdr:to>
      <xdr:col>20</xdr:col>
      <xdr:colOff>762000</xdr:colOff>
      <xdr:row>432</xdr:row>
      <xdr:rowOff>63500</xdr:rowOff>
    </xdr:to>
    <xdr:graphicFrame macro="">
      <xdr:nvGraphicFramePr>
        <xdr:cNvPr id="22" name="Chart 21">
          <a:extLst>
            <a:ext uri="{FF2B5EF4-FFF2-40B4-BE49-F238E27FC236}">
              <a16:creationId xmlns:a16="http://schemas.microsoft.com/office/drawing/2014/main" id="{00000000-0008-0000-03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12698</xdr:colOff>
      <xdr:row>480</xdr:row>
      <xdr:rowOff>12699</xdr:rowOff>
    </xdr:from>
    <xdr:to>
      <xdr:col>8</xdr:col>
      <xdr:colOff>79375</xdr:colOff>
      <xdr:row>498</xdr:row>
      <xdr:rowOff>107154</xdr:rowOff>
    </xdr:to>
    <xdr:graphicFrame macro="">
      <xdr:nvGraphicFramePr>
        <xdr:cNvPr id="23" name="Chart 22">
          <a:extLst>
            <a:ext uri="{FF2B5EF4-FFF2-40B4-BE49-F238E27FC236}">
              <a16:creationId xmlns:a16="http://schemas.microsoft.com/office/drawing/2014/main" id="{00000000-0008-0000-03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14</xdr:col>
      <xdr:colOff>25399</xdr:colOff>
      <xdr:row>479</xdr:row>
      <xdr:rowOff>165100</xdr:rowOff>
    </xdr:from>
    <xdr:to>
      <xdr:col>21</xdr:col>
      <xdr:colOff>127001</xdr:colOff>
      <xdr:row>498</xdr:row>
      <xdr:rowOff>95250</xdr:rowOff>
    </xdr:to>
    <xdr:graphicFrame macro="">
      <xdr:nvGraphicFramePr>
        <xdr:cNvPr id="24" name="Chart 23">
          <a:extLst>
            <a:ext uri="{FF2B5EF4-FFF2-40B4-BE49-F238E27FC236}">
              <a16:creationId xmlns:a16="http://schemas.microsoft.com/office/drawing/2014/main" id="{00000000-0008-0000-03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28576</xdr:colOff>
      <xdr:row>540</xdr:row>
      <xdr:rowOff>145142</xdr:rowOff>
    </xdr:from>
    <xdr:to>
      <xdr:col>8</xdr:col>
      <xdr:colOff>31750</xdr:colOff>
      <xdr:row>558</xdr:row>
      <xdr:rowOff>127000</xdr:rowOff>
    </xdr:to>
    <xdr:graphicFrame macro="">
      <xdr:nvGraphicFramePr>
        <xdr:cNvPr id="27" name="Chart 26">
          <a:extLst>
            <a:ext uri="{FF2B5EF4-FFF2-40B4-BE49-F238E27FC236}">
              <a16:creationId xmlns:a16="http://schemas.microsoft.com/office/drawing/2014/main" id="{00000000-0008-0000-03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14</xdr:col>
      <xdr:colOff>81643</xdr:colOff>
      <xdr:row>541</xdr:row>
      <xdr:rowOff>45358</xdr:rowOff>
    </xdr:from>
    <xdr:to>
      <xdr:col>21</xdr:col>
      <xdr:colOff>31750</xdr:colOff>
      <xdr:row>559</xdr:row>
      <xdr:rowOff>0</xdr:rowOff>
    </xdr:to>
    <xdr:graphicFrame macro="">
      <xdr:nvGraphicFramePr>
        <xdr:cNvPr id="28" name="Chart 27">
          <a:extLst>
            <a:ext uri="{FF2B5EF4-FFF2-40B4-BE49-F238E27FC236}">
              <a16:creationId xmlns:a16="http://schemas.microsoft.com/office/drawing/2014/main" id="{00000000-0008-0000-03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58285</xdr:colOff>
      <xdr:row>510</xdr:row>
      <xdr:rowOff>0</xdr:rowOff>
    </xdr:from>
    <xdr:to>
      <xdr:col>8</xdr:col>
      <xdr:colOff>142875</xdr:colOff>
      <xdr:row>528</xdr:row>
      <xdr:rowOff>10886</xdr:rowOff>
    </xdr:to>
    <xdr:graphicFrame macro="">
      <xdr:nvGraphicFramePr>
        <xdr:cNvPr id="31" name="Chart 30">
          <a:extLst>
            <a:ext uri="{FF2B5EF4-FFF2-40B4-BE49-F238E27FC236}">
              <a16:creationId xmlns:a16="http://schemas.microsoft.com/office/drawing/2014/main" id="{00000000-0008-0000-03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14</xdr:col>
      <xdr:colOff>36511</xdr:colOff>
      <xdr:row>509</xdr:row>
      <xdr:rowOff>76200</xdr:rowOff>
    </xdr:from>
    <xdr:to>
      <xdr:col>21</xdr:col>
      <xdr:colOff>127000</xdr:colOff>
      <xdr:row>527</xdr:row>
      <xdr:rowOff>53180</xdr:rowOff>
    </xdr:to>
    <xdr:graphicFrame macro="">
      <xdr:nvGraphicFramePr>
        <xdr:cNvPr id="32" name="Chart 31">
          <a:extLst>
            <a:ext uri="{FF2B5EF4-FFF2-40B4-BE49-F238E27FC236}">
              <a16:creationId xmlns:a16="http://schemas.microsoft.com/office/drawing/2014/main" id="{00000000-0008-0000-03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98426</xdr:colOff>
      <xdr:row>572</xdr:row>
      <xdr:rowOff>63500</xdr:rowOff>
    </xdr:from>
    <xdr:to>
      <xdr:col>8</xdr:col>
      <xdr:colOff>183445</xdr:colOff>
      <xdr:row>589</xdr:row>
      <xdr:rowOff>79375</xdr:rowOff>
    </xdr:to>
    <xdr:graphicFrame macro="">
      <xdr:nvGraphicFramePr>
        <xdr:cNvPr id="35" name="Chart 34">
          <a:extLst>
            <a:ext uri="{FF2B5EF4-FFF2-40B4-BE49-F238E27FC236}">
              <a16:creationId xmlns:a16="http://schemas.microsoft.com/office/drawing/2014/main" id="{00000000-0008-0000-03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194471</xdr:colOff>
      <xdr:row>452</xdr:row>
      <xdr:rowOff>177800</xdr:rowOff>
    </xdr:from>
    <xdr:to>
      <xdr:col>8</xdr:col>
      <xdr:colOff>762001</xdr:colOff>
      <xdr:row>470</xdr:row>
      <xdr:rowOff>75405</xdr:rowOff>
    </xdr:to>
    <xdr:graphicFrame macro="">
      <xdr:nvGraphicFramePr>
        <xdr:cNvPr id="37" name="Chart 36">
          <a:extLst>
            <a:ext uri="{FF2B5EF4-FFF2-40B4-BE49-F238E27FC236}">
              <a16:creationId xmlns:a16="http://schemas.microsoft.com/office/drawing/2014/main" id="{00000000-0008-0000-03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14</xdr:col>
      <xdr:colOff>226786</xdr:colOff>
      <xdr:row>452</xdr:row>
      <xdr:rowOff>94343</xdr:rowOff>
    </xdr:from>
    <xdr:to>
      <xdr:col>20</xdr:col>
      <xdr:colOff>852715</xdr:colOff>
      <xdr:row>470</xdr:row>
      <xdr:rowOff>115509</xdr:rowOff>
    </xdr:to>
    <xdr:graphicFrame macro="">
      <xdr:nvGraphicFramePr>
        <xdr:cNvPr id="38" name="Chart 37">
          <a:extLst>
            <a:ext uri="{FF2B5EF4-FFF2-40B4-BE49-F238E27FC236}">
              <a16:creationId xmlns:a16="http://schemas.microsoft.com/office/drawing/2014/main" id="{00000000-0008-0000-03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14</xdr:col>
      <xdr:colOff>312057</xdr:colOff>
      <xdr:row>191</xdr:row>
      <xdr:rowOff>40822</xdr:rowOff>
    </xdr:from>
    <xdr:to>
      <xdr:col>21</xdr:col>
      <xdr:colOff>523724</xdr:colOff>
      <xdr:row>212</xdr:row>
      <xdr:rowOff>88900</xdr:rowOff>
    </xdr:to>
    <xdr:graphicFrame macro="">
      <xdr:nvGraphicFramePr>
        <xdr:cNvPr id="41" name="Chart 40">
          <a:extLst>
            <a:ext uri="{FF2B5EF4-FFF2-40B4-BE49-F238E27FC236}">
              <a16:creationId xmlns:a16="http://schemas.microsoft.com/office/drawing/2014/main" id="{00000000-0008-0000-03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editAs="absolute">
    <xdr:from>
      <xdr:col>1</xdr:col>
      <xdr:colOff>30844</xdr:colOff>
      <xdr:row>84</xdr:row>
      <xdr:rowOff>50800</xdr:rowOff>
    </xdr:from>
    <xdr:to>
      <xdr:col>7</xdr:col>
      <xdr:colOff>584200</xdr:colOff>
      <xdr:row>105</xdr:row>
      <xdr:rowOff>114300</xdr:rowOff>
    </xdr:to>
    <xdr:graphicFrame macro="">
      <xdr:nvGraphicFramePr>
        <xdr:cNvPr id="46" name="Chart 4">
          <a:extLst>
            <a:ext uri="{FF2B5EF4-FFF2-40B4-BE49-F238E27FC236}">
              <a16:creationId xmlns:a16="http://schemas.microsoft.com/office/drawing/2014/main" id="{00000000-0008-0000-03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editAs="absolute">
    <xdr:from>
      <xdr:col>7</xdr:col>
      <xdr:colOff>647700</xdr:colOff>
      <xdr:row>84</xdr:row>
      <xdr:rowOff>38100</xdr:rowOff>
    </xdr:from>
    <xdr:to>
      <xdr:col>15</xdr:col>
      <xdr:colOff>457200</xdr:colOff>
      <xdr:row>105</xdr:row>
      <xdr:rowOff>113695</xdr:rowOff>
    </xdr:to>
    <xdr:graphicFrame macro="">
      <xdr:nvGraphicFramePr>
        <xdr:cNvPr id="47" name="Chart 4">
          <a:extLst>
            <a:ext uri="{FF2B5EF4-FFF2-40B4-BE49-F238E27FC236}">
              <a16:creationId xmlns:a16="http://schemas.microsoft.com/office/drawing/2014/main" id="{00000000-0008-0000-03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8</xdr:col>
      <xdr:colOff>67507</xdr:colOff>
      <xdr:row>8</xdr:row>
      <xdr:rowOff>160792</xdr:rowOff>
    </xdr:from>
    <xdr:to>
      <xdr:col>14</xdr:col>
      <xdr:colOff>1003300</xdr:colOff>
      <xdr:row>27</xdr:row>
      <xdr:rowOff>152400</xdr:rowOff>
    </xdr:to>
    <xdr:graphicFrame macro="">
      <xdr:nvGraphicFramePr>
        <xdr:cNvPr id="50" name="Chart 49">
          <a:extLst>
            <a:ext uri="{FF2B5EF4-FFF2-40B4-BE49-F238E27FC236}">
              <a16:creationId xmlns:a16="http://schemas.microsoft.com/office/drawing/2014/main" id="{00000000-0008-0000-03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editAs="absolute">
    <xdr:from>
      <xdr:col>0</xdr:col>
      <xdr:colOff>383645</xdr:colOff>
      <xdr:row>8</xdr:row>
      <xdr:rowOff>149075</xdr:rowOff>
    </xdr:from>
    <xdr:to>
      <xdr:col>7</xdr:col>
      <xdr:colOff>596900</xdr:colOff>
      <xdr:row>27</xdr:row>
      <xdr:rowOff>88901</xdr:rowOff>
    </xdr:to>
    <xdr:graphicFrame macro="">
      <xdr:nvGraphicFramePr>
        <xdr:cNvPr id="51" name="Chart 2">
          <a:extLst>
            <a:ext uri="{FF2B5EF4-FFF2-40B4-BE49-F238E27FC236}">
              <a16:creationId xmlns:a16="http://schemas.microsoft.com/office/drawing/2014/main" id="{00000000-0008-0000-0300-00003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90713</xdr:colOff>
      <xdr:row>191</xdr:row>
      <xdr:rowOff>40822</xdr:rowOff>
    </xdr:from>
    <xdr:to>
      <xdr:col>7</xdr:col>
      <xdr:colOff>88900</xdr:colOff>
      <xdr:row>212</xdr:row>
      <xdr:rowOff>67583</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21</xdr:col>
      <xdr:colOff>441174</xdr:colOff>
      <xdr:row>223</xdr:row>
      <xdr:rowOff>50800</xdr:rowOff>
    </xdr:from>
    <xdr:to>
      <xdr:col>27</xdr:col>
      <xdr:colOff>0</xdr:colOff>
      <xdr:row>241</xdr:row>
      <xdr:rowOff>79827</xdr:rowOff>
    </xdr:to>
    <xdr:graphicFrame macro="">
      <xdr:nvGraphicFramePr>
        <xdr:cNvPr id="44" name="Chart 43">
          <a:extLst>
            <a:ext uri="{FF2B5EF4-FFF2-40B4-BE49-F238E27FC236}">
              <a16:creationId xmlns:a16="http://schemas.microsoft.com/office/drawing/2014/main" id="{00000000-0008-0000-03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xdr:col>
      <xdr:colOff>4080</xdr:colOff>
      <xdr:row>223</xdr:row>
      <xdr:rowOff>49514</xdr:rowOff>
    </xdr:from>
    <xdr:to>
      <xdr:col>7</xdr:col>
      <xdr:colOff>920750</xdr:colOff>
      <xdr:row>242</xdr:row>
      <xdr:rowOff>15874</xdr:rowOff>
    </xdr:to>
    <xdr:graphicFrame macro="">
      <xdr:nvGraphicFramePr>
        <xdr:cNvPr id="52" name="Chart 51">
          <a:extLst>
            <a:ext uri="{FF2B5EF4-FFF2-40B4-BE49-F238E27FC236}">
              <a16:creationId xmlns:a16="http://schemas.microsoft.com/office/drawing/2014/main" id="{00000000-0008-0000-03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editAs="oneCell">
    <xdr:from>
      <xdr:col>10</xdr:col>
      <xdr:colOff>105833</xdr:colOff>
      <xdr:row>0</xdr:row>
      <xdr:rowOff>116416</xdr:rowOff>
    </xdr:from>
    <xdr:to>
      <xdr:col>14</xdr:col>
      <xdr:colOff>290446</xdr:colOff>
      <xdr:row>4</xdr:row>
      <xdr:rowOff>144479</xdr:rowOff>
    </xdr:to>
    <xdr:pic>
      <xdr:nvPicPr>
        <xdr:cNvPr id="39" name="Picture 38">
          <a:extLst>
            <a:ext uri="{FF2B5EF4-FFF2-40B4-BE49-F238E27FC236}">
              <a16:creationId xmlns:a16="http://schemas.microsoft.com/office/drawing/2014/main" id="{00000000-0008-0000-0300-000027000000}"/>
            </a:ext>
          </a:extLst>
        </xdr:cNvPr>
        <xdr:cNvPicPr>
          <a:picLocks noChangeAspect="1"/>
        </xdr:cNvPicPr>
      </xdr:nvPicPr>
      <xdr:blipFill>
        <a:blip xmlns:r="http://schemas.openxmlformats.org/officeDocument/2006/relationships" r:embed="rId28"/>
        <a:stretch>
          <a:fillRect/>
        </a:stretch>
      </xdr:blipFill>
      <xdr:spPr>
        <a:xfrm>
          <a:off x="9448271" y="116416"/>
          <a:ext cx="3883489" cy="849028"/>
        </a:xfrm>
        <a:prstGeom prst="rect">
          <a:avLst/>
        </a:prstGeom>
      </xdr:spPr>
    </xdr:pic>
    <xdr:clientData/>
  </xdr:twoCellAnchor>
  <xdr:twoCellAnchor editAs="absolute">
    <xdr:from>
      <xdr:col>8</xdr:col>
      <xdr:colOff>129721</xdr:colOff>
      <xdr:row>131</xdr:row>
      <xdr:rowOff>106590</xdr:rowOff>
    </xdr:from>
    <xdr:to>
      <xdr:col>15</xdr:col>
      <xdr:colOff>415471</xdr:colOff>
      <xdr:row>150</xdr:row>
      <xdr:rowOff>148773</xdr:rowOff>
    </xdr:to>
    <xdr:graphicFrame macro="">
      <xdr:nvGraphicFramePr>
        <xdr:cNvPr id="42" name="Chart 11">
          <a:extLst>
            <a:ext uri="{FF2B5EF4-FFF2-40B4-BE49-F238E27FC236}">
              <a16:creationId xmlns:a16="http://schemas.microsoft.com/office/drawing/2014/main" id="{00000000-0008-0000-03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0</xdr:col>
      <xdr:colOff>253999</xdr:colOff>
      <xdr:row>260</xdr:row>
      <xdr:rowOff>6350</xdr:rowOff>
    </xdr:from>
    <xdr:to>
      <xdr:col>7</xdr:col>
      <xdr:colOff>423333</xdr:colOff>
      <xdr:row>279</xdr:row>
      <xdr:rowOff>105833</xdr:rowOff>
    </xdr:to>
    <xdr:graphicFrame macro="">
      <xdr:nvGraphicFramePr>
        <xdr:cNvPr id="45" name="Chart 44">
          <a:extLst>
            <a:ext uri="{FF2B5EF4-FFF2-40B4-BE49-F238E27FC236}">
              <a16:creationId xmlns:a16="http://schemas.microsoft.com/office/drawing/2014/main" id="{00000000-0008-0000-03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7</xdr:col>
      <xdr:colOff>889001</xdr:colOff>
      <xdr:row>259</xdr:row>
      <xdr:rowOff>177799</xdr:rowOff>
    </xdr:from>
    <xdr:to>
      <xdr:col>14</xdr:col>
      <xdr:colOff>0</xdr:colOff>
      <xdr:row>279</xdr:row>
      <xdr:rowOff>127000</xdr:rowOff>
    </xdr:to>
    <xdr:graphicFrame macro="">
      <xdr:nvGraphicFramePr>
        <xdr:cNvPr id="48" name="Chart 47">
          <a:extLst>
            <a:ext uri="{FF2B5EF4-FFF2-40B4-BE49-F238E27FC236}">
              <a16:creationId xmlns:a16="http://schemas.microsoft.com/office/drawing/2014/main" id="{00000000-0008-0000-03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18</xdr:col>
      <xdr:colOff>0</xdr:colOff>
      <xdr:row>259</xdr:row>
      <xdr:rowOff>163284</xdr:rowOff>
    </xdr:from>
    <xdr:to>
      <xdr:col>25</xdr:col>
      <xdr:colOff>454478</xdr:colOff>
      <xdr:row>279</xdr:row>
      <xdr:rowOff>163285</xdr:rowOff>
    </xdr:to>
    <xdr:graphicFrame macro="">
      <xdr:nvGraphicFramePr>
        <xdr:cNvPr id="49" name="Chart 48">
          <a:extLst>
            <a:ext uri="{FF2B5EF4-FFF2-40B4-BE49-F238E27FC236}">
              <a16:creationId xmlns:a16="http://schemas.microsoft.com/office/drawing/2014/main" id="{00000000-0008-0000-03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38100</xdr:colOff>
      <xdr:row>349</xdr:row>
      <xdr:rowOff>190500</xdr:rowOff>
    </xdr:from>
    <xdr:to>
      <xdr:col>7</xdr:col>
      <xdr:colOff>774700</xdr:colOff>
      <xdr:row>367</xdr:row>
      <xdr:rowOff>76200</xdr:rowOff>
    </xdr:to>
    <xdr:graphicFrame macro="">
      <xdr:nvGraphicFramePr>
        <xdr:cNvPr id="53" name="Chart 52">
          <a:extLst>
            <a:ext uri="{FF2B5EF4-FFF2-40B4-BE49-F238E27FC236}">
              <a16:creationId xmlns:a16="http://schemas.microsoft.com/office/drawing/2014/main" id="{00000000-0008-0000-03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14</xdr:col>
      <xdr:colOff>10886</xdr:colOff>
      <xdr:row>349</xdr:row>
      <xdr:rowOff>159657</xdr:rowOff>
    </xdr:from>
    <xdr:to>
      <xdr:col>20</xdr:col>
      <xdr:colOff>850900</xdr:colOff>
      <xdr:row>367</xdr:row>
      <xdr:rowOff>114300</xdr:rowOff>
    </xdr:to>
    <xdr:graphicFrame macro="">
      <xdr:nvGraphicFramePr>
        <xdr:cNvPr id="54" name="Chart 53">
          <a:extLst>
            <a:ext uri="{FF2B5EF4-FFF2-40B4-BE49-F238E27FC236}">
              <a16:creationId xmlns:a16="http://schemas.microsoft.com/office/drawing/2014/main" id="{00000000-0008-0000-03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xdr:col>
      <xdr:colOff>117020</xdr:colOff>
      <xdr:row>378</xdr:row>
      <xdr:rowOff>81642</xdr:rowOff>
    </xdr:from>
    <xdr:to>
      <xdr:col>7</xdr:col>
      <xdr:colOff>889000</xdr:colOff>
      <xdr:row>399</xdr:row>
      <xdr:rowOff>114300</xdr:rowOff>
    </xdr:to>
    <xdr:graphicFrame macro="">
      <xdr:nvGraphicFramePr>
        <xdr:cNvPr id="55" name="Chart 54">
          <a:extLst>
            <a:ext uri="{FF2B5EF4-FFF2-40B4-BE49-F238E27FC236}">
              <a16:creationId xmlns:a16="http://schemas.microsoft.com/office/drawing/2014/main" id="{00000000-0008-0000-03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14</xdr:col>
      <xdr:colOff>37192</xdr:colOff>
      <xdr:row>378</xdr:row>
      <xdr:rowOff>136070</xdr:rowOff>
    </xdr:from>
    <xdr:to>
      <xdr:col>20</xdr:col>
      <xdr:colOff>863600</xdr:colOff>
      <xdr:row>399</xdr:row>
      <xdr:rowOff>114300</xdr:rowOff>
    </xdr:to>
    <xdr:graphicFrame macro="">
      <xdr:nvGraphicFramePr>
        <xdr:cNvPr id="56" name="Chart 55">
          <a:extLst>
            <a:ext uri="{FF2B5EF4-FFF2-40B4-BE49-F238E27FC236}">
              <a16:creationId xmlns:a16="http://schemas.microsoft.com/office/drawing/2014/main" id="{00000000-0008-0000-0300-00003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15</xdr:col>
      <xdr:colOff>679449</xdr:colOff>
      <xdr:row>83</xdr:row>
      <xdr:rowOff>158748</xdr:rowOff>
    </xdr:from>
    <xdr:to>
      <xdr:col>24</xdr:col>
      <xdr:colOff>721783</xdr:colOff>
      <xdr:row>105</xdr:row>
      <xdr:rowOff>57150</xdr:rowOff>
    </xdr:to>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19</xdr:col>
      <xdr:colOff>348344</xdr:colOff>
      <xdr:row>109</xdr:row>
      <xdr:rowOff>119743</xdr:rowOff>
    </xdr:from>
    <xdr:to>
      <xdr:col>23</xdr:col>
      <xdr:colOff>488950</xdr:colOff>
      <xdr:row>124</xdr:row>
      <xdr:rowOff>117475</xdr:rowOff>
    </xdr:to>
    <xdr:graphicFrame macro="">
      <xdr:nvGraphicFramePr>
        <xdr:cNvPr id="9" name="Chart 8">
          <a:extLst>
            <a:ext uri="{FF2B5EF4-FFF2-40B4-BE49-F238E27FC236}">
              <a16:creationId xmlns:a16="http://schemas.microsoft.com/office/drawing/2014/main" id="{00000000-0008-0000-03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15</xdr:col>
      <xdr:colOff>632278</xdr:colOff>
      <xdr:row>109</xdr:row>
      <xdr:rowOff>120498</xdr:rowOff>
    </xdr:from>
    <xdr:to>
      <xdr:col>20</xdr:col>
      <xdr:colOff>92075</xdr:colOff>
      <xdr:row>124</xdr:row>
      <xdr:rowOff>117475</xdr:rowOff>
    </xdr:to>
    <xdr:graphicFrame macro="">
      <xdr:nvGraphicFramePr>
        <xdr:cNvPr id="5" name="Chart 4">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14</xdr:col>
      <xdr:colOff>127000</xdr:colOff>
      <xdr:row>223</xdr:row>
      <xdr:rowOff>19050</xdr:rowOff>
    </xdr:from>
    <xdr:to>
      <xdr:col>21</xdr:col>
      <xdr:colOff>352425</xdr:colOff>
      <xdr:row>241</xdr:row>
      <xdr:rowOff>79149</xdr:rowOff>
    </xdr:to>
    <xdr:graphicFrame macro="">
      <xdr:nvGraphicFramePr>
        <xdr:cNvPr id="58" name="Chart 57">
          <a:extLst>
            <a:ext uri="{FF2B5EF4-FFF2-40B4-BE49-F238E27FC236}">
              <a16:creationId xmlns:a16="http://schemas.microsoft.com/office/drawing/2014/main" id="{00000000-0008-0000-0300-00003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18</xdr:col>
      <xdr:colOff>383381</xdr:colOff>
      <xdr:row>42</xdr:row>
      <xdr:rowOff>153988</xdr:rowOff>
    </xdr:from>
    <xdr:to>
      <xdr:col>24</xdr:col>
      <xdr:colOff>231776</xdr:colOff>
      <xdr:row>56</xdr:row>
      <xdr:rowOff>157163</xdr:rowOff>
    </xdr:to>
    <xdr:graphicFrame macro="">
      <xdr:nvGraphicFramePr>
        <xdr:cNvPr id="10" name="Chart 9">
          <a:extLst>
            <a:ext uri="{FF2B5EF4-FFF2-40B4-BE49-F238E27FC236}">
              <a16:creationId xmlns:a16="http://schemas.microsoft.com/office/drawing/2014/main" id="{00000000-0008-0000-03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14</xdr:col>
      <xdr:colOff>24040</xdr:colOff>
      <xdr:row>572</xdr:row>
      <xdr:rowOff>97972</xdr:rowOff>
    </xdr:from>
    <xdr:to>
      <xdr:col>21</xdr:col>
      <xdr:colOff>70556</xdr:colOff>
      <xdr:row>589</xdr:row>
      <xdr:rowOff>142875</xdr:rowOff>
    </xdr:to>
    <xdr:graphicFrame macro="">
      <xdr:nvGraphicFramePr>
        <xdr:cNvPr id="59" name="Chart 58">
          <a:extLst>
            <a:ext uri="{FF2B5EF4-FFF2-40B4-BE49-F238E27FC236}">
              <a16:creationId xmlns:a16="http://schemas.microsoft.com/office/drawing/2014/main" id="{00000000-0008-0000-0300-00003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14</xdr:col>
      <xdr:colOff>22679</xdr:colOff>
      <xdr:row>292</xdr:row>
      <xdr:rowOff>125185</xdr:rowOff>
    </xdr:from>
    <xdr:to>
      <xdr:col>20</xdr:col>
      <xdr:colOff>870858</xdr:colOff>
      <xdr:row>310</xdr:row>
      <xdr:rowOff>72570</xdr:rowOff>
    </xdr:to>
    <xdr:graphicFrame macro="">
      <xdr:nvGraphicFramePr>
        <xdr:cNvPr id="12" name="Chart 11">
          <a:extLst>
            <a:ext uri="{FF2B5EF4-FFF2-40B4-BE49-F238E27FC236}">
              <a16:creationId xmlns:a16="http://schemas.microsoft.com/office/drawing/2014/main" id="{00000000-0008-0000-03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xdr:col>
      <xdr:colOff>111577</xdr:colOff>
      <xdr:row>292</xdr:row>
      <xdr:rowOff>96158</xdr:rowOff>
    </xdr:from>
    <xdr:to>
      <xdr:col>7</xdr:col>
      <xdr:colOff>263071</xdr:colOff>
      <xdr:row>310</xdr:row>
      <xdr:rowOff>43543</xdr:rowOff>
    </xdr:to>
    <xdr:graphicFrame macro="">
      <xdr:nvGraphicFramePr>
        <xdr:cNvPr id="60" name="Chart 59">
          <a:extLst>
            <a:ext uri="{FF2B5EF4-FFF2-40B4-BE49-F238E27FC236}">
              <a16:creationId xmlns:a16="http://schemas.microsoft.com/office/drawing/2014/main" id="{00000000-0008-0000-0300-00003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8</xdr:col>
      <xdr:colOff>127000</xdr:colOff>
      <xdr:row>223</xdr:row>
      <xdr:rowOff>160338</xdr:rowOff>
    </xdr:from>
    <xdr:to>
      <xdr:col>11</xdr:col>
      <xdr:colOff>349250</xdr:colOff>
      <xdr:row>239</xdr:row>
      <xdr:rowOff>174626</xdr:rowOff>
    </xdr:to>
    <xdr:graphicFrame macro="">
      <xdr:nvGraphicFramePr>
        <xdr:cNvPr id="14" name="Chart 13">
          <a:extLst>
            <a:ext uri="{FF2B5EF4-FFF2-40B4-BE49-F238E27FC236}">
              <a16:creationId xmlns:a16="http://schemas.microsoft.com/office/drawing/2014/main" id="{00000000-0008-0000-03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11</xdr:col>
      <xdr:colOff>222250</xdr:colOff>
      <xdr:row>223</xdr:row>
      <xdr:rowOff>158750</xdr:rowOff>
    </xdr:from>
    <xdr:to>
      <xdr:col>14</xdr:col>
      <xdr:colOff>0</xdr:colOff>
      <xdr:row>239</xdr:row>
      <xdr:rowOff>173038</xdr:rowOff>
    </xdr:to>
    <xdr:graphicFrame macro="">
      <xdr:nvGraphicFramePr>
        <xdr:cNvPr id="57" name="Chart 56">
          <a:extLst>
            <a:ext uri="{FF2B5EF4-FFF2-40B4-BE49-F238E27FC236}">
              <a16:creationId xmlns:a16="http://schemas.microsoft.com/office/drawing/2014/main" id="{00000000-0008-0000-0300-00003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editAs="oneCell">
    <xdr:from>
      <xdr:col>10</xdr:col>
      <xdr:colOff>222251</xdr:colOff>
      <xdr:row>224</xdr:row>
      <xdr:rowOff>15875</xdr:rowOff>
    </xdr:from>
    <xdr:to>
      <xdr:col>12</xdr:col>
      <xdr:colOff>256562</xdr:colOff>
      <xdr:row>226</xdr:row>
      <xdr:rowOff>88445</xdr:rowOff>
    </xdr:to>
    <xdr:pic>
      <xdr:nvPicPr>
        <xdr:cNvPr id="61" name="Picture 60">
          <a:extLst>
            <a:ext uri="{FF2B5EF4-FFF2-40B4-BE49-F238E27FC236}">
              <a16:creationId xmlns:a16="http://schemas.microsoft.com/office/drawing/2014/main" id="{00000000-0008-0000-0300-00003D000000}"/>
            </a:ext>
          </a:extLst>
        </xdr:cNvPr>
        <xdr:cNvPicPr>
          <a:picLocks noChangeAspect="1"/>
        </xdr:cNvPicPr>
      </xdr:nvPicPr>
      <xdr:blipFill>
        <a:blip xmlns:r="http://schemas.openxmlformats.org/officeDocument/2006/relationships" r:embed="rId28"/>
        <a:stretch>
          <a:fillRect/>
        </a:stretch>
      </xdr:blipFill>
      <xdr:spPr>
        <a:xfrm>
          <a:off x="10477501" y="45894625"/>
          <a:ext cx="2034561" cy="412749"/>
        </a:xfrm>
        <a:prstGeom prst="rect">
          <a:avLst/>
        </a:prstGeom>
      </xdr:spPr>
    </xdr:pic>
    <xdr:clientData/>
  </xdr:twoCellAnchor>
  <xdr:twoCellAnchor>
    <xdr:from>
      <xdr:col>7</xdr:col>
      <xdr:colOff>192313</xdr:colOff>
      <xdr:row>191</xdr:row>
      <xdr:rowOff>40822</xdr:rowOff>
    </xdr:from>
    <xdr:to>
      <xdr:col>14</xdr:col>
      <xdr:colOff>114300</xdr:colOff>
      <xdr:row>212</xdr:row>
      <xdr:rowOff>67583</xdr:rowOff>
    </xdr:to>
    <xdr:graphicFrame macro="">
      <xdr:nvGraphicFramePr>
        <xdr:cNvPr id="64" name="Chart 63">
          <a:extLst>
            <a:ext uri="{FF2B5EF4-FFF2-40B4-BE49-F238E27FC236}">
              <a16:creationId xmlns:a16="http://schemas.microsoft.com/office/drawing/2014/main" id="{00000000-0008-0000-0300-00004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0.53843</cdr:x>
      <cdr:y>0.00491</cdr:y>
    </cdr:from>
    <cdr:to>
      <cdr:x>1</cdr:x>
      <cdr:y>0.16292</cdr:y>
    </cdr:to>
    <cdr:pic>
      <cdr:nvPicPr>
        <cdr:cNvPr id="2" name="Picture 1">
          <a:extLst xmlns:a="http://schemas.openxmlformats.org/drawingml/2006/main">
            <a:ext uri="{FF2B5EF4-FFF2-40B4-BE49-F238E27FC236}">
              <a16:creationId xmlns:a16="http://schemas.microsoft.com/office/drawing/2014/main" id="{00000000-0008-0000-0500-00002700000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2656240" y="14515"/>
          <a:ext cx="2277103" cy="467330"/>
        </a:xfrm>
        <a:prstGeom xmlns:a="http://schemas.openxmlformats.org/drawingml/2006/main" prst="rect">
          <a:avLst/>
        </a:prstGeom>
      </cdr:spPr>
    </cdr:pic>
  </cdr:relSizeAnchor>
</c:userShapes>
</file>

<file path=xl/drawings/drawing6.xml><?xml version="1.0" encoding="utf-8"?>
<xdr:wsDr xmlns:xdr="http://schemas.openxmlformats.org/drawingml/2006/spreadsheetDrawing" xmlns:a="http://schemas.openxmlformats.org/drawingml/2006/main">
  <xdr:twoCellAnchor editAs="oneCell">
    <xdr:from>
      <xdr:col>11</xdr:col>
      <xdr:colOff>187098</xdr:colOff>
      <xdr:row>1</xdr:row>
      <xdr:rowOff>34018</xdr:rowOff>
    </xdr:from>
    <xdr:to>
      <xdr:col>15</xdr:col>
      <xdr:colOff>621177</xdr:colOff>
      <xdr:row>5</xdr:row>
      <xdr:rowOff>104415</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10592027" y="197304"/>
          <a:ext cx="3881221" cy="85961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223385</xdr:colOff>
      <xdr:row>0</xdr:row>
      <xdr:rowOff>158750</xdr:rowOff>
    </xdr:from>
    <xdr:to>
      <xdr:col>15</xdr:col>
      <xdr:colOff>745910</xdr:colOff>
      <xdr:row>5</xdr:row>
      <xdr:rowOff>65861</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stretch>
          <a:fillRect/>
        </a:stretch>
      </xdr:blipFill>
      <xdr:spPr>
        <a:xfrm>
          <a:off x="8850314" y="158750"/>
          <a:ext cx="3933382" cy="85961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12</xdr:col>
      <xdr:colOff>225650</xdr:colOff>
      <xdr:row>0</xdr:row>
      <xdr:rowOff>138339</xdr:rowOff>
    </xdr:from>
    <xdr:to>
      <xdr:col>16</xdr:col>
      <xdr:colOff>713023</xdr:colOff>
      <xdr:row>5</xdr:row>
      <xdr:rowOff>48851</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10694079" y="138339"/>
          <a:ext cx="3898230" cy="86301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921884</xdr:colOff>
      <xdr:row>1</xdr:row>
      <xdr:rowOff>45357</xdr:rowOff>
    </xdr:from>
    <xdr:to>
      <xdr:col>15</xdr:col>
      <xdr:colOff>183480</xdr:colOff>
      <xdr:row>5</xdr:row>
      <xdr:rowOff>79468</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a:stretch>
          <a:fillRect/>
        </a:stretch>
      </xdr:blipFill>
      <xdr:spPr>
        <a:xfrm>
          <a:off x="9966098" y="208643"/>
          <a:ext cx="3888025" cy="85961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hn%20Lively/Dropbox/LC%20Reports/Market%20Update%20Report/Q2%20DHE%20Clos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AppData/Local/Temp/Q1_15_Revenue_by_Product_Category_Servic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ohn%20Lively/LightCounting%20Dropbox/Optical/Mega%20Datacenter%20Optics/2022/LC%20Mega-Datacenter%20Rpt%20CLIENT%20master%202022%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Oak"/>
      <sheetName val="SOC - LQ"/>
      <sheetName val="SOC - FC"/>
      <sheetName val="R&amp;D"/>
      <sheetName val="Assmts"/>
      <sheetName val="Trend"/>
      <sheetName val="RRR.iq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ruptci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ions"/>
      <sheetName val="Introduction"/>
      <sheetName val="Methodology"/>
      <sheetName val="Segmentation"/>
      <sheetName val="Ethernet Summary"/>
      <sheetName val="Top 5 Cloud"/>
      <sheetName val="Ethernet Dashboard"/>
      <sheetName val="Ethernet Segments"/>
      <sheetName val="Ethernet Total"/>
      <sheetName val="Ethernet Cloud"/>
      <sheetName val="Ethernet Telecom"/>
      <sheetName val="Ethernet Enterprise"/>
      <sheetName val="WDM Cloud (DCI)"/>
      <sheetName val="AOC-EOMs"/>
      <sheetName val="Report Figures"/>
    </sheetNames>
    <sheetDataSet>
      <sheetData sheetId="0"/>
      <sheetData sheetId="1"/>
      <sheetData sheetId="2"/>
      <sheetData sheetId="3"/>
      <sheetData sheetId="4"/>
      <sheetData sheetId="5"/>
      <sheetData sheetId="6"/>
      <sheetData sheetId="7"/>
      <sheetData sheetId="8"/>
      <sheetData sheetId="9">
        <row r="9">
          <cell r="B9" t="str">
            <v>GbE</v>
          </cell>
          <cell r="C9" t="str">
            <v>500 m</v>
          </cell>
          <cell r="D9" t="str">
            <v>SFP</v>
          </cell>
          <cell r="E9">
            <v>0</v>
          </cell>
          <cell r="F9">
            <v>0</v>
          </cell>
          <cell r="G9">
            <v>0</v>
          </cell>
          <cell r="H9">
            <v>0</v>
          </cell>
          <cell r="I9">
            <v>0</v>
          </cell>
          <cell r="J9">
            <v>0</v>
          </cell>
          <cell r="K9">
            <v>0</v>
          </cell>
          <cell r="L9">
            <v>0</v>
          </cell>
          <cell r="M9">
            <v>0</v>
          </cell>
          <cell r="N9">
            <v>0</v>
          </cell>
          <cell r="O9">
            <v>0</v>
          </cell>
          <cell r="P9">
            <v>0</v>
          </cell>
          <cell r="Q9">
            <v>0</v>
          </cell>
          <cell r="R9">
            <v>0</v>
          </cell>
          <cell r="S9">
            <v>0</v>
          </cell>
        </row>
        <row r="10">
          <cell r="B10" t="str">
            <v>GbE</v>
          </cell>
          <cell r="C10" t="str">
            <v>10 km</v>
          </cell>
          <cell r="D10" t="str">
            <v>SFP</v>
          </cell>
          <cell r="E10">
            <v>419674.79400000005</v>
          </cell>
          <cell r="F10">
            <v>256486.04</v>
          </cell>
          <cell r="G10">
            <v>235351.83</v>
          </cell>
          <cell r="H10">
            <v>0</v>
          </cell>
          <cell r="I10">
            <v>0</v>
          </cell>
          <cell r="J10">
            <v>0</v>
          </cell>
          <cell r="K10">
            <v>0</v>
          </cell>
          <cell r="L10">
            <v>0</v>
          </cell>
          <cell r="M10">
            <v>0</v>
          </cell>
          <cell r="N10">
            <v>0</v>
          </cell>
          <cell r="O10">
            <v>0</v>
          </cell>
          <cell r="P10">
            <v>0</v>
          </cell>
          <cell r="Q10">
            <v>0</v>
          </cell>
          <cell r="R10">
            <v>0</v>
          </cell>
          <cell r="S10">
            <v>0</v>
          </cell>
        </row>
        <row r="11">
          <cell r="B11" t="str">
            <v>GbE</v>
          </cell>
          <cell r="C11" t="str">
            <v>40 km</v>
          </cell>
          <cell r="D11" t="str">
            <v>SFP</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row>
        <row r="12">
          <cell r="B12" t="str">
            <v>GbE</v>
          </cell>
          <cell r="C12" t="str">
            <v>80 km</v>
          </cell>
          <cell r="D12" t="str">
            <v>SFP</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row>
        <row r="13">
          <cell r="B13" t="str">
            <v>GbE &amp; Fast Ethernet</v>
          </cell>
          <cell r="C13" t="str">
            <v>Various</v>
          </cell>
          <cell r="D13" t="str">
            <v>Legacy/discontinued</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row>
        <row r="14">
          <cell r="B14" t="str">
            <v>10GbE</v>
          </cell>
          <cell r="C14" t="str">
            <v>300 m</v>
          </cell>
          <cell r="D14" t="str">
            <v>XFP</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row>
        <row r="15">
          <cell r="B15" t="str">
            <v>10GbE</v>
          </cell>
          <cell r="C15" t="str">
            <v>300 m</v>
          </cell>
          <cell r="D15" t="str">
            <v>SFP+</v>
          </cell>
          <cell r="E15">
            <v>5403152.7633599993</v>
          </cell>
          <cell r="F15">
            <v>5767016.8237702157</v>
          </cell>
          <cell r="G15">
            <v>6751063.0158183537</v>
          </cell>
          <cell r="H15">
            <v>5772887.8057654034</v>
          </cell>
          <cell r="I15">
            <v>6177668.2821186278</v>
          </cell>
          <cell r="J15">
            <v>6067790.7345719906</v>
          </cell>
          <cell r="K15">
            <v>5106576.8442149945</v>
          </cell>
          <cell r="L15">
            <v>4273457.3101396356</v>
          </cell>
          <cell r="M15">
            <v>3545075.5021506255</v>
          </cell>
          <cell r="N15">
            <v>3084215.6868710443</v>
          </cell>
          <cell r="O15">
            <v>2683267.6475778082</v>
          </cell>
          <cell r="P15">
            <v>2334442.8533926932</v>
          </cell>
          <cell r="Q15">
            <v>2030965.2824516431</v>
          </cell>
          <cell r="R15">
            <v>1766939.7957329294</v>
          </cell>
          <cell r="S15">
            <v>1537237.6222876487</v>
          </cell>
        </row>
        <row r="16">
          <cell r="B16" t="str">
            <v>10GbE LRM</v>
          </cell>
          <cell r="C16" t="str">
            <v>220 m</v>
          </cell>
          <cell r="D16" t="str">
            <v>SFP+</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row>
        <row r="17">
          <cell r="B17" t="str">
            <v>10GbE</v>
          </cell>
          <cell r="C17" t="str">
            <v>10 km</v>
          </cell>
          <cell r="D17" t="str">
            <v>XFP</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row>
        <row r="18">
          <cell r="B18" t="str">
            <v>10GbE</v>
          </cell>
          <cell r="C18" t="str">
            <v>10 km</v>
          </cell>
          <cell r="D18" t="str">
            <v>SFP+</v>
          </cell>
          <cell r="E18">
            <v>1772437.4053598638</v>
          </cell>
          <cell r="F18">
            <v>1842359.4908892442</v>
          </cell>
          <cell r="G18">
            <v>1047105.9599999994</v>
          </cell>
          <cell r="H18">
            <v>804182.14399999951</v>
          </cell>
          <cell r="I18">
            <v>1221970.8639999994</v>
          </cell>
          <cell r="J18">
            <v>1338463.1358579102</v>
          </cell>
          <cell r="K18">
            <v>1204616.8222721191</v>
          </cell>
          <cell r="L18">
            <v>1084155.1400449073</v>
          </cell>
          <cell r="M18">
            <v>975739.62604041654</v>
          </cell>
          <cell r="N18">
            <v>878165.66343637486</v>
          </cell>
          <cell r="O18">
            <v>790349.09709273744</v>
          </cell>
          <cell r="P18">
            <v>711314.18738346372</v>
          </cell>
          <cell r="Q18">
            <v>640182.76864511741</v>
          </cell>
          <cell r="R18">
            <v>576164.49178060563</v>
          </cell>
          <cell r="S18">
            <v>518548.04260254512</v>
          </cell>
        </row>
        <row r="19">
          <cell r="B19" t="str">
            <v>10GbE</v>
          </cell>
          <cell r="C19" t="str">
            <v>40 km</v>
          </cell>
          <cell r="D19" t="str">
            <v>XFP</v>
          </cell>
          <cell r="E19">
            <v>30525.800000000003</v>
          </cell>
          <cell r="F19">
            <v>21446.800000000003</v>
          </cell>
          <cell r="G19">
            <v>31253.800000000003</v>
          </cell>
          <cell r="H19">
            <v>13170</v>
          </cell>
          <cell r="I19">
            <v>27915.600000000002</v>
          </cell>
          <cell r="J19">
            <v>90931.904124720837</v>
          </cell>
          <cell r="K19">
            <v>63652.33288730459</v>
          </cell>
          <cell r="L19">
            <v>44556.633021113208</v>
          </cell>
          <cell r="M19">
            <v>35645.306416890569</v>
          </cell>
          <cell r="N19">
            <v>28516.245133512457</v>
          </cell>
          <cell r="O19">
            <v>22812.996106809966</v>
          </cell>
          <cell r="P19">
            <v>18250.396885447972</v>
          </cell>
          <cell r="Q19">
            <v>14600.317508358377</v>
          </cell>
          <cell r="R19">
            <v>11680.254006686702</v>
          </cell>
          <cell r="S19">
            <v>9344.2032053493622</v>
          </cell>
        </row>
        <row r="20">
          <cell r="B20" t="str">
            <v>10GbE</v>
          </cell>
          <cell r="C20" t="str">
            <v>40 km</v>
          </cell>
          <cell r="D20" t="str">
            <v>SFP+</v>
          </cell>
          <cell r="E20">
            <v>25790.925000000003</v>
          </cell>
          <cell r="F20">
            <v>12915.93</v>
          </cell>
          <cell r="G20">
            <v>0</v>
          </cell>
          <cell r="H20">
            <v>0</v>
          </cell>
          <cell r="I20">
            <v>0</v>
          </cell>
          <cell r="J20">
            <v>0</v>
          </cell>
          <cell r="K20">
            <v>0</v>
          </cell>
          <cell r="L20">
            <v>0</v>
          </cell>
          <cell r="M20">
            <v>0</v>
          </cell>
          <cell r="N20">
            <v>0</v>
          </cell>
          <cell r="O20">
            <v>0</v>
          </cell>
          <cell r="P20">
            <v>0</v>
          </cell>
          <cell r="Q20">
            <v>0</v>
          </cell>
          <cell r="R20">
            <v>0</v>
          </cell>
          <cell r="S20">
            <v>0</v>
          </cell>
        </row>
        <row r="21">
          <cell r="B21" t="str">
            <v>10GbE</v>
          </cell>
          <cell r="C21" t="str">
            <v>80 km</v>
          </cell>
          <cell r="D21" t="str">
            <v>XFP</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row>
        <row r="22">
          <cell r="B22" t="str">
            <v>10GbE</v>
          </cell>
          <cell r="C22" t="str">
            <v>80 km</v>
          </cell>
          <cell r="D22" t="str">
            <v>SFP+</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row>
        <row r="23">
          <cell r="B23" t="str">
            <v>10GbE</v>
          </cell>
          <cell r="C23" t="str">
            <v>Various</v>
          </cell>
          <cell r="D23" t="str">
            <v>Legacy/discontinued</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row>
        <row r="24">
          <cell r="B24" t="str">
            <v>25GbE SR</v>
          </cell>
          <cell r="C24" t="str">
            <v>100 - 300 m</v>
          </cell>
          <cell r="D24" t="str">
            <v>SFP28</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row>
        <row r="25">
          <cell r="B25" t="str">
            <v>25GbE LR</v>
          </cell>
          <cell r="C25" t="str">
            <v>10 km</v>
          </cell>
          <cell r="D25" t="str">
            <v>SFP28</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row>
        <row r="26">
          <cell r="B26" t="str">
            <v>25GbE ER</v>
          </cell>
          <cell r="C26" t="str">
            <v>40 km</v>
          </cell>
          <cell r="D26" t="str">
            <v>SFP28</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row>
        <row r="27">
          <cell r="B27" t="str">
            <v>40G SR4</v>
          </cell>
          <cell r="C27" t="str">
            <v>100 m</v>
          </cell>
          <cell r="D27" t="str">
            <v>QSFP+</v>
          </cell>
          <cell r="E27">
            <v>543944.75</v>
          </cell>
          <cell r="F27">
            <v>674740.2</v>
          </cell>
          <cell r="G27">
            <v>816543.57499999995</v>
          </cell>
          <cell r="H27">
            <v>559923.04999999993</v>
          </cell>
          <cell r="I27">
            <v>612477.69999999995</v>
          </cell>
          <cell r="J27">
            <v>575025</v>
          </cell>
          <cell r="K27">
            <v>287512.5</v>
          </cell>
          <cell r="L27">
            <v>143756.25</v>
          </cell>
          <cell r="M27">
            <v>71878.125</v>
          </cell>
          <cell r="N27">
            <v>35939.0625</v>
          </cell>
          <cell r="O27">
            <v>17969.53125</v>
          </cell>
          <cell r="P27">
            <v>8984.765625</v>
          </cell>
          <cell r="Q27">
            <v>4492.3828125</v>
          </cell>
          <cell r="R27">
            <v>2246.19140625</v>
          </cell>
          <cell r="S27">
            <v>1123.095703125</v>
          </cell>
        </row>
        <row r="28">
          <cell r="B28" t="str">
            <v>40GbE MM duplex</v>
          </cell>
          <cell r="C28" t="str">
            <v>100 m</v>
          </cell>
          <cell r="D28" t="str">
            <v>QSFP+</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row>
        <row r="29">
          <cell r="B29" t="str">
            <v>40GbE eSR</v>
          </cell>
          <cell r="C29" t="str">
            <v>300 m</v>
          </cell>
          <cell r="D29" t="str">
            <v>QSFP+</v>
          </cell>
          <cell r="E29">
            <v>233978.65</v>
          </cell>
          <cell r="F29">
            <v>396554.75</v>
          </cell>
          <cell r="G29">
            <v>417406.95</v>
          </cell>
          <cell r="H29">
            <v>249571.9</v>
          </cell>
          <cell r="I29">
            <v>150699.04999999999</v>
          </cell>
          <cell r="J29">
            <v>131325</v>
          </cell>
          <cell r="K29">
            <v>98493.75</v>
          </cell>
          <cell r="L29">
            <v>49246.875</v>
          </cell>
          <cell r="M29">
            <v>19698.75</v>
          </cell>
          <cell r="N29">
            <v>7879.5</v>
          </cell>
          <cell r="O29">
            <v>3151.7999999999997</v>
          </cell>
          <cell r="P29">
            <v>1260.72</v>
          </cell>
          <cell r="Q29">
            <v>504.28800000000007</v>
          </cell>
          <cell r="R29">
            <v>201.71520000000004</v>
          </cell>
          <cell r="S29">
            <v>80.686080000000018</v>
          </cell>
        </row>
        <row r="30">
          <cell r="B30" t="str">
            <v>40 GbE PSM4</v>
          </cell>
          <cell r="C30" t="str">
            <v>500 m</v>
          </cell>
          <cell r="D30" t="str">
            <v>QSFP+</v>
          </cell>
          <cell r="E30">
            <v>813790</v>
          </cell>
          <cell r="F30">
            <v>613640</v>
          </cell>
          <cell r="G30">
            <v>502708</v>
          </cell>
          <cell r="H30">
            <v>496500</v>
          </cell>
          <cell r="I30">
            <v>370873</v>
          </cell>
          <cell r="J30">
            <v>177004.51289023162</v>
          </cell>
          <cell r="K30">
            <v>70801.805156092654</v>
          </cell>
          <cell r="L30">
            <v>21240.541546827797</v>
          </cell>
          <cell r="M30">
            <v>4248.1083093655598</v>
          </cell>
          <cell r="N30">
            <v>849.62166187311198</v>
          </cell>
          <cell r="O30">
            <v>169.9243323746224</v>
          </cell>
          <cell r="P30">
            <v>33.98486647492448</v>
          </cell>
          <cell r="Q30">
            <v>6.7969732949848964</v>
          </cell>
          <cell r="R30">
            <v>1.3593946589969794</v>
          </cell>
          <cell r="S30">
            <v>0.27187893179939587</v>
          </cell>
        </row>
        <row r="31">
          <cell r="B31" t="str">
            <v>40GbE (FR)</v>
          </cell>
          <cell r="C31" t="str">
            <v>2 km</v>
          </cell>
          <cell r="D31" t="str">
            <v>CFP</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row>
        <row r="32">
          <cell r="B32" t="str">
            <v>40GbE (LR4 subspec)</v>
          </cell>
          <cell r="C32" t="str">
            <v>2 km</v>
          </cell>
          <cell r="D32" t="str">
            <v>QSFP+</v>
          </cell>
          <cell r="E32">
            <v>470209</v>
          </cell>
          <cell r="F32">
            <v>806616</v>
          </cell>
          <cell r="G32">
            <v>271821</v>
          </cell>
          <cell r="H32">
            <v>430790</v>
          </cell>
          <cell r="I32">
            <v>448517</v>
          </cell>
          <cell r="J32">
            <v>372310.66347872512</v>
          </cell>
          <cell r="K32">
            <v>204770.86491329881</v>
          </cell>
          <cell r="L32">
            <v>102385.43245664939</v>
          </cell>
          <cell r="M32">
            <v>46073.444605492223</v>
          </cell>
          <cell r="N32">
            <v>20733.050072471498</v>
          </cell>
          <cell r="O32">
            <v>9329.872532612173</v>
          </cell>
          <cell r="P32">
            <v>4198.442639675477</v>
          </cell>
          <cell r="Q32">
            <v>1889.2991878539644</v>
          </cell>
          <cell r="R32">
            <v>850.18463453428387</v>
          </cell>
          <cell r="S32">
            <v>382.5830855404277</v>
          </cell>
        </row>
        <row r="33">
          <cell r="B33" t="str">
            <v>40GbE</v>
          </cell>
          <cell r="C33" t="str">
            <v>10 km</v>
          </cell>
          <cell r="D33" t="str">
            <v>CFP</v>
          </cell>
          <cell r="E33">
            <v>332.75</v>
          </cell>
          <cell r="F33">
            <v>142.30000000000001</v>
          </cell>
          <cell r="G33">
            <v>0</v>
          </cell>
          <cell r="H33">
            <v>0</v>
          </cell>
          <cell r="I33">
            <v>0</v>
          </cell>
          <cell r="J33">
            <v>0</v>
          </cell>
          <cell r="K33">
            <v>0</v>
          </cell>
          <cell r="L33">
            <v>0</v>
          </cell>
          <cell r="M33">
            <v>0</v>
          </cell>
          <cell r="N33">
            <v>0</v>
          </cell>
          <cell r="O33">
            <v>0</v>
          </cell>
          <cell r="P33">
            <v>0</v>
          </cell>
          <cell r="Q33">
            <v>0</v>
          </cell>
          <cell r="R33">
            <v>0</v>
          </cell>
          <cell r="S33">
            <v>0</v>
          </cell>
        </row>
        <row r="34">
          <cell r="B34" t="str">
            <v>40GbE</v>
          </cell>
          <cell r="C34" t="str">
            <v>10 km</v>
          </cell>
          <cell r="D34" t="str">
            <v>QSFP+</v>
          </cell>
          <cell r="E34">
            <v>261784.80000000002</v>
          </cell>
          <cell r="F34">
            <v>339486.4</v>
          </cell>
          <cell r="G34">
            <v>215469.6</v>
          </cell>
          <cell r="H34">
            <v>276052.8</v>
          </cell>
          <cell r="I34">
            <v>291715.20000000001</v>
          </cell>
          <cell r="J34">
            <v>392082.92956957896</v>
          </cell>
          <cell r="K34">
            <v>274458.05069870519</v>
          </cell>
          <cell r="L34">
            <v>164674.83041922314</v>
          </cell>
          <cell r="M34">
            <v>90571.156730572708</v>
          </cell>
          <cell r="N34">
            <v>36228.462692229077</v>
          </cell>
          <cell r="O34">
            <v>14491.385076891631</v>
          </cell>
          <cell r="P34">
            <v>5796.5540307566516</v>
          </cell>
          <cell r="Q34">
            <v>2318.6216123026602</v>
          </cell>
          <cell r="R34">
            <v>927.4486449210641</v>
          </cell>
          <cell r="S34">
            <v>370.97945796842561</v>
          </cell>
        </row>
        <row r="35">
          <cell r="B35" t="str">
            <v>40GbE</v>
          </cell>
          <cell r="C35" t="str">
            <v>40 km</v>
          </cell>
          <cell r="D35" t="str">
            <v>all</v>
          </cell>
          <cell r="E35">
            <v>1223.5</v>
          </cell>
          <cell r="F35">
            <v>1358</v>
          </cell>
          <cell r="G35">
            <v>2056</v>
          </cell>
          <cell r="H35">
            <v>1118.75</v>
          </cell>
          <cell r="I35">
            <v>437.5</v>
          </cell>
          <cell r="J35">
            <v>203.98044692737426</v>
          </cell>
          <cell r="K35">
            <v>183.58240223463685</v>
          </cell>
          <cell r="L35">
            <v>160.63460195530723</v>
          </cell>
          <cell r="M35">
            <v>136.53941166201113</v>
          </cell>
          <cell r="N35">
            <v>112.64501462115918</v>
          </cell>
          <cell r="O35">
            <v>90.11601169692733</v>
          </cell>
          <cell r="P35">
            <v>69.839909065118675</v>
          </cell>
          <cell r="Q35">
            <v>52.379931798838996</v>
          </cell>
          <cell r="R35">
            <v>37.975450554158265</v>
          </cell>
          <cell r="S35">
            <v>26.582815387910781</v>
          </cell>
        </row>
        <row r="36">
          <cell r="B36" t="str">
            <v xml:space="preserve">50G </v>
          </cell>
          <cell r="C36" t="str">
            <v>100 m</v>
          </cell>
          <cell r="D36" t="str">
            <v>all</v>
          </cell>
          <cell r="E36">
            <v>0</v>
          </cell>
          <cell r="F36">
            <v>0</v>
          </cell>
          <cell r="G36">
            <v>0</v>
          </cell>
          <cell r="H36">
            <v>0</v>
          </cell>
          <cell r="I36">
            <v>4113.1499999999996</v>
          </cell>
          <cell r="J36">
            <v>28792.049999999996</v>
          </cell>
          <cell r="K36">
            <v>95801.705783132507</v>
          </cell>
          <cell r="L36">
            <v>201183.58214457828</v>
          </cell>
          <cell r="M36">
            <v>382248.80607469869</v>
          </cell>
          <cell r="N36">
            <v>573373.20911204803</v>
          </cell>
          <cell r="O36">
            <v>774053.83230126486</v>
          </cell>
          <cell r="P36">
            <v>1006269.9819916444</v>
          </cell>
          <cell r="Q36">
            <v>1257837.4774895555</v>
          </cell>
          <cell r="R36">
            <v>1509404.9729874665</v>
          </cell>
          <cell r="S36">
            <v>1735815.7189355863</v>
          </cell>
        </row>
        <row r="37">
          <cell r="B37" t="str">
            <v xml:space="preserve">50G </v>
          </cell>
          <cell r="C37" t="str">
            <v>2 km</v>
          </cell>
          <cell r="D37" t="str">
            <v>all</v>
          </cell>
          <cell r="E37">
            <v>0</v>
          </cell>
          <cell r="F37">
            <v>0</v>
          </cell>
          <cell r="G37">
            <v>0</v>
          </cell>
          <cell r="H37">
            <v>0</v>
          </cell>
          <cell r="I37">
            <v>6855.25</v>
          </cell>
          <cell r="J37">
            <v>13710.5</v>
          </cell>
          <cell r="K37">
            <v>34276.25</v>
          </cell>
          <cell r="L37">
            <v>68552.5</v>
          </cell>
          <cell r="M37">
            <v>102828.75</v>
          </cell>
          <cell r="N37">
            <v>154243.125</v>
          </cell>
          <cell r="O37">
            <v>231364.6875</v>
          </cell>
          <cell r="P37">
            <v>335478.796875</v>
          </cell>
          <cell r="Q37">
            <v>469670.31562499999</v>
          </cell>
          <cell r="R37">
            <v>634054.92609374993</v>
          </cell>
          <cell r="S37">
            <v>824271.40392187482</v>
          </cell>
        </row>
        <row r="38">
          <cell r="B38" t="str">
            <v xml:space="preserve">50G </v>
          </cell>
          <cell r="C38" t="str">
            <v>10 km</v>
          </cell>
          <cell r="D38" t="str">
            <v>all</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row>
        <row r="39">
          <cell r="B39" t="str">
            <v xml:space="preserve">50G </v>
          </cell>
          <cell r="C39" t="str">
            <v>40 km</v>
          </cell>
          <cell r="D39" t="str">
            <v>all</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row>
        <row r="40">
          <cell r="B40" t="str">
            <v xml:space="preserve">50G </v>
          </cell>
          <cell r="C40" t="str">
            <v>80 km</v>
          </cell>
          <cell r="D40" t="str">
            <v>all</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row>
        <row r="41">
          <cell r="B41" t="str">
            <v>100G</v>
          </cell>
          <cell r="C41" t="str">
            <v>100 m</v>
          </cell>
          <cell r="D41" t="str">
            <v>CFP</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row>
        <row r="42">
          <cell r="B42" t="str">
            <v>100G</v>
          </cell>
          <cell r="C42" t="str">
            <v>100 m</v>
          </cell>
          <cell r="D42" t="str">
            <v>CFP2/4</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row>
        <row r="43">
          <cell r="B43" t="str">
            <v>100G SR4</v>
          </cell>
          <cell r="C43" t="str">
            <v>100 m</v>
          </cell>
          <cell r="D43" t="str">
            <v>QSFP28</v>
          </cell>
          <cell r="E43">
            <v>280058</v>
          </cell>
          <cell r="F43">
            <v>622792</v>
          </cell>
          <cell r="G43">
            <v>1724235.3</v>
          </cell>
          <cell r="H43">
            <v>1741119.6</v>
          </cell>
          <cell r="I43">
            <v>3843379.56</v>
          </cell>
          <cell r="J43">
            <v>3970256.6101718894</v>
          </cell>
          <cell r="K43">
            <v>4263299.3599702911</v>
          </cell>
          <cell r="L43">
            <v>4575248.0936266547</v>
          </cell>
          <cell r="M43">
            <v>4906953.5804145867</v>
          </cell>
          <cell r="N43">
            <v>5259247.6836238401</v>
          </cell>
          <cell r="O43">
            <v>5785172.4519862244</v>
          </cell>
          <cell r="P43">
            <v>6363689.6971848477</v>
          </cell>
          <cell r="Q43">
            <v>7000058.6669033328</v>
          </cell>
          <cell r="R43">
            <v>7700064.5335936667</v>
          </cell>
          <cell r="S43">
            <v>8470070.9869530331</v>
          </cell>
        </row>
        <row r="44">
          <cell r="B44" t="str">
            <v>100G SR2</v>
          </cell>
          <cell r="C44" t="str">
            <v>100 m</v>
          </cell>
          <cell r="D44" t="str">
            <v>SFP-DD, DSFP</v>
          </cell>
          <cell r="E44">
            <v>0</v>
          </cell>
          <cell r="F44">
            <v>0</v>
          </cell>
          <cell r="G44">
            <v>0</v>
          </cell>
          <cell r="H44">
            <v>5000</v>
          </cell>
          <cell r="I44">
            <v>5000</v>
          </cell>
          <cell r="J44">
            <v>22500</v>
          </cell>
          <cell r="K44">
            <v>88000</v>
          </cell>
          <cell r="L44">
            <v>215000</v>
          </cell>
          <cell r="M44">
            <v>294000</v>
          </cell>
          <cell r="N44">
            <v>373100</v>
          </cell>
          <cell r="O44">
            <v>485030</v>
          </cell>
          <cell r="P44">
            <v>630539</v>
          </cell>
          <cell r="Q44">
            <v>819700.7</v>
          </cell>
          <cell r="R44">
            <v>1065610.9099999999</v>
          </cell>
          <cell r="S44">
            <v>1385294.183</v>
          </cell>
        </row>
        <row r="45">
          <cell r="B45" t="str">
            <v>100G MM Duplex</v>
          </cell>
          <cell r="C45" t="str">
            <v>100 m</v>
          </cell>
          <cell r="D45" t="str">
            <v>QSFP28</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row>
        <row r="46">
          <cell r="B46" t="str">
            <v>100G eSR</v>
          </cell>
          <cell r="C46" t="str">
            <v>300 m</v>
          </cell>
          <cell r="D46" t="str">
            <v>QSFP28</v>
          </cell>
          <cell r="E46">
            <v>0</v>
          </cell>
          <cell r="F46">
            <v>0</v>
          </cell>
          <cell r="G46">
            <v>9000</v>
          </cell>
          <cell r="H46">
            <v>17700</v>
          </cell>
          <cell r="I46">
            <v>34800</v>
          </cell>
          <cell r="J46">
            <v>25650</v>
          </cell>
          <cell r="K46">
            <v>45359.999999999993</v>
          </cell>
          <cell r="L46">
            <v>75734.999999999971</v>
          </cell>
          <cell r="M46">
            <v>118972.79999999992</v>
          </cell>
          <cell r="N46">
            <v>186831.35999999981</v>
          </cell>
          <cell r="O46">
            <v>298930.17599999963</v>
          </cell>
          <cell r="P46">
            <v>478288.28159999929</v>
          </cell>
          <cell r="Q46">
            <v>765261.25055999868</v>
          </cell>
          <cell r="R46">
            <v>1224418.0008959975</v>
          </cell>
          <cell r="S46">
            <v>1959068.8014335956</v>
          </cell>
        </row>
        <row r="47">
          <cell r="B47" t="str">
            <v>100G PSM4</v>
          </cell>
          <cell r="C47" t="str">
            <v>500 m</v>
          </cell>
          <cell r="D47" t="str">
            <v>QSFP28</v>
          </cell>
          <cell r="E47">
            <v>200861</v>
          </cell>
          <cell r="F47">
            <v>710038</v>
          </cell>
          <cell r="G47">
            <v>514311</v>
          </cell>
          <cell r="H47">
            <v>829300</v>
          </cell>
          <cell r="I47">
            <v>1651439</v>
          </cell>
          <cell r="J47">
            <v>1000828</v>
          </cell>
          <cell r="K47">
            <v>800662.4</v>
          </cell>
          <cell r="L47">
            <v>640529.92000000004</v>
          </cell>
          <cell r="M47">
            <v>544450.43200000003</v>
          </cell>
          <cell r="N47">
            <v>490005.38880000002</v>
          </cell>
          <cell r="O47">
            <v>441004.84992000001</v>
          </cell>
          <cell r="P47">
            <v>396904.36492800002</v>
          </cell>
          <cell r="Q47">
            <v>357213.92843520001</v>
          </cell>
          <cell r="R47">
            <v>321492.53559168003</v>
          </cell>
          <cell r="S47">
            <v>289343.28203251201</v>
          </cell>
        </row>
        <row r="48">
          <cell r="B48" t="str">
            <v>100G DR</v>
          </cell>
          <cell r="C48" t="str">
            <v>500 m</v>
          </cell>
          <cell r="D48" t="str">
            <v>QSFP28</v>
          </cell>
          <cell r="E48">
            <v>0</v>
          </cell>
          <cell r="F48">
            <v>0</v>
          </cell>
          <cell r="G48">
            <v>0</v>
          </cell>
          <cell r="H48">
            <v>0</v>
          </cell>
          <cell r="I48">
            <v>0</v>
          </cell>
          <cell r="J48">
            <v>2760</v>
          </cell>
          <cell r="K48">
            <v>27000</v>
          </cell>
          <cell r="L48">
            <v>127500</v>
          </cell>
          <cell r="M48">
            <v>240000</v>
          </cell>
          <cell r="N48">
            <v>450000</v>
          </cell>
          <cell r="O48">
            <v>675000</v>
          </cell>
          <cell r="P48">
            <v>1012500</v>
          </cell>
          <cell r="Q48">
            <v>1518750</v>
          </cell>
          <cell r="R48">
            <v>2278125</v>
          </cell>
          <cell r="S48">
            <v>3417187.5</v>
          </cell>
        </row>
        <row r="49">
          <cell r="B49" t="str">
            <v>100G CWDM4-Subspec</v>
          </cell>
          <cell r="C49" t="str">
            <v>500 m</v>
          </cell>
          <cell r="D49" t="str">
            <v>QSFP28</v>
          </cell>
          <cell r="E49">
            <v>88200.6</v>
          </cell>
          <cell r="F49">
            <v>683412.1</v>
          </cell>
          <cell r="G49">
            <v>1100000</v>
          </cell>
          <cell r="H49">
            <v>1700000</v>
          </cell>
          <cell r="I49">
            <v>1100000</v>
          </cell>
          <cell r="J49">
            <v>600000</v>
          </cell>
          <cell r="K49">
            <v>300000</v>
          </cell>
          <cell r="L49">
            <v>150000</v>
          </cell>
          <cell r="M49">
            <v>75000</v>
          </cell>
          <cell r="N49">
            <v>37500</v>
          </cell>
          <cell r="O49">
            <v>18750</v>
          </cell>
          <cell r="P49">
            <v>9375</v>
          </cell>
          <cell r="Q49">
            <v>4687.5</v>
          </cell>
          <cell r="R49">
            <v>2343.75</v>
          </cell>
          <cell r="S49">
            <v>1171.875</v>
          </cell>
        </row>
        <row r="50">
          <cell r="B50" t="str">
            <v>100G CWDM4</v>
          </cell>
          <cell r="C50" t="str">
            <v>2 km</v>
          </cell>
          <cell r="D50" t="str">
            <v>QSFP28</v>
          </cell>
          <cell r="E50">
            <v>30989.399999999994</v>
          </cell>
          <cell r="F50">
            <v>292890.90000000002</v>
          </cell>
          <cell r="G50">
            <v>1866292.6190476189</v>
          </cell>
          <cell r="H50">
            <v>2392959</v>
          </cell>
          <cell r="I50">
            <v>3300784</v>
          </cell>
          <cell r="J50">
            <v>3279942</v>
          </cell>
          <cell r="K50">
            <v>2997950.6999999997</v>
          </cell>
          <cell r="L50">
            <v>2818155.63</v>
          </cell>
          <cell r="M50">
            <v>2744747.8484999998</v>
          </cell>
          <cell r="N50">
            <v>2641260.4560749996</v>
          </cell>
          <cell r="O50">
            <v>2526072.4332712498</v>
          </cell>
          <cell r="P50">
            <v>2474071.1305299546</v>
          </cell>
          <cell r="Q50">
            <v>2418862.6080977847</v>
          </cell>
          <cell r="R50">
            <v>2362754.9144141092</v>
          </cell>
          <cell r="S50">
            <v>2306885.0839723996</v>
          </cell>
        </row>
        <row r="51">
          <cell r="B51" t="str">
            <v>100G FR</v>
          </cell>
          <cell r="C51" t="str">
            <v>2 km</v>
          </cell>
          <cell r="D51" t="str">
            <v>QSFP28</v>
          </cell>
          <cell r="E51">
            <v>0</v>
          </cell>
          <cell r="F51">
            <v>0</v>
          </cell>
          <cell r="G51">
            <v>3000</v>
          </cell>
          <cell r="H51">
            <v>23828.85</v>
          </cell>
          <cell r="I51">
            <v>557204.74</v>
          </cell>
          <cell r="J51">
            <v>490716.04000000004</v>
          </cell>
          <cell r="K51">
            <v>960096.6</v>
          </cell>
          <cell r="L51">
            <v>1178785.27</v>
          </cell>
          <cell r="M51">
            <v>1331333.952</v>
          </cell>
          <cell r="N51">
            <v>1435344.4169999999</v>
          </cell>
          <cell r="O51">
            <v>1578878.8587000002</v>
          </cell>
          <cell r="P51">
            <v>1736766.7445700001</v>
          </cell>
          <cell r="Q51">
            <v>1910443.4190270007</v>
          </cell>
          <cell r="R51">
            <v>2101487.7609297009</v>
          </cell>
          <cell r="S51">
            <v>2311636.5370226712</v>
          </cell>
        </row>
        <row r="52">
          <cell r="B52" t="str">
            <v>100G</v>
          </cell>
          <cell r="C52" t="str">
            <v>10 km</v>
          </cell>
          <cell r="D52" t="str">
            <v>CFP</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row>
        <row r="53">
          <cell r="B53" t="str">
            <v>100G</v>
          </cell>
          <cell r="C53" t="str">
            <v>10 km</v>
          </cell>
          <cell r="D53" t="str">
            <v>CFP2/4</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row>
        <row r="54">
          <cell r="B54" t="str">
            <v>100G LR4</v>
          </cell>
          <cell r="C54" t="str">
            <v>10 km</v>
          </cell>
          <cell r="D54" t="str">
            <v>QSFP28</v>
          </cell>
          <cell r="E54">
            <v>72354.400000000009</v>
          </cell>
          <cell r="F54">
            <v>253646.4</v>
          </cell>
          <cell r="G54">
            <v>258629.22647058824</v>
          </cell>
          <cell r="H54">
            <v>271935.5</v>
          </cell>
          <cell r="I54">
            <v>597415.5</v>
          </cell>
          <cell r="J54">
            <v>503239.70519539033</v>
          </cell>
          <cell r="K54">
            <v>482271.38414558239</v>
          </cell>
          <cell r="L54">
            <v>424398.81804811256</v>
          </cell>
          <cell r="M54">
            <v>466838.69985292386</v>
          </cell>
          <cell r="N54">
            <v>490180.63484557014</v>
          </cell>
          <cell r="O54">
            <v>490180.63484557014</v>
          </cell>
          <cell r="P54">
            <v>490180.63484557014</v>
          </cell>
          <cell r="Q54">
            <v>490180.63484557014</v>
          </cell>
          <cell r="R54">
            <v>490180.63484557014</v>
          </cell>
          <cell r="S54">
            <v>490180.63484557014</v>
          </cell>
        </row>
        <row r="55">
          <cell r="B55" t="str">
            <v>100G 4WDM10</v>
          </cell>
          <cell r="C55" t="str">
            <v>10 km</v>
          </cell>
          <cell r="D55" t="str">
            <v>QSFP28</v>
          </cell>
          <cell r="E55">
            <v>0</v>
          </cell>
          <cell r="F55">
            <v>40500</v>
          </cell>
          <cell r="G55">
            <v>88000</v>
          </cell>
          <cell r="H55">
            <v>86135.88</v>
          </cell>
          <cell r="I55">
            <v>129024</v>
          </cell>
          <cell r="J55">
            <v>169192.08237986267</v>
          </cell>
          <cell r="K55">
            <v>148558.90160183064</v>
          </cell>
          <cell r="L55">
            <v>130360.43615560638</v>
          </cell>
          <cell r="M55">
            <v>114316.07478260867</v>
          </cell>
          <cell r="N55">
            <v>100176.98132265445</v>
          </cell>
          <cell r="O55">
            <v>90159.283190389004</v>
          </cell>
          <cell r="P55">
            <v>81143.354871350108</v>
          </cell>
          <cell r="Q55">
            <v>73029.019384215106</v>
          </cell>
          <cell r="R55">
            <v>65726.117445793585</v>
          </cell>
          <cell r="S55">
            <v>59153.505701214235</v>
          </cell>
        </row>
        <row r="56">
          <cell r="B56" t="str">
            <v>100G 4WDM20</v>
          </cell>
          <cell r="C56" t="str">
            <v>20 km</v>
          </cell>
          <cell r="D56" t="str">
            <v>QSFP28</v>
          </cell>
          <cell r="E56">
            <v>0</v>
          </cell>
          <cell r="F56">
            <v>0</v>
          </cell>
          <cell r="G56">
            <v>0</v>
          </cell>
          <cell r="H56">
            <v>5452</v>
          </cell>
          <cell r="I56">
            <v>2256</v>
          </cell>
          <cell r="J56">
            <v>5640</v>
          </cell>
          <cell r="K56">
            <v>5076</v>
          </cell>
          <cell r="L56">
            <v>4568.3999999999996</v>
          </cell>
          <cell r="M56">
            <v>4111.5600000000004</v>
          </cell>
          <cell r="N56">
            <v>3700.404</v>
          </cell>
          <cell r="O56">
            <v>3330.3636000000001</v>
          </cell>
          <cell r="P56">
            <v>2997.3272400000005</v>
          </cell>
          <cell r="Q56">
            <v>2697.5945160000006</v>
          </cell>
          <cell r="R56">
            <v>2427.8350644000002</v>
          </cell>
          <cell r="S56">
            <v>2185.0515579600005</v>
          </cell>
        </row>
        <row r="57">
          <cell r="B57" t="str">
            <v>100G ER4-Lite</v>
          </cell>
          <cell r="C57" t="str">
            <v>30 km</v>
          </cell>
          <cell r="D57" t="str">
            <v>QSFP28</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row>
        <row r="58">
          <cell r="B58" t="str">
            <v>100G ER4</v>
          </cell>
          <cell r="C58" t="str">
            <v>40 km</v>
          </cell>
          <cell r="D58" t="str">
            <v>QSFP28</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row>
        <row r="59">
          <cell r="B59" t="str">
            <v>100G ZR4</v>
          </cell>
          <cell r="C59" t="str">
            <v>80 km</v>
          </cell>
          <cell r="D59" t="str">
            <v>QSFP28</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row>
        <row r="60">
          <cell r="B60" t="str">
            <v>200G SR4</v>
          </cell>
          <cell r="C60" t="str">
            <v>100 m</v>
          </cell>
          <cell r="D60" t="str">
            <v>QSFP56</v>
          </cell>
          <cell r="E60">
            <v>0</v>
          </cell>
          <cell r="F60">
            <v>0</v>
          </cell>
          <cell r="G60">
            <v>500</v>
          </cell>
          <cell r="H60">
            <v>5000</v>
          </cell>
          <cell r="I60">
            <v>1760</v>
          </cell>
          <cell r="J60">
            <v>113500</v>
          </cell>
          <cell r="K60">
            <v>190000</v>
          </cell>
          <cell r="L60">
            <v>363999.99999999994</v>
          </cell>
          <cell r="M60">
            <v>629999.99999999988</v>
          </cell>
          <cell r="N60">
            <v>881999.99999999977</v>
          </cell>
          <cell r="O60">
            <v>1234799.9999999998</v>
          </cell>
          <cell r="P60">
            <v>1728719.9999999993</v>
          </cell>
          <cell r="Q60">
            <v>2420207.9999999991</v>
          </cell>
          <cell r="R60">
            <v>3388291.1999999983</v>
          </cell>
          <cell r="S60">
            <v>4743607.6799999969</v>
          </cell>
        </row>
        <row r="61">
          <cell r="B61" t="str">
            <v>200G DR</v>
          </cell>
          <cell r="C61" t="str">
            <v>500 m</v>
          </cell>
          <cell r="D61" t="str">
            <v>TBD</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row>
        <row r="62">
          <cell r="B62" t="str">
            <v>200G FR4</v>
          </cell>
          <cell r="C62" t="str">
            <v>3 km</v>
          </cell>
          <cell r="D62" t="str">
            <v>QSFP56</v>
          </cell>
          <cell r="E62">
            <v>0</v>
          </cell>
          <cell r="F62">
            <v>0</v>
          </cell>
          <cell r="G62">
            <v>500</v>
          </cell>
          <cell r="H62">
            <v>6072</v>
          </cell>
          <cell r="I62">
            <v>45781</v>
          </cell>
          <cell r="J62">
            <v>647297.80138339917</v>
          </cell>
          <cell r="K62">
            <v>2152265.1895998023</v>
          </cell>
          <cell r="L62">
            <v>3092465.2461091895</v>
          </cell>
          <cell r="M62">
            <v>2752633.9003829048</v>
          </cell>
          <cell r="N62">
            <v>1926843.7302680332</v>
          </cell>
          <cell r="O62">
            <v>1348790.6111876231</v>
          </cell>
          <cell r="P62">
            <v>944153.42783133604</v>
          </cell>
          <cell r="Q62">
            <v>660907.39948193519</v>
          </cell>
          <cell r="R62">
            <v>462635.17963735462</v>
          </cell>
          <cell r="S62">
            <v>323844.62574614817</v>
          </cell>
        </row>
        <row r="63">
          <cell r="B63" t="str">
            <v>200G LR</v>
          </cell>
          <cell r="C63" t="str">
            <v>10 km</v>
          </cell>
          <cell r="D63" t="str">
            <v>TBD</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row>
        <row r="64">
          <cell r="B64" t="str">
            <v>200G ER4</v>
          </cell>
          <cell r="C64" t="str">
            <v>40 km</v>
          </cell>
          <cell r="D64" t="str">
            <v>TBD</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row>
        <row r="65">
          <cell r="B65" t="str">
            <v>2x200 (400G-SR8)</v>
          </cell>
          <cell r="C65" t="str">
            <v>100 m</v>
          </cell>
          <cell r="D65" t="str">
            <v>OSFP, QSFP-DD</v>
          </cell>
          <cell r="E65">
            <v>0</v>
          </cell>
          <cell r="F65">
            <v>0</v>
          </cell>
          <cell r="G65">
            <v>23000</v>
          </cell>
          <cell r="H65">
            <v>60000</v>
          </cell>
          <cell r="I65">
            <v>367500</v>
          </cell>
          <cell r="J65">
            <v>917626.41509433964</v>
          </cell>
          <cell r="K65">
            <v>1192914.3396226417</v>
          </cell>
          <cell r="L65">
            <v>1431497.2075471699</v>
          </cell>
          <cell r="M65">
            <v>1717796.6490566039</v>
          </cell>
          <cell r="N65">
            <v>1975466.1464150944</v>
          </cell>
          <cell r="O65">
            <v>2173012.7610566039</v>
          </cell>
          <cell r="P65">
            <v>2390314.0371622643</v>
          </cell>
          <cell r="Q65">
            <v>2629345.4408784909</v>
          </cell>
          <cell r="R65">
            <v>2892279.9849663405</v>
          </cell>
          <cell r="S65">
            <v>3181507.9834629749</v>
          </cell>
        </row>
        <row r="66">
          <cell r="B66" t="str">
            <v>400G SR4.2</v>
          </cell>
          <cell r="C66" t="str">
            <v>100 m</v>
          </cell>
          <cell r="D66" t="str">
            <v>OSFP, QSFP-DD</v>
          </cell>
          <cell r="E66">
            <v>0</v>
          </cell>
          <cell r="F66">
            <v>0</v>
          </cell>
          <cell r="G66">
            <v>0</v>
          </cell>
          <cell r="H66">
            <v>929.99999999999989</v>
          </cell>
          <cell r="I66">
            <v>2730</v>
          </cell>
          <cell r="J66">
            <v>8100</v>
          </cell>
          <cell r="K66">
            <v>56700</v>
          </cell>
          <cell r="L66">
            <v>170100</v>
          </cell>
          <cell r="M66">
            <v>357210</v>
          </cell>
          <cell r="N66">
            <v>535815</v>
          </cell>
          <cell r="O66">
            <v>696559.5</v>
          </cell>
          <cell r="P66">
            <v>835871.4</v>
          </cell>
          <cell r="Q66">
            <v>919458.54000000015</v>
          </cell>
          <cell r="R66">
            <v>873485.61300000013</v>
          </cell>
          <cell r="S66">
            <v>786137.05170000019</v>
          </cell>
        </row>
        <row r="67">
          <cell r="B67" t="str">
            <v>400G DR4</v>
          </cell>
          <cell r="C67" t="str">
            <v>500 m</v>
          </cell>
          <cell r="D67" t="str">
            <v>OSFP, QSFP-DD, QSFP112</v>
          </cell>
          <cell r="E67">
            <v>0</v>
          </cell>
          <cell r="F67">
            <v>0</v>
          </cell>
          <cell r="G67">
            <v>2000</v>
          </cell>
          <cell r="H67">
            <v>29283</v>
          </cell>
          <cell r="I67">
            <v>310404</v>
          </cell>
          <cell r="J67">
            <v>973373.24361180805</v>
          </cell>
          <cell r="K67">
            <v>1906607.3843942632</v>
          </cell>
          <cell r="L67">
            <v>2613055.5941908741</v>
          </cell>
          <cell r="M67">
            <v>3342182.3970860695</v>
          </cell>
          <cell r="N67">
            <v>3944871.0260688029</v>
          </cell>
          <cell r="O67">
            <v>4339358.1286756843</v>
          </cell>
          <cell r="P67">
            <v>4773293.9415432522</v>
          </cell>
          <cell r="Q67">
            <v>5250623.3356975783</v>
          </cell>
          <cell r="R67">
            <v>5775685.6692673359</v>
          </cell>
          <cell r="S67">
            <v>6353254.2361940704</v>
          </cell>
        </row>
        <row r="68">
          <cell r="B68" t="str">
            <v>2x(200G FR4)</v>
          </cell>
          <cell r="C68" t="str">
            <v>2 km</v>
          </cell>
          <cell r="D68" t="str">
            <v>OSFP</v>
          </cell>
          <cell r="E68">
            <v>0</v>
          </cell>
          <cell r="F68">
            <v>0</v>
          </cell>
          <cell r="G68">
            <v>12000</v>
          </cell>
          <cell r="H68">
            <v>53000</v>
          </cell>
          <cell r="I68">
            <v>260000</v>
          </cell>
          <cell r="J68">
            <v>340377.35849056608</v>
          </cell>
          <cell r="K68">
            <v>323358.49056603777</v>
          </cell>
          <cell r="L68">
            <v>291022.64150943398</v>
          </cell>
          <cell r="M68">
            <v>261920.37735849057</v>
          </cell>
          <cell r="N68">
            <v>235728.33962264151</v>
          </cell>
          <cell r="O68">
            <v>212155.50566037736</v>
          </cell>
          <cell r="P68">
            <v>190939.95509433962</v>
          </cell>
          <cell r="Q68">
            <v>171845.95958490565</v>
          </cell>
          <cell r="R68">
            <v>154661.36362641508</v>
          </cell>
          <cell r="S68">
            <v>139195.22726377359</v>
          </cell>
        </row>
        <row r="69">
          <cell r="B69" t="str">
            <v>400G FR4</v>
          </cell>
          <cell r="C69" t="str">
            <v>2 km</v>
          </cell>
          <cell r="D69" t="str">
            <v>OSFP, QSFP-DD, QSFP112</v>
          </cell>
          <cell r="E69">
            <v>0</v>
          </cell>
          <cell r="F69">
            <v>7</v>
          </cell>
          <cell r="G69">
            <v>1000</v>
          </cell>
          <cell r="H69">
            <v>2555</v>
          </cell>
          <cell r="I69">
            <v>13582</v>
          </cell>
          <cell r="J69">
            <v>129515.37</v>
          </cell>
          <cell r="K69">
            <v>317112.375</v>
          </cell>
          <cell r="L69">
            <v>558785.38500000001</v>
          </cell>
          <cell r="M69">
            <v>773887.7159999999</v>
          </cell>
          <cell r="N69">
            <v>984183.29099999985</v>
          </cell>
          <cell r="O69">
            <v>1181019.9491999999</v>
          </cell>
          <cell r="P69">
            <v>1417223.9390399999</v>
          </cell>
          <cell r="Q69">
            <v>1700668.7268479997</v>
          </cell>
          <cell r="R69">
            <v>2040802.4722175999</v>
          </cell>
          <cell r="S69">
            <v>2448962.9666611194</v>
          </cell>
        </row>
        <row r="70">
          <cell r="B70" t="str">
            <v>400G LR8, LR4</v>
          </cell>
          <cell r="C70" t="str">
            <v>10 km</v>
          </cell>
          <cell r="D70" t="str">
            <v>OSFP, QSFP-DD, QSFP112</v>
          </cell>
          <cell r="E70">
            <v>0</v>
          </cell>
          <cell r="F70">
            <v>0</v>
          </cell>
          <cell r="G70">
            <v>99.999999999999972</v>
          </cell>
          <cell r="H70">
            <v>363.52527472527464</v>
          </cell>
          <cell r="I70">
            <v>2610.6000000000004</v>
          </cell>
          <cell r="J70">
            <v>24629.042125138745</v>
          </cell>
          <cell r="K70">
            <v>69489.083138784321</v>
          </cell>
          <cell r="L70">
            <v>137218.94898291587</v>
          </cell>
          <cell r="M70">
            <v>203189.59753239469</v>
          </cell>
          <cell r="N70">
            <v>300826.15738562332</v>
          </cell>
          <cell r="O70">
            <v>451239.23607843491</v>
          </cell>
          <cell r="P70">
            <v>789668.66313726106</v>
          </cell>
          <cell r="Q70">
            <v>1184502.9947058915</v>
          </cell>
          <cell r="R70">
            <v>1658304.1925882478</v>
          </cell>
          <cell r="S70">
            <v>2155795.4503647224</v>
          </cell>
        </row>
        <row r="71">
          <cell r="B71" t="str">
            <v>800G SR8</v>
          </cell>
          <cell r="C71" t="str">
            <v>50 m</v>
          </cell>
          <cell r="D71" t="str">
            <v>OSFP, QSFP-DD800</v>
          </cell>
          <cell r="E71">
            <v>0</v>
          </cell>
          <cell r="F71">
            <v>0</v>
          </cell>
          <cell r="G71">
            <v>0</v>
          </cell>
          <cell r="H71">
            <v>0</v>
          </cell>
          <cell r="I71">
            <v>0</v>
          </cell>
          <cell r="J71">
            <v>1000</v>
          </cell>
          <cell r="K71">
            <v>30000</v>
          </cell>
          <cell r="L71">
            <v>90000</v>
          </cell>
          <cell r="M71">
            <v>225000</v>
          </cell>
          <cell r="N71">
            <v>450000</v>
          </cell>
          <cell r="O71">
            <v>765000</v>
          </cell>
          <cell r="P71">
            <v>1224000</v>
          </cell>
          <cell r="Q71">
            <v>1836000</v>
          </cell>
          <cell r="R71">
            <v>2570400</v>
          </cell>
          <cell r="S71">
            <v>3341520</v>
          </cell>
        </row>
        <row r="72">
          <cell r="B72" t="str">
            <v>800G DR8, DR4</v>
          </cell>
          <cell r="C72" t="str">
            <v>500 m</v>
          </cell>
          <cell r="D72" t="str">
            <v>OSFP, QSFP-DD800</v>
          </cell>
          <cell r="E72">
            <v>0</v>
          </cell>
          <cell r="F72">
            <v>0</v>
          </cell>
          <cell r="G72">
            <v>0</v>
          </cell>
          <cell r="H72">
            <v>0</v>
          </cell>
          <cell r="I72">
            <v>0</v>
          </cell>
          <cell r="J72">
            <v>3000</v>
          </cell>
          <cell r="K72">
            <v>100000</v>
          </cell>
          <cell r="L72">
            <v>245000</v>
          </cell>
          <cell r="M72">
            <v>712500</v>
          </cell>
          <cell r="N72">
            <v>1586999.9999999998</v>
          </cell>
          <cell r="O72">
            <v>2328749.9999999995</v>
          </cell>
          <cell r="P72">
            <v>3260249.9999999991</v>
          </cell>
          <cell r="Q72">
            <v>4238324.9999999991</v>
          </cell>
          <cell r="R72">
            <v>5085989.9999999991</v>
          </cell>
          <cell r="S72">
            <v>5594588.9999999991</v>
          </cell>
        </row>
        <row r="73">
          <cell r="B73" t="str">
            <v>2x(400G FR4), 800G FR4</v>
          </cell>
          <cell r="C73" t="str">
            <v>2 km</v>
          </cell>
          <cell r="D73" t="str">
            <v>OSFP, QSFP-DD800</v>
          </cell>
          <cell r="E73">
            <v>0</v>
          </cell>
          <cell r="F73">
            <v>0</v>
          </cell>
          <cell r="G73">
            <v>0</v>
          </cell>
          <cell r="H73">
            <v>0</v>
          </cell>
          <cell r="I73">
            <v>0</v>
          </cell>
          <cell r="J73">
            <v>2000</v>
          </cell>
          <cell r="K73">
            <v>20000</v>
          </cell>
          <cell r="L73">
            <v>152000</v>
          </cell>
          <cell r="M73">
            <v>515200</v>
          </cell>
          <cell r="N73">
            <v>1246000</v>
          </cell>
          <cell r="O73">
            <v>2046800</v>
          </cell>
          <cell r="P73">
            <v>3070200</v>
          </cell>
          <cell r="Q73">
            <v>4298280</v>
          </cell>
          <cell r="R73">
            <v>6017592</v>
          </cell>
          <cell r="S73">
            <v>7822869.5999999996</v>
          </cell>
        </row>
        <row r="74">
          <cell r="B74" t="str">
            <v>800G LR8, LR4</v>
          </cell>
          <cell r="C74" t="str">
            <v>6, 10 km</v>
          </cell>
          <cell r="D74" t="str">
            <v>TBD</v>
          </cell>
          <cell r="E74">
            <v>0</v>
          </cell>
          <cell r="F74">
            <v>0</v>
          </cell>
          <cell r="G74">
            <v>0</v>
          </cell>
          <cell r="H74">
            <v>0</v>
          </cell>
          <cell r="I74">
            <v>0</v>
          </cell>
          <cell r="J74">
            <v>0</v>
          </cell>
          <cell r="K74">
            <v>1000</v>
          </cell>
          <cell r="L74">
            <v>5700</v>
          </cell>
          <cell r="M74">
            <v>22080</v>
          </cell>
          <cell r="N74">
            <v>64080</v>
          </cell>
          <cell r="O74">
            <v>123840</v>
          </cell>
          <cell r="P74">
            <v>210528</v>
          </cell>
          <cell r="Q74">
            <v>336844.79999999999</v>
          </cell>
          <cell r="R74">
            <v>505267.20000000001</v>
          </cell>
          <cell r="S74">
            <v>707374.07999999996</v>
          </cell>
        </row>
        <row r="75">
          <cell r="B75" t="str">
            <v>800G ZRlite</v>
          </cell>
          <cell r="C75" t="str">
            <v>10 km, 20 km</v>
          </cell>
          <cell r="D75" t="str">
            <v>TBD</v>
          </cell>
          <cell r="E75">
            <v>0</v>
          </cell>
          <cell r="F75">
            <v>0</v>
          </cell>
          <cell r="G75">
            <v>0</v>
          </cell>
          <cell r="H75">
            <v>0</v>
          </cell>
          <cell r="I75">
            <v>0</v>
          </cell>
          <cell r="J75">
            <v>0</v>
          </cell>
          <cell r="K75">
            <v>0</v>
          </cell>
          <cell r="L75">
            <v>1000</v>
          </cell>
          <cell r="M75">
            <v>6000</v>
          </cell>
          <cell r="N75">
            <v>24000</v>
          </cell>
          <cell r="O75">
            <v>72000</v>
          </cell>
          <cell r="P75">
            <v>144000</v>
          </cell>
          <cell r="Q75">
            <v>244800</v>
          </cell>
          <cell r="R75">
            <v>391680</v>
          </cell>
          <cell r="S75">
            <v>587520</v>
          </cell>
        </row>
        <row r="76">
          <cell r="B76" t="str">
            <v>800G ER4</v>
          </cell>
          <cell r="C76" t="str">
            <v>40 km</v>
          </cell>
          <cell r="D76" t="str">
            <v>TBD</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row>
        <row r="77">
          <cell r="B77" t="str">
            <v>1.6T SR16</v>
          </cell>
          <cell r="C77" t="str">
            <v>100 m</v>
          </cell>
          <cell r="D77" t="str">
            <v>OSFP-XD and TBD</v>
          </cell>
          <cell r="E77">
            <v>0</v>
          </cell>
          <cell r="F77">
            <v>0</v>
          </cell>
          <cell r="G77">
            <v>0</v>
          </cell>
          <cell r="H77">
            <v>0</v>
          </cell>
          <cell r="I77">
            <v>0</v>
          </cell>
          <cell r="J77">
            <v>0</v>
          </cell>
          <cell r="K77">
            <v>0</v>
          </cell>
          <cell r="L77">
            <v>0</v>
          </cell>
          <cell r="M77">
            <v>1000</v>
          </cell>
          <cell r="N77">
            <v>30000</v>
          </cell>
          <cell r="O77">
            <v>90000</v>
          </cell>
          <cell r="P77">
            <v>225000</v>
          </cell>
          <cell r="Q77">
            <v>450000</v>
          </cell>
          <cell r="R77">
            <v>765000</v>
          </cell>
          <cell r="S77">
            <v>1224000</v>
          </cell>
        </row>
        <row r="78">
          <cell r="B78" t="str">
            <v>1.6T DR8</v>
          </cell>
          <cell r="C78" t="str">
            <v>500 m</v>
          </cell>
          <cell r="D78" t="str">
            <v>OSFP-XD and TBD</v>
          </cell>
          <cell r="E78">
            <v>0</v>
          </cell>
          <cell r="F78">
            <v>0</v>
          </cell>
          <cell r="G78">
            <v>0</v>
          </cell>
          <cell r="H78">
            <v>0</v>
          </cell>
          <cell r="I78">
            <v>0</v>
          </cell>
          <cell r="J78">
            <v>0</v>
          </cell>
          <cell r="K78">
            <v>0</v>
          </cell>
          <cell r="L78">
            <v>0</v>
          </cell>
          <cell r="M78">
            <v>3000</v>
          </cell>
          <cell r="N78">
            <v>100000</v>
          </cell>
          <cell r="O78">
            <v>250000</v>
          </cell>
          <cell r="P78">
            <v>750000</v>
          </cell>
          <cell r="Q78">
            <v>1724999.9999999998</v>
          </cell>
          <cell r="R78">
            <v>2587499.9999999995</v>
          </cell>
          <cell r="S78">
            <v>3622499.9999999991</v>
          </cell>
        </row>
        <row r="79">
          <cell r="B79" t="str">
            <v>1.6T FR8</v>
          </cell>
          <cell r="C79" t="str">
            <v>2 km</v>
          </cell>
          <cell r="D79" t="str">
            <v>OSFP-XD and TBD</v>
          </cell>
          <cell r="E79">
            <v>0</v>
          </cell>
          <cell r="F79">
            <v>0</v>
          </cell>
          <cell r="G79">
            <v>0</v>
          </cell>
          <cell r="H79">
            <v>0</v>
          </cell>
          <cell r="I79">
            <v>0</v>
          </cell>
          <cell r="J79">
            <v>0</v>
          </cell>
          <cell r="K79">
            <v>0</v>
          </cell>
          <cell r="L79">
            <v>0</v>
          </cell>
          <cell r="M79">
            <v>2000</v>
          </cell>
          <cell r="N79">
            <v>20000</v>
          </cell>
          <cell r="O79">
            <v>160000</v>
          </cell>
          <cell r="P79">
            <v>560000</v>
          </cell>
          <cell r="Q79">
            <v>1400000</v>
          </cell>
          <cell r="R79">
            <v>2380000</v>
          </cell>
          <cell r="S79">
            <v>3570000</v>
          </cell>
        </row>
        <row r="80">
          <cell r="B80" t="str">
            <v>1.6T LR8</v>
          </cell>
          <cell r="C80" t="str">
            <v>10 km</v>
          </cell>
          <cell r="D80" t="str">
            <v>OSFP-XD and TBD</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row>
        <row r="81">
          <cell r="B81" t="str">
            <v>1.6T ER8</v>
          </cell>
          <cell r="C81" t="str">
            <v>&gt;10 km</v>
          </cell>
          <cell r="D81" t="str">
            <v>OSFP-XD and TBD</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row>
        <row r="82">
          <cell r="B82" t="str">
            <v>3.2T SR</v>
          </cell>
          <cell r="C82" t="str">
            <v>100 m</v>
          </cell>
          <cell r="D82" t="str">
            <v>OSFP-XD and TBD</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row>
        <row r="83">
          <cell r="B83" t="str">
            <v>3.2T DR</v>
          </cell>
          <cell r="C83" t="str">
            <v>500 m</v>
          </cell>
          <cell r="D83" t="str">
            <v>OSFP-XD and TBD</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row>
        <row r="84">
          <cell r="B84" t="str">
            <v>3.2T FR</v>
          </cell>
          <cell r="C84" t="str">
            <v>2 km</v>
          </cell>
          <cell r="D84" t="str">
            <v>OSFP-XD and TBD</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row>
        <row r="85">
          <cell r="B85" t="str">
            <v>3.2T LR</v>
          </cell>
          <cell r="C85" t="str">
            <v>10 km</v>
          </cell>
          <cell r="D85" t="str">
            <v>OSFP-XD and TBD</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row>
        <row r="86">
          <cell r="B86" t="str">
            <v>3.2T ER</v>
          </cell>
          <cell r="C86" t="str">
            <v>&gt;10 km</v>
          </cell>
          <cell r="D86" t="str">
            <v>OSFP-XD and TBD</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row>
        <row r="87">
          <cell r="B87">
            <v>0</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row>
        <row r="88">
          <cell r="B88" t="str">
            <v xml:space="preserve">Total Devices </v>
          </cell>
          <cell r="C88">
            <v>0</v>
          </cell>
          <cell r="D88">
            <v>0</v>
          </cell>
          <cell r="E88">
            <v>10649308.537719864</v>
          </cell>
          <cell r="F88">
            <v>13336049.134659462</v>
          </cell>
          <cell r="G88">
            <v>15893347.87633656</v>
          </cell>
          <cell r="H88">
            <v>15834830.805040129</v>
          </cell>
          <cell r="I88">
            <v>21538912.996118627</v>
          </cell>
          <cell r="J88">
            <v>22418784.079392482</v>
          </cell>
          <cell r="K88">
            <v>23918866.716367114</v>
          </cell>
          <cell r="L88">
            <v>25645496.320544843</v>
          </cell>
          <cell r="M88">
            <v>27640469.699706301</v>
          </cell>
          <cell r="N88">
            <v>30594417.28792144</v>
          </cell>
          <cell r="O88">
            <v>34412885.633154348</v>
          </cell>
          <cell r="P88">
            <v>40616719.423177399</v>
          </cell>
          <cell r="Q88">
            <v>49250215.449203327</v>
          </cell>
          <cell r="R88">
            <v>59666716.183416568</v>
          </cell>
          <cell r="S88">
            <v>71922056.532885715</v>
          </cell>
        </row>
        <row r="93">
          <cell r="B93" t="str">
            <v>GbE</v>
          </cell>
          <cell r="C93" t="str">
            <v>500 m</v>
          </cell>
          <cell r="D93" t="str">
            <v>SFP</v>
          </cell>
          <cell r="E93">
            <v>10.178233731377588</v>
          </cell>
          <cell r="F93">
            <v>8.9746992158904888</v>
          </cell>
          <cell r="G93">
            <v>8.1963947817703744</v>
          </cell>
          <cell r="H93">
            <v>6.5310968236540647</v>
          </cell>
          <cell r="I93">
            <v>7.4971279458662963</v>
          </cell>
          <cell r="J93">
            <v>7.6811042188052463</v>
          </cell>
          <cell r="K93">
            <v>7.2970490078649837</v>
          </cell>
          <cell r="L93">
            <v>6.9321965574717339</v>
          </cell>
          <cell r="M93">
            <v>6.5855867295981456</v>
          </cell>
          <cell r="N93">
            <v>6.2563073931182389</v>
          </cell>
          <cell r="O93">
            <v>5.9434920234623263</v>
          </cell>
          <cell r="P93">
            <v>5.6463174222892096</v>
          </cell>
          <cell r="Q93">
            <v>5.3640015511747485</v>
          </cell>
          <cell r="R93">
            <v>5.0958014736160111</v>
          </cell>
          <cell r="S93">
            <v>4.8410113999352102</v>
          </cell>
        </row>
        <row r="94">
          <cell r="B94" t="str">
            <v>GbE</v>
          </cell>
          <cell r="C94" t="str">
            <v>10 km</v>
          </cell>
          <cell r="D94" t="str">
            <v>SFP</v>
          </cell>
          <cell r="E94">
            <v>11.313150064475876</v>
          </cell>
          <cell r="F94">
            <v>9.7279618337487541</v>
          </cell>
          <cell r="G94">
            <v>7.9991133376783168</v>
          </cell>
          <cell r="H94">
            <v>7.7271597478083978</v>
          </cell>
          <cell r="I94">
            <v>6.4662251944420115</v>
          </cell>
          <cell r="J94">
            <v>5.710393030398615</v>
          </cell>
          <cell r="K94">
            <v>5.4248733788786838</v>
          </cell>
          <cell r="L94">
            <v>5.1536297099347488</v>
          </cell>
          <cell r="M94">
            <v>4.8959482244380119</v>
          </cell>
          <cell r="N94">
            <v>4.6511508132161117</v>
          </cell>
          <cell r="O94">
            <v>4.4185932725553068</v>
          </cell>
          <cell r="P94">
            <v>4.1976636089275416</v>
          </cell>
          <cell r="Q94">
            <v>3.9877804284811647</v>
          </cell>
          <cell r="R94">
            <v>3.7883914070571065</v>
          </cell>
          <cell r="S94">
            <v>3.5989718367042514</v>
          </cell>
        </row>
        <row r="95">
          <cell r="B95" t="str">
            <v>GbE</v>
          </cell>
          <cell r="C95" t="str">
            <v>40 km</v>
          </cell>
          <cell r="D95" t="str">
            <v>SFP</v>
          </cell>
          <cell r="E95">
            <v>14.223250006112197</v>
          </cell>
          <cell r="F95">
            <v>11.270556706605298</v>
          </cell>
          <cell r="G95">
            <v>11.355942578382948</v>
          </cell>
          <cell r="H95">
            <v>6.73831916455803</v>
          </cell>
          <cell r="I95">
            <v>9.1277713694662772</v>
          </cell>
          <cell r="J95">
            <v>9.5891050827001418</v>
          </cell>
          <cell r="K95">
            <v>9.1096498285651339</v>
          </cell>
          <cell r="L95">
            <v>8.6541673371368759</v>
          </cell>
          <cell r="M95">
            <v>8.2214589702800325</v>
          </cell>
          <cell r="N95">
            <v>7.810386021766031</v>
          </cell>
          <cell r="O95">
            <v>7.4198667206777298</v>
          </cell>
          <cell r="P95">
            <v>7.0488733846438434</v>
          </cell>
          <cell r="Q95">
            <v>6.6964297154116528</v>
          </cell>
          <cell r="R95">
            <v>6.3616082296410701</v>
          </cell>
          <cell r="S95">
            <v>6.0435278181590162</v>
          </cell>
        </row>
        <row r="96">
          <cell r="B96" t="str">
            <v>GbE</v>
          </cell>
          <cell r="C96" t="str">
            <v>80 km</v>
          </cell>
          <cell r="D96" t="str">
            <v>SFP</v>
          </cell>
          <cell r="E96">
            <v>47.263945249069465</v>
          </cell>
          <cell r="F96">
            <v>42.349942382451964</v>
          </cell>
          <cell r="G96">
            <v>32.87799862653884</v>
          </cell>
          <cell r="H96">
            <v>29.555877684398165</v>
          </cell>
          <cell r="I96">
            <v>26.484476827418217</v>
          </cell>
          <cell r="J96">
            <v>33.025096524375201</v>
          </cell>
          <cell r="K96">
            <v>30.548214285047056</v>
          </cell>
          <cell r="L96">
            <v>28.257098213668531</v>
          </cell>
          <cell r="M96">
            <v>26.137815847643392</v>
          </cell>
          <cell r="N96">
            <v>24.177479659070137</v>
          </cell>
          <cell r="O96">
            <v>22.364168684639882</v>
          </cell>
          <cell r="P96">
            <v>20.686856033291889</v>
          </cell>
          <cell r="Q96">
            <v>19.135341830794999</v>
          </cell>
          <cell r="R96">
            <v>17.700191193485374</v>
          </cell>
          <cell r="S96">
            <v>16.372676853973971</v>
          </cell>
        </row>
        <row r="97">
          <cell r="B97" t="str">
            <v>GbE &amp; Fast Ethernet</v>
          </cell>
          <cell r="C97" t="str">
            <v>Various</v>
          </cell>
          <cell r="D97" t="str">
            <v>Legacy/discontinued</v>
          </cell>
          <cell r="E97">
            <v>18</v>
          </cell>
          <cell r="F97">
            <v>0</v>
          </cell>
          <cell r="G97">
            <v>0</v>
          </cell>
          <cell r="H97">
            <v>0</v>
          </cell>
          <cell r="I97">
            <v>0</v>
          </cell>
          <cell r="J97">
            <v>0</v>
          </cell>
          <cell r="K97">
            <v>0</v>
          </cell>
          <cell r="L97">
            <v>0</v>
          </cell>
          <cell r="M97">
            <v>0</v>
          </cell>
          <cell r="N97">
            <v>0</v>
          </cell>
          <cell r="O97">
            <v>0</v>
          </cell>
          <cell r="P97">
            <v>0</v>
          </cell>
          <cell r="Q97">
            <v>0</v>
          </cell>
          <cell r="R97">
            <v>0</v>
          </cell>
          <cell r="S97">
            <v>0</v>
          </cell>
        </row>
        <row r="98">
          <cell r="B98" t="str">
            <v>10GbE</v>
          </cell>
          <cell r="C98" t="str">
            <v>300 m</v>
          </cell>
          <cell r="D98" t="str">
            <v>XFP</v>
          </cell>
          <cell r="E98">
            <v>65.084287545305614</v>
          </cell>
          <cell r="F98">
            <v>58.749084731162213</v>
          </cell>
          <cell r="G98">
            <v>53.859817130996483</v>
          </cell>
          <cell r="H98">
            <v>50.690660803147772</v>
          </cell>
          <cell r="I98">
            <v>58</v>
          </cell>
          <cell r="J98">
            <v>54.999999999999986</v>
          </cell>
          <cell r="K98">
            <v>0</v>
          </cell>
          <cell r="L98">
            <v>0</v>
          </cell>
          <cell r="M98">
            <v>0</v>
          </cell>
          <cell r="N98">
            <v>0</v>
          </cell>
          <cell r="O98">
            <v>0</v>
          </cell>
          <cell r="P98">
            <v>0</v>
          </cell>
          <cell r="Q98">
            <v>0</v>
          </cell>
          <cell r="R98">
            <v>0</v>
          </cell>
          <cell r="S98">
            <v>0</v>
          </cell>
        </row>
        <row r="99">
          <cell r="B99" t="str">
            <v>10GbE</v>
          </cell>
          <cell r="C99" t="str">
            <v>300 m</v>
          </cell>
          <cell r="D99" t="str">
            <v>SFP+</v>
          </cell>
          <cell r="E99">
            <v>18.016278339273537</v>
          </cell>
          <cell r="F99">
            <v>15.097691372748406</v>
          </cell>
          <cell r="G99">
            <v>12.873119482168063</v>
          </cell>
          <cell r="H99">
            <v>11.901909081173461</v>
          </cell>
          <cell r="I99">
            <v>8.8914308092188179</v>
          </cell>
          <cell r="J99">
            <v>7.173718321801541</v>
          </cell>
          <cell r="K99">
            <v>6.815032405711464</v>
          </cell>
          <cell r="L99">
            <v>6.4742807854258908</v>
          </cell>
          <cell r="M99">
            <v>6.1505667461545963</v>
          </cell>
          <cell r="N99">
            <v>5.8430384088468665</v>
          </cell>
          <cell r="O99">
            <v>5.5508864884045233</v>
          </cell>
          <cell r="P99">
            <v>5.2733421639842959</v>
          </cell>
          <cell r="Q99">
            <v>5.009675055785082</v>
          </cell>
          <cell r="R99">
            <v>4.7591913029958279</v>
          </cell>
          <cell r="S99">
            <v>4.521231737846036</v>
          </cell>
        </row>
        <row r="100">
          <cell r="B100" t="str">
            <v>10GbE LRM</v>
          </cell>
          <cell r="C100" t="str">
            <v>220 m</v>
          </cell>
          <cell r="D100" t="str">
            <v>SFP+</v>
          </cell>
          <cell r="E100">
            <v>78.390761412913719</v>
          </cell>
          <cell r="F100">
            <v>66.716018564745482</v>
          </cell>
          <cell r="G100">
            <v>62.552567664917163</v>
          </cell>
          <cell r="H100">
            <v>59.611529264181257</v>
          </cell>
          <cell r="I100">
            <v>59.999999999999986</v>
          </cell>
          <cell r="J100">
            <v>52.856422919921378</v>
          </cell>
          <cell r="K100">
            <v>51.799294461522948</v>
          </cell>
          <cell r="L100">
            <v>50.763308572292487</v>
          </cell>
          <cell r="M100">
            <v>49.748042400846636</v>
          </cell>
          <cell r="N100">
            <v>48.753081552829705</v>
          </cell>
          <cell r="O100">
            <v>47.778019921773108</v>
          </cell>
          <cell r="P100">
            <v>46.822459523337642</v>
          </cell>
          <cell r="Q100">
            <v>45.886010332870889</v>
          </cell>
          <cell r="R100">
            <v>44.968290126213468</v>
          </cell>
          <cell r="S100">
            <v>44.068924323689188</v>
          </cell>
        </row>
        <row r="101">
          <cell r="B101" t="str">
            <v>10GbE</v>
          </cell>
          <cell r="C101" t="str">
            <v>10 km</v>
          </cell>
          <cell r="D101" t="str">
            <v>XFP</v>
          </cell>
          <cell r="E101">
            <v>67.576972221049004</v>
          </cell>
          <cell r="F101">
            <v>51.799368807617711</v>
          </cell>
          <cell r="G101">
            <v>44.013044587017021</v>
          </cell>
          <cell r="H101">
            <v>41</v>
          </cell>
          <cell r="I101">
            <v>35.957452943054136</v>
          </cell>
          <cell r="J101">
            <v>34.303351364374407</v>
          </cell>
          <cell r="K101">
            <v>32.245150282511943</v>
          </cell>
          <cell r="L101">
            <v>30.310441265561224</v>
          </cell>
          <cell r="M101">
            <v>28.491814789627544</v>
          </cell>
          <cell r="N101">
            <v>26.782305902249892</v>
          </cell>
          <cell r="O101">
            <v>25.175367548114892</v>
          </cell>
          <cell r="P101">
            <v>23.664845495228001</v>
          </cell>
          <cell r="Q101">
            <v>22.244954765514318</v>
          </cell>
          <cell r="R101">
            <v>20.910257479583457</v>
          </cell>
          <cell r="S101">
            <v>19.655642030808448</v>
          </cell>
        </row>
        <row r="102">
          <cell r="B102" t="str">
            <v>10GbE</v>
          </cell>
          <cell r="C102" t="str">
            <v>10 km</v>
          </cell>
          <cell r="D102" t="str">
            <v>SFP+</v>
          </cell>
          <cell r="E102">
            <v>38.465958311427336</v>
          </cell>
          <cell r="F102">
            <v>30.5</v>
          </cell>
          <cell r="G102">
            <v>24.174517052756187</v>
          </cell>
          <cell r="H102">
            <v>21.627202905666547</v>
          </cell>
          <cell r="I102">
            <v>14.821000176023825</v>
          </cell>
          <cell r="J102">
            <v>12.90013334790371</v>
          </cell>
          <cell r="K102">
            <v>11.868122680071414</v>
          </cell>
          <cell r="L102">
            <v>10.918672865665703</v>
          </cell>
          <cell r="M102">
            <v>10.045179036412446</v>
          </cell>
          <cell r="N102">
            <v>9.2415647134994501</v>
          </cell>
          <cell r="O102">
            <v>8.5022395364194949</v>
          </cell>
          <cell r="P102">
            <v>7.822060373505936</v>
          </cell>
          <cell r="Q102">
            <v>7.1962955436254612</v>
          </cell>
          <cell r="R102">
            <v>6.620591900135425</v>
          </cell>
          <cell r="S102">
            <v>6.0909445481245914</v>
          </cell>
        </row>
        <row r="103">
          <cell r="B103" t="str">
            <v>10GbE</v>
          </cell>
          <cell r="C103" t="str">
            <v>40 km</v>
          </cell>
          <cell r="D103" t="str">
            <v>XFP</v>
          </cell>
          <cell r="E103">
            <v>202.96860771881492</v>
          </cell>
          <cell r="F103">
            <v>139.47449702400385</v>
          </cell>
          <cell r="G103">
            <v>119.6669017796072</v>
          </cell>
          <cell r="H103">
            <v>119.50068790484173</v>
          </cell>
          <cell r="I103">
            <v>109.57561916035459</v>
          </cell>
          <cell r="J103">
            <v>57.159652031751513</v>
          </cell>
          <cell r="K103">
            <v>54.873265950481446</v>
          </cell>
          <cell r="L103">
            <v>52.678335312462181</v>
          </cell>
          <cell r="M103">
            <v>50.571201899963683</v>
          </cell>
          <cell r="N103">
            <v>48.548353823965137</v>
          </cell>
          <cell r="O103">
            <v>46.606419671006527</v>
          </cell>
          <cell r="P103">
            <v>44.742162884166262</v>
          </cell>
          <cell r="Q103">
            <v>42.952476368799609</v>
          </cell>
          <cell r="R103">
            <v>41.23437731404762</v>
          </cell>
          <cell r="S103">
            <v>39.585002221485709</v>
          </cell>
        </row>
        <row r="104">
          <cell r="B104" t="str">
            <v>10GbE</v>
          </cell>
          <cell r="C104" t="str">
            <v>40 km</v>
          </cell>
          <cell r="D104" t="str">
            <v>SFP+</v>
          </cell>
          <cell r="E104">
            <v>191.20778168956542</v>
          </cell>
          <cell r="F104">
            <v>155.78241680453388</v>
          </cell>
          <cell r="G104">
            <v>99.963714368632438</v>
          </cell>
          <cell r="H104">
            <v>66.016798139647349</v>
          </cell>
          <cell r="I104">
            <v>70.588320646778001</v>
          </cell>
          <cell r="J104">
            <v>66.517031141273861</v>
          </cell>
          <cell r="K104">
            <v>61.528253805678325</v>
          </cell>
          <cell r="L104">
            <v>56.91363477025245</v>
          </cell>
          <cell r="M104">
            <v>52.645112162483521</v>
          </cell>
          <cell r="N104">
            <v>48.696728750297261</v>
          </cell>
          <cell r="O104">
            <v>45.04447409402497</v>
          </cell>
          <cell r="P104">
            <v>41.666138536973101</v>
          </cell>
          <cell r="Q104">
            <v>38.541178146700119</v>
          </cell>
          <cell r="R104">
            <v>35.650589785697612</v>
          </cell>
          <cell r="S104">
            <v>32.976795551770294</v>
          </cell>
        </row>
        <row r="105">
          <cell r="B105" t="str">
            <v>10GbE</v>
          </cell>
          <cell r="C105" t="str">
            <v>80 km</v>
          </cell>
          <cell r="D105" t="str">
            <v>XFP</v>
          </cell>
          <cell r="E105">
            <v>272.0748723385496</v>
          </cell>
          <cell r="F105">
            <v>279.05568350167476</v>
          </cell>
          <cell r="G105">
            <v>298.53432873031477</v>
          </cell>
          <cell r="H105">
            <v>339.79189270089455</v>
          </cell>
          <cell r="I105">
            <v>208.25682931849849</v>
          </cell>
          <cell r="J105">
            <v>177.5</v>
          </cell>
          <cell r="K105">
            <v>0</v>
          </cell>
          <cell r="L105">
            <v>0</v>
          </cell>
          <cell r="M105">
            <v>0</v>
          </cell>
          <cell r="N105">
            <v>0</v>
          </cell>
          <cell r="O105">
            <v>0</v>
          </cell>
          <cell r="P105">
            <v>0</v>
          </cell>
          <cell r="Q105">
            <v>0</v>
          </cell>
          <cell r="R105">
            <v>0</v>
          </cell>
          <cell r="S105">
            <v>0</v>
          </cell>
        </row>
        <row r="106">
          <cell r="B106" t="str">
            <v>10GbE</v>
          </cell>
          <cell r="C106" t="str">
            <v>80 km</v>
          </cell>
          <cell r="D106" t="str">
            <v>SFP+</v>
          </cell>
          <cell r="E106">
            <v>362.31733736347383</v>
          </cell>
          <cell r="F106">
            <v>296.14130230693672</v>
          </cell>
          <cell r="G106">
            <v>232.06261204152722</v>
          </cell>
          <cell r="H106">
            <v>209.99253352557963</v>
          </cell>
          <cell r="I106">
            <v>176.6006701807157</v>
          </cell>
          <cell r="J106">
            <v>149.57653898644895</v>
          </cell>
          <cell r="K106">
            <v>134.61888508780407</v>
          </cell>
          <cell r="L106">
            <v>121.15699657902367</v>
          </cell>
          <cell r="M106">
            <v>109.0412969211213</v>
          </cell>
          <cell r="N106">
            <v>98.137167229009179</v>
          </cell>
          <cell r="O106">
            <v>88.323450506108259</v>
          </cell>
          <cell r="P106">
            <v>79.491105455497433</v>
          </cell>
          <cell r="Q106">
            <v>71.54199490994769</v>
          </cell>
          <cell r="R106">
            <v>64.387795418952919</v>
          </cell>
          <cell r="S106">
            <v>57.949015877057619</v>
          </cell>
        </row>
        <row r="107">
          <cell r="B107" t="str">
            <v>10GbE</v>
          </cell>
          <cell r="C107" t="str">
            <v>Various</v>
          </cell>
          <cell r="D107" t="str">
            <v>Legacy/discontinued</v>
          </cell>
          <cell r="E107">
            <v>99.093186017554928</v>
          </cell>
          <cell r="F107">
            <v>94.281145957499305</v>
          </cell>
          <cell r="G107">
            <v>114.28571428571429</v>
          </cell>
          <cell r="H107">
            <v>120</v>
          </cell>
          <cell r="I107">
            <v>0</v>
          </cell>
          <cell r="J107">
            <v>0</v>
          </cell>
          <cell r="K107">
            <v>0</v>
          </cell>
          <cell r="L107">
            <v>0</v>
          </cell>
          <cell r="M107">
            <v>0</v>
          </cell>
          <cell r="N107">
            <v>0</v>
          </cell>
          <cell r="O107">
            <v>0</v>
          </cell>
          <cell r="P107">
            <v>0</v>
          </cell>
          <cell r="Q107">
            <v>0</v>
          </cell>
          <cell r="R107">
            <v>0</v>
          </cell>
          <cell r="S107">
            <v>0</v>
          </cell>
        </row>
        <row r="108">
          <cell r="B108" t="str">
            <v>25GbE SR</v>
          </cell>
          <cell r="C108" t="str">
            <v>100 - 300 m</v>
          </cell>
          <cell r="D108" t="str">
            <v>SFP28</v>
          </cell>
          <cell r="E108">
            <v>187.14315701091519</v>
          </cell>
          <cell r="F108">
            <v>141.11071819746516</v>
          </cell>
          <cell r="G108">
            <v>87.296721341283785</v>
          </cell>
          <cell r="H108">
            <v>64.310689641111139</v>
          </cell>
          <cell r="I108">
            <v>53.528560487420563</v>
          </cell>
          <cell r="J108">
            <v>40.487263065345111</v>
          </cell>
          <cell r="K108">
            <v>34.414173605543347</v>
          </cell>
          <cell r="L108">
            <v>29.252047564711845</v>
          </cell>
          <cell r="M108">
            <v>24.864240430005072</v>
          </cell>
          <cell r="N108">
            <v>21.134604365504309</v>
          </cell>
          <cell r="O108">
            <v>17.964413710678663</v>
          </cell>
          <cell r="P108">
            <v>15.269751654076863</v>
          </cell>
          <cell r="Q108">
            <v>12.979288905965333</v>
          </cell>
          <cell r="R108">
            <v>11.032395570070532</v>
          </cell>
          <cell r="S108">
            <v>9.3775362345599529</v>
          </cell>
        </row>
        <row r="109">
          <cell r="B109" t="str">
            <v>25GbE LR</v>
          </cell>
          <cell r="C109" t="str">
            <v>10 km</v>
          </cell>
          <cell r="D109" t="str">
            <v>SFP28</v>
          </cell>
          <cell r="E109">
            <v>456.24032541776609</v>
          </cell>
          <cell r="F109">
            <v>324.10355668962507</v>
          </cell>
          <cell r="G109">
            <v>194.62477807755377</v>
          </cell>
          <cell r="H109">
            <v>117.28240761766357</v>
          </cell>
          <cell r="I109">
            <v>106.45047411409577</v>
          </cell>
          <cell r="J109">
            <v>72.30886573116689</v>
          </cell>
          <cell r="K109">
            <v>61.462535871491845</v>
          </cell>
          <cell r="L109">
            <v>52.243155490768075</v>
          </cell>
          <cell r="M109">
            <v>44.406682167152866</v>
          </cell>
          <cell r="N109">
            <v>37.745679842079937</v>
          </cell>
          <cell r="O109">
            <v>32.083827865767944</v>
          </cell>
          <cell r="P109">
            <v>27.271253685902753</v>
          </cell>
          <cell r="Q109">
            <v>23.180565633017338</v>
          </cell>
          <cell r="R109">
            <v>19.703480788064738</v>
          </cell>
          <cell r="S109">
            <v>16.747958669855027</v>
          </cell>
        </row>
        <row r="110">
          <cell r="B110" t="str">
            <v>25GbE ER</v>
          </cell>
          <cell r="C110" t="str">
            <v>40 km</v>
          </cell>
          <cell r="D110" t="str">
            <v>SFP28</v>
          </cell>
          <cell r="E110">
            <v>0</v>
          </cell>
          <cell r="F110">
            <v>0</v>
          </cell>
          <cell r="G110">
            <v>0</v>
          </cell>
          <cell r="H110">
            <v>198.05039441894206</v>
          </cell>
          <cell r="I110">
            <v>0</v>
          </cell>
          <cell r="J110">
            <v>0</v>
          </cell>
          <cell r="K110">
            <v>92.292380708517484</v>
          </cell>
          <cell r="L110">
            <v>79.679088678353423</v>
          </cell>
          <cell r="M110">
            <v>68.438645811228582</v>
          </cell>
          <cell r="N110">
            <v>60.870910937871578</v>
          </cell>
          <cell r="O110">
            <v>54.05336891282996</v>
          </cell>
          <cell r="P110">
            <v>47.916059317519064</v>
          </cell>
          <cell r="Q110">
            <v>42.395295961370124</v>
          </cell>
          <cell r="R110">
            <v>37.433119274982488</v>
          </cell>
          <cell r="S110">
            <v>32.976795551770287</v>
          </cell>
        </row>
        <row r="111">
          <cell r="B111" t="str">
            <v>40G SR4</v>
          </cell>
          <cell r="C111" t="str">
            <v>100 m</v>
          </cell>
          <cell r="D111" t="str">
            <v>QSFP+</v>
          </cell>
          <cell r="E111">
            <v>96.595063887564976</v>
          </cell>
          <cell r="F111">
            <v>80.379797575925679</v>
          </cell>
          <cell r="G111">
            <v>58.660264540622045</v>
          </cell>
          <cell r="H111">
            <v>46.122113533534389</v>
          </cell>
          <cell r="I111">
            <v>35.473283541071446</v>
          </cell>
          <cell r="J111">
            <v>32.106617235114626</v>
          </cell>
          <cell r="K111">
            <v>28.253823166900869</v>
          </cell>
          <cell r="L111">
            <v>24.863364386872767</v>
          </cell>
          <cell r="M111">
            <v>21.879760660448035</v>
          </cell>
          <cell r="N111">
            <v>19.254189381194269</v>
          </cell>
          <cell r="O111">
            <v>16.943686655450957</v>
          </cell>
          <cell r="P111">
            <v>14.910444256796842</v>
          </cell>
          <cell r="Q111">
            <v>13.121190945981221</v>
          </cell>
          <cell r="R111">
            <v>11.546648032463475</v>
          </cell>
          <cell r="S111">
            <v>10.161050268567857</v>
          </cell>
        </row>
        <row r="112">
          <cell r="B112" t="str">
            <v>40GbE MM duplex</v>
          </cell>
          <cell r="C112" t="str">
            <v>100 m</v>
          </cell>
          <cell r="D112" t="str">
            <v>QSFP+</v>
          </cell>
          <cell r="E112">
            <v>250</v>
          </cell>
          <cell r="F112">
            <v>240</v>
          </cell>
          <cell r="G112">
            <v>227</v>
          </cell>
          <cell r="H112">
            <v>215</v>
          </cell>
          <cell r="I112">
            <v>192.46744186046513</v>
          </cell>
          <cell r="J112">
            <v>226.81985294117646</v>
          </cell>
          <cell r="K112">
            <v>208.67426470588236</v>
          </cell>
          <cell r="L112">
            <v>191.98032352941181</v>
          </cell>
          <cell r="M112">
            <v>176.62189764705883</v>
          </cell>
          <cell r="N112">
            <v>162.49214583529414</v>
          </cell>
          <cell r="O112">
            <v>149.49277416847062</v>
          </cell>
          <cell r="P112">
            <v>137.53335223499298</v>
          </cell>
          <cell r="Q112">
            <v>126.53068405619354</v>
          </cell>
          <cell r="R112">
            <v>116.40822933169805</v>
          </cell>
          <cell r="S112">
            <v>107.09557098516223</v>
          </cell>
        </row>
        <row r="113">
          <cell r="B113" t="str">
            <v>40GbE eSR</v>
          </cell>
          <cell r="C113" t="str">
            <v>300 m</v>
          </cell>
          <cell r="D113" t="str">
            <v>QSFP+</v>
          </cell>
          <cell r="E113">
            <v>106.66614587912188</v>
          </cell>
          <cell r="F113">
            <v>80.99928194026171</v>
          </cell>
          <cell r="G113">
            <v>63.850920529241115</v>
          </cell>
          <cell r="H113">
            <v>62.046561131281194</v>
          </cell>
          <cell r="I113">
            <v>61.551041819264739</v>
          </cell>
          <cell r="J113">
            <v>45.197411003236247</v>
          </cell>
          <cell r="K113">
            <v>40.677669902912626</v>
          </cell>
          <cell r="L113">
            <v>36.609902912621372</v>
          </cell>
          <cell r="M113">
            <v>32.948912621359234</v>
          </cell>
          <cell r="N113">
            <v>29.654021359223311</v>
          </cell>
          <cell r="O113">
            <v>26.688619223300982</v>
          </cell>
          <cell r="P113">
            <v>24.019757300970877</v>
          </cell>
          <cell r="Q113">
            <v>21.617781570873792</v>
          </cell>
          <cell r="R113">
            <v>19.456003413786412</v>
          </cell>
          <cell r="S113">
            <v>17.510403072407772</v>
          </cell>
        </row>
        <row r="114">
          <cell r="B114" t="str">
            <v>40 GbE PSM4</v>
          </cell>
          <cell r="C114" t="str">
            <v>500 m</v>
          </cell>
          <cell r="D114" t="str">
            <v>QSFP+</v>
          </cell>
          <cell r="E114">
            <v>253.19068527507093</v>
          </cell>
          <cell r="F114">
            <v>262.79055146339874</v>
          </cell>
          <cell r="G114">
            <v>251.75081757202989</v>
          </cell>
          <cell r="H114">
            <v>229.09940986908356</v>
          </cell>
          <cell r="I114">
            <v>163.66778351325723</v>
          </cell>
          <cell r="J114">
            <v>126.51321133039227</v>
          </cell>
          <cell r="K114">
            <v>107.53622963083342</v>
          </cell>
          <cell r="L114">
            <v>91.405795186208408</v>
          </cell>
          <cell r="M114">
            <v>77.694925908277142</v>
          </cell>
          <cell r="N114">
            <v>66.04068702203557</v>
          </cell>
          <cell r="O114">
            <v>56.134583968730233</v>
          </cell>
          <cell r="P114">
            <v>47.714396373420698</v>
          </cell>
          <cell r="Q114">
            <v>40.557236917407593</v>
          </cell>
          <cell r="R114">
            <v>34.473651379796451</v>
          </cell>
          <cell r="S114">
            <v>29.302603672826987</v>
          </cell>
        </row>
        <row r="115">
          <cell r="B115" t="str">
            <v>40GbE (FR)</v>
          </cell>
          <cell r="C115" t="str">
            <v>2 km</v>
          </cell>
          <cell r="D115" t="str">
            <v>CFP</v>
          </cell>
          <cell r="E115">
            <v>4569.894941368153</v>
          </cell>
          <cell r="F115">
            <v>5251.681208639473</v>
          </cell>
          <cell r="G115">
            <v>0</v>
          </cell>
          <cell r="H115">
            <v>0</v>
          </cell>
          <cell r="I115">
            <v>0</v>
          </cell>
          <cell r="J115">
            <v>0</v>
          </cell>
          <cell r="K115">
            <v>0</v>
          </cell>
          <cell r="L115">
            <v>0</v>
          </cell>
          <cell r="M115">
            <v>0</v>
          </cell>
          <cell r="N115">
            <v>0</v>
          </cell>
          <cell r="O115">
            <v>0</v>
          </cell>
          <cell r="P115">
            <v>0</v>
          </cell>
          <cell r="Q115">
            <v>0</v>
          </cell>
          <cell r="R115">
            <v>0</v>
          </cell>
          <cell r="S115">
            <v>0</v>
          </cell>
        </row>
        <row r="116">
          <cell r="B116" t="str">
            <v>40GbE (LR4 subspec)</v>
          </cell>
          <cell r="C116" t="str">
            <v>2 km</v>
          </cell>
          <cell r="D116" t="str">
            <v>QSFP+</v>
          </cell>
          <cell r="E116">
            <v>377.60055209491952</v>
          </cell>
          <cell r="F116">
            <v>343.5254726908467</v>
          </cell>
          <cell r="G116">
            <v>303.68617678545809</v>
          </cell>
          <cell r="H116">
            <v>253.43147678888388</v>
          </cell>
          <cell r="I116">
            <v>210.55904117693416</v>
          </cell>
          <cell r="J116">
            <v>168.73368158909219</v>
          </cell>
          <cell r="K116">
            <v>158.60966069374663</v>
          </cell>
          <cell r="L116">
            <v>149.09308105212185</v>
          </cell>
          <cell r="M116">
            <v>140.14749618899452</v>
          </cell>
          <cell r="N116">
            <v>131.73864641765485</v>
          </cell>
          <cell r="O116">
            <v>123.83432763259553</v>
          </cell>
          <cell r="P116">
            <v>116.40426797463981</v>
          </cell>
          <cell r="Q116">
            <v>109.42001189616143</v>
          </cell>
          <cell r="R116">
            <v>102.85481118239173</v>
          </cell>
          <cell r="S116">
            <v>96.683522511448217</v>
          </cell>
        </row>
        <row r="117">
          <cell r="B117" t="str">
            <v>40GbE</v>
          </cell>
          <cell r="C117" t="str">
            <v>10 km</v>
          </cell>
          <cell r="D117" t="str">
            <v>CFP</v>
          </cell>
          <cell r="E117">
            <v>1174.9655306999969</v>
          </cell>
          <cell r="F117">
            <v>1350.8997571323105</v>
          </cell>
          <cell r="G117">
            <v>0</v>
          </cell>
          <cell r="H117">
            <v>0</v>
          </cell>
          <cell r="I117">
            <v>0</v>
          </cell>
          <cell r="J117">
            <v>0</v>
          </cell>
          <cell r="K117">
            <v>0</v>
          </cell>
          <cell r="L117">
            <v>0</v>
          </cell>
          <cell r="M117">
            <v>0</v>
          </cell>
          <cell r="N117">
            <v>0</v>
          </cell>
          <cell r="O117">
            <v>0</v>
          </cell>
          <cell r="P117">
            <v>0</v>
          </cell>
          <cell r="Q117">
            <v>0</v>
          </cell>
          <cell r="R117">
            <v>0</v>
          </cell>
          <cell r="S117">
            <v>0</v>
          </cell>
        </row>
        <row r="118">
          <cell r="B118" t="str">
            <v>40GbE</v>
          </cell>
          <cell r="C118" t="str">
            <v>10 km</v>
          </cell>
          <cell r="D118" t="str">
            <v>QSFP+</v>
          </cell>
          <cell r="E118">
            <v>427.72742888770347</v>
          </cell>
          <cell r="F118">
            <v>401.36672508917627</v>
          </cell>
          <cell r="G118">
            <v>361.77095787062291</v>
          </cell>
          <cell r="H118">
            <v>248.30643495824251</v>
          </cell>
          <cell r="I118">
            <v>244.70714718038474</v>
          </cell>
          <cell r="J118">
            <v>194.61066154223428</v>
          </cell>
          <cell r="K118">
            <v>182.9340218497002</v>
          </cell>
          <cell r="L118">
            <v>171.95798053871818</v>
          </cell>
          <cell r="M118">
            <v>161.6405017063951</v>
          </cell>
          <cell r="N118">
            <v>151.94207160401137</v>
          </cell>
          <cell r="O118">
            <v>142.82554730777068</v>
          </cell>
          <cell r="P118">
            <v>134.25601446930443</v>
          </cell>
          <cell r="Q118">
            <v>126.20065360114616</v>
          </cell>
          <cell r="R118">
            <v>118.62861438507738</v>
          </cell>
          <cell r="S118">
            <v>111.51089752197274</v>
          </cell>
        </row>
        <row r="119">
          <cell r="B119" t="str">
            <v>40GbE</v>
          </cell>
          <cell r="C119" t="str">
            <v>40 km</v>
          </cell>
          <cell r="D119" t="str">
            <v>all</v>
          </cell>
          <cell r="E119">
            <v>1673.0572324239708</v>
          </cell>
          <cell r="F119">
            <v>1459.2330281290015</v>
          </cell>
          <cell r="G119">
            <v>1255.0508268482483</v>
          </cell>
          <cell r="H119">
            <v>894.2956424581015</v>
          </cell>
          <cell r="I119">
            <v>449.42857142857144</v>
          </cell>
          <cell r="J119">
            <v>370.55973981513182</v>
          </cell>
          <cell r="K119">
            <v>333.50376583361862</v>
          </cell>
          <cell r="L119">
            <v>300.15338925025674</v>
          </cell>
          <cell r="M119">
            <v>270.13805032523106</v>
          </cell>
          <cell r="N119">
            <v>243.12424529270797</v>
          </cell>
          <cell r="O119">
            <v>218.8118207634372</v>
          </cell>
          <cell r="P119">
            <v>196.93063868709345</v>
          </cell>
          <cell r="Q119">
            <v>177.23757481838413</v>
          </cell>
          <cell r="R119">
            <v>159.51381733654569</v>
          </cell>
          <cell r="S119">
            <v>143.56243560289113</v>
          </cell>
        </row>
        <row r="120">
          <cell r="B120" t="str">
            <v xml:space="preserve">50G </v>
          </cell>
          <cell r="C120" t="str">
            <v>100 m</v>
          </cell>
          <cell r="D120" t="str">
            <v>all</v>
          </cell>
          <cell r="E120">
            <v>0</v>
          </cell>
          <cell r="F120">
            <v>0</v>
          </cell>
          <cell r="G120">
            <v>0</v>
          </cell>
          <cell r="H120">
            <v>0</v>
          </cell>
          <cell r="I120">
            <v>98</v>
          </cell>
          <cell r="J120">
            <v>95.55</v>
          </cell>
          <cell r="K120">
            <v>88.383749999999992</v>
          </cell>
          <cell r="L120">
            <v>77.335781249999982</v>
          </cell>
          <cell r="M120">
            <v>63.802019531249982</v>
          </cell>
          <cell r="N120">
            <v>51.041615624999984</v>
          </cell>
          <cell r="O120">
            <v>40.833292499999992</v>
          </cell>
          <cell r="P120">
            <v>32.666633999999995</v>
          </cell>
          <cell r="Q120">
            <v>26.133307199999994</v>
          </cell>
          <cell r="R120">
            <v>20.90664576</v>
          </cell>
          <cell r="S120">
            <v>16.725316608</v>
          </cell>
        </row>
        <row r="121">
          <cell r="B121" t="str">
            <v xml:space="preserve">50G </v>
          </cell>
          <cell r="C121" t="str">
            <v>2 km</v>
          </cell>
          <cell r="D121" t="str">
            <v>all</v>
          </cell>
          <cell r="E121">
            <v>0</v>
          </cell>
          <cell r="F121">
            <v>0</v>
          </cell>
          <cell r="G121">
            <v>0</v>
          </cell>
          <cell r="H121">
            <v>0</v>
          </cell>
          <cell r="I121">
            <v>115</v>
          </cell>
          <cell r="J121">
            <v>109.25</v>
          </cell>
          <cell r="K121">
            <v>92.862499999999997</v>
          </cell>
          <cell r="L121">
            <v>78.93312499999999</v>
          </cell>
          <cell r="M121">
            <v>67.093156249999993</v>
          </cell>
          <cell r="N121">
            <v>57.02918281249999</v>
          </cell>
          <cell r="O121">
            <v>48.474805390624987</v>
          </cell>
          <cell r="P121">
            <v>41.20358458203124</v>
          </cell>
          <cell r="Q121">
            <v>35.023046894726555</v>
          </cell>
          <cell r="R121">
            <v>29.76958986051757</v>
          </cell>
          <cell r="S121">
            <v>25.304151381439933</v>
          </cell>
        </row>
        <row r="122">
          <cell r="B122" t="str">
            <v xml:space="preserve">50G </v>
          </cell>
          <cell r="C122" t="str">
            <v>10 km</v>
          </cell>
          <cell r="D122" t="str">
            <v>all</v>
          </cell>
          <cell r="E122">
            <v>0</v>
          </cell>
          <cell r="F122">
            <v>0</v>
          </cell>
          <cell r="G122">
            <v>0</v>
          </cell>
          <cell r="H122">
            <v>0</v>
          </cell>
          <cell r="I122">
            <v>140</v>
          </cell>
          <cell r="J122">
            <v>133</v>
          </cell>
          <cell r="K122">
            <v>113.05</v>
          </cell>
          <cell r="L122">
            <v>96.092500000000001</v>
          </cell>
          <cell r="M122">
            <v>81.678624999999997</v>
          </cell>
          <cell r="N122">
            <v>69.426831249999992</v>
          </cell>
          <cell r="O122">
            <v>59.012806562499989</v>
          </cell>
          <cell r="P122">
            <v>50.16088557812499</v>
          </cell>
          <cell r="Q122">
            <v>42.636752741406241</v>
          </cell>
          <cell r="R122">
            <v>36.241239830195305</v>
          </cell>
          <cell r="S122">
            <v>30.805053855666007</v>
          </cell>
        </row>
        <row r="123">
          <cell r="B123" t="str">
            <v xml:space="preserve">50G </v>
          </cell>
          <cell r="C123" t="str">
            <v>40 km</v>
          </cell>
          <cell r="D123" t="str">
            <v>all</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row>
        <row r="124">
          <cell r="B124" t="str">
            <v xml:space="preserve">50G </v>
          </cell>
          <cell r="C124" t="str">
            <v>80 km</v>
          </cell>
          <cell r="D124" t="str">
            <v>all</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row>
        <row r="125">
          <cell r="B125" t="str">
            <v>100G</v>
          </cell>
          <cell r="C125" t="str">
            <v>100 m</v>
          </cell>
          <cell r="D125" t="str">
            <v>CFP</v>
          </cell>
          <cell r="E125">
            <v>1422.7039686825053</v>
          </cell>
          <cell r="F125">
            <v>1273.3986691740201</v>
          </cell>
          <cell r="G125">
            <v>1018.9069493521796</v>
          </cell>
          <cell r="H125">
            <v>1000</v>
          </cell>
          <cell r="I125">
            <v>0</v>
          </cell>
          <cell r="J125">
            <v>0</v>
          </cell>
          <cell r="K125">
            <v>0</v>
          </cell>
          <cell r="L125">
            <v>0</v>
          </cell>
          <cell r="M125">
            <v>0</v>
          </cell>
          <cell r="N125">
            <v>0</v>
          </cell>
          <cell r="O125">
            <v>0</v>
          </cell>
          <cell r="P125">
            <v>0</v>
          </cell>
          <cell r="Q125">
            <v>0</v>
          </cell>
          <cell r="R125">
            <v>0</v>
          </cell>
          <cell r="S125">
            <v>0</v>
          </cell>
        </row>
        <row r="126">
          <cell r="B126" t="str">
            <v>100G</v>
          </cell>
          <cell r="C126" t="str">
            <v>100 m</v>
          </cell>
          <cell r="D126" t="str">
            <v>CFP2/4</v>
          </cell>
          <cell r="E126">
            <v>1204.7629951912068</v>
          </cell>
          <cell r="F126">
            <v>1092.608197443808</v>
          </cell>
          <cell r="G126">
            <v>1004.0468400000002</v>
          </cell>
          <cell r="H126">
            <v>903.64215600000023</v>
          </cell>
          <cell r="I126">
            <v>0</v>
          </cell>
          <cell r="J126">
            <v>0</v>
          </cell>
          <cell r="K126">
            <v>0</v>
          </cell>
          <cell r="L126">
            <v>0</v>
          </cell>
          <cell r="M126">
            <v>0</v>
          </cell>
          <cell r="N126">
            <v>0</v>
          </cell>
          <cell r="O126">
            <v>0</v>
          </cell>
          <cell r="P126">
            <v>0</v>
          </cell>
          <cell r="Q126">
            <v>0</v>
          </cell>
          <cell r="R126">
            <v>0</v>
          </cell>
          <cell r="S126">
            <v>0</v>
          </cell>
        </row>
        <row r="127">
          <cell r="B127" t="str">
            <v>100G SR4</v>
          </cell>
          <cell r="C127" t="str">
            <v>100 m</v>
          </cell>
          <cell r="D127" t="str">
            <v>QSFP28</v>
          </cell>
          <cell r="E127">
            <v>258.09426618771823</v>
          </cell>
          <cell r="F127">
            <v>182.02277386466108</v>
          </cell>
          <cell r="G127">
            <v>113.54682982085136</v>
          </cell>
          <cell r="H127">
            <v>84.990621213745783</v>
          </cell>
          <cell r="I127">
            <v>66</v>
          </cell>
          <cell r="J127">
            <v>59.4</v>
          </cell>
          <cell r="K127">
            <v>53.46</v>
          </cell>
          <cell r="L127">
            <v>48.114000000000004</v>
          </cell>
          <cell r="M127">
            <v>43.302600000000005</v>
          </cell>
          <cell r="N127">
            <v>38.972340000000003</v>
          </cell>
          <cell r="O127">
            <v>35.075106000000005</v>
          </cell>
          <cell r="P127">
            <v>31.567595400000005</v>
          </cell>
          <cell r="Q127">
            <v>28.410835860000009</v>
          </cell>
          <cell r="R127">
            <v>25.569752274000006</v>
          </cell>
          <cell r="S127">
            <v>23.012777046600007</v>
          </cell>
        </row>
        <row r="128">
          <cell r="B128" t="str">
            <v>100G SR2</v>
          </cell>
          <cell r="C128" t="str">
            <v>100 m</v>
          </cell>
          <cell r="D128" t="str">
            <v>SFP-DD, DSFP</v>
          </cell>
          <cell r="E128">
            <v>0</v>
          </cell>
          <cell r="F128">
            <v>0</v>
          </cell>
          <cell r="G128">
            <v>0</v>
          </cell>
          <cell r="H128">
            <v>240</v>
          </cell>
          <cell r="I128">
            <v>1080</v>
          </cell>
          <cell r="J128">
            <v>216</v>
          </cell>
          <cell r="K128">
            <v>129.6</v>
          </cell>
          <cell r="L128">
            <v>77.759999999999991</v>
          </cell>
          <cell r="M128">
            <v>62.207999999999998</v>
          </cell>
          <cell r="N128">
            <v>49.766400000000012</v>
          </cell>
          <cell r="O128">
            <v>39.813120000000005</v>
          </cell>
          <cell r="P128">
            <v>31.850496000000003</v>
          </cell>
          <cell r="Q128">
            <v>25.480396800000008</v>
          </cell>
          <cell r="R128">
            <v>20.384317440000007</v>
          </cell>
          <cell r="S128">
            <v>16.307453952000007</v>
          </cell>
        </row>
        <row r="129">
          <cell r="B129" t="str">
            <v>100G MM Duplex</v>
          </cell>
          <cell r="C129" t="str">
            <v>100 m</v>
          </cell>
          <cell r="D129" t="str">
            <v>QSFP28</v>
          </cell>
          <cell r="E129">
            <v>0</v>
          </cell>
          <cell r="F129">
            <v>0</v>
          </cell>
          <cell r="G129">
            <v>170</v>
          </cell>
          <cell r="H129">
            <v>225</v>
          </cell>
          <cell r="I129">
            <v>200</v>
          </cell>
          <cell r="J129">
            <v>180</v>
          </cell>
          <cell r="K129">
            <v>162</v>
          </cell>
          <cell r="L129">
            <v>145.80000000000001</v>
          </cell>
          <cell r="M129">
            <v>131.22000000000003</v>
          </cell>
          <cell r="N129">
            <v>118.09800000000003</v>
          </cell>
          <cell r="O129">
            <v>106.28820000000003</v>
          </cell>
          <cell r="P129">
            <v>95.659380000000027</v>
          </cell>
          <cell r="Q129">
            <v>86.093442000000024</v>
          </cell>
          <cell r="R129">
            <v>77.484097800000029</v>
          </cell>
          <cell r="S129">
            <v>69.735688020000026</v>
          </cell>
        </row>
        <row r="130">
          <cell r="B130" t="str">
            <v>100G eSR</v>
          </cell>
          <cell r="C130" t="str">
            <v>300 m</v>
          </cell>
          <cell r="D130" t="str">
            <v>QSFP28</v>
          </cell>
          <cell r="E130">
            <v>0</v>
          </cell>
          <cell r="F130">
            <v>0</v>
          </cell>
          <cell r="G130">
            <v>170</v>
          </cell>
          <cell r="H130">
            <v>125</v>
          </cell>
          <cell r="I130">
            <v>87.5</v>
          </cell>
          <cell r="J130">
            <v>77</v>
          </cell>
          <cell r="K130">
            <v>73.149999999999991</v>
          </cell>
          <cell r="L130">
            <v>69.492499999999993</v>
          </cell>
          <cell r="M130">
            <v>66.017874999999989</v>
          </cell>
          <cell r="N130">
            <v>62.716981249999989</v>
          </cell>
          <cell r="O130">
            <v>59.581132187499989</v>
          </cell>
          <cell r="P130">
            <v>56.602075578124996</v>
          </cell>
          <cell r="Q130">
            <v>53.771971799218747</v>
          </cell>
          <cell r="R130">
            <v>51.0833732092578</v>
          </cell>
          <cell r="S130">
            <v>48.529204548794908</v>
          </cell>
        </row>
        <row r="131">
          <cell r="B131" t="str">
            <v>100G PSM4</v>
          </cell>
          <cell r="C131" t="str">
            <v>500 m</v>
          </cell>
          <cell r="D131" t="str">
            <v>QSFP28</v>
          </cell>
          <cell r="E131">
            <v>337.41687156790022</v>
          </cell>
          <cell r="F131">
            <v>222.65569307558187</v>
          </cell>
          <cell r="G131">
            <v>188.02033788894266</v>
          </cell>
          <cell r="H131">
            <v>160.00527287107832</v>
          </cell>
          <cell r="I131">
            <v>127.5324133161223</v>
          </cell>
          <cell r="J131">
            <v>114.77917198451007</v>
          </cell>
          <cell r="K131">
            <v>103.30125478605906</v>
          </cell>
          <cell r="L131">
            <v>98.136192046756108</v>
          </cell>
          <cell r="M131">
            <v>93.229382444418292</v>
          </cell>
          <cell r="N131">
            <v>88.56791332219737</v>
          </cell>
          <cell r="O131">
            <v>84.139517656087492</v>
          </cell>
          <cell r="P131">
            <v>79.93254177328312</v>
          </cell>
          <cell r="Q131">
            <v>75.935914684618965</v>
          </cell>
          <cell r="R131">
            <v>72.13911895038801</v>
          </cell>
          <cell r="S131">
            <v>68.5321630028686</v>
          </cell>
        </row>
        <row r="132">
          <cell r="B132" t="str">
            <v>100G DR</v>
          </cell>
          <cell r="C132" t="str">
            <v>500 m</v>
          </cell>
          <cell r="D132" t="str">
            <v>QSFP28</v>
          </cell>
          <cell r="E132">
            <v>0</v>
          </cell>
          <cell r="F132">
            <v>0</v>
          </cell>
          <cell r="G132">
            <v>0</v>
          </cell>
          <cell r="H132">
            <v>0</v>
          </cell>
          <cell r="I132">
            <v>0</v>
          </cell>
          <cell r="J132">
            <v>140</v>
          </cell>
          <cell r="K132">
            <v>126</v>
          </cell>
          <cell r="L132">
            <v>113.4</v>
          </cell>
          <cell r="M132">
            <v>102.06</v>
          </cell>
          <cell r="N132">
            <v>91.853999999999999</v>
          </cell>
          <cell r="O132">
            <v>82.668599999999998</v>
          </cell>
          <cell r="P132">
            <v>74.401740000000004</v>
          </cell>
          <cell r="Q132">
            <v>66.961566000000005</v>
          </cell>
          <cell r="R132">
            <v>60.265409400000003</v>
          </cell>
          <cell r="S132">
            <v>54.238868460000006</v>
          </cell>
        </row>
        <row r="133">
          <cell r="B133" t="str">
            <v>100G CWDM4-Subspec</v>
          </cell>
          <cell r="C133" t="str">
            <v>500 m</v>
          </cell>
          <cell r="D133" t="str">
            <v>QSFP28</v>
          </cell>
          <cell r="E133">
            <v>625</v>
          </cell>
          <cell r="F133">
            <v>450</v>
          </cell>
          <cell r="G133">
            <v>280</v>
          </cell>
          <cell r="H133">
            <v>180</v>
          </cell>
          <cell r="I133">
            <v>162</v>
          </cell>
          <cell r="J133">
            <v>145.80000000000001</v>
          </cell>
          <cell r="K133">
            <v>131.22000000000003</v>
          </cell>
          <cell r="L133">
            <v>118.09800000000003</v>
          </cell>
          <cell r="M133">
            <v>106.28820000000003</v>
          </cell>
          <cell r="N133">
            <v>95.659380000000027</v>
          </cell>
          <cell r="O133">
            <v>86.093442000000024</v>
          </cell>
          <cell r="P133">
            <v>77.484097800000029</v>
          </cell>
          <cell r="Q133">
            <v>69.735688020000026</v>
          </cell>
          <cell r="R133">
            <v>62.762119218000024</v>
          </cell>
          <cell r="S133">
            <v>56.485907296200025</v>
          </cell>
        </row>
        <row r="134">
          <cell r="B134" t="str">
            <v>100G CWDM4</v>
          </cell>
          <cell r="C134" t="str">
            <v>2 km</v>
          </cell>
          <cell r="D134" t="str">
            <v>QSFP28</v>
          </cell>
          <cell r="E134">
            <v>825</v>
          </cell>
          <cell r="F134">
            <v>650</v>
          </cell>
          <cell r="G134">
            <v>490</v>
          </cell>
          <cell r="H134">
            <v>240</v>
          </cell>
          <cell r="I134">
            <v>194.4</v>
          </cell>
          <cell r="J134">
            <v>174.96</v>
          </cell>
          <cell r="K134">
            <v>157.46400000000003</v>
          </cell>
          <cell r="L134">
            <v>141.71760000000003</v>
          </cell>
          <cell r="M134">
            <v>127.54584000000003</v>
          </cell>
          <cell r="N134">
            <v>114.79125600000003</v>
          </cell>
          <cell r="O134">
            <v>103.31213040000003</v>
          </cell>
          <cell r="P134">
            <v>92.980917360000035</v>
          </cell>
          <cell r="Q134">
            <v>83.682825624000031</v>
          </cell>
          <cell r="R134">
            <v>75.31454306160002</v>
          </cell>
          <cell r="S134">
            <v>67.783088755440033</v>
          </cell>
        </row>
        <row r="135">
          <cell r="B135" t="str">
            <v>100G FR</v>
          </cell>
          <cell r="C135" t="str">
            <v>2 km</v>
          </cell>
          <cell r="D135" t="str">
            <v>QSFP28</v>
          </cell>
          <cell r="E135">
            <v>0</v>
          </cell>
          <cell r="F135">
            <v>0</v>
          </cell>
          <cell r="G135">
            <v>400</v>
          </cell>
          <cell r="H135">
            <v>206</v>
          </cell>
          <cell r="I135">
            <v>180</v>
          </cell>
          <cell r="J135">
            <v>160</v>
          </cell>
          <cell r="K135">
            <v>140</v>
          </cell>
          <cell r="L135">
            <v>126</v>
          </cell>
          <cell r="M135">
            <v>107.09999999999998</v>
          </cell>
          <cell r="N135">
            <v>91.034999999999997</v>
          </cell>
          <cell r="O135">
            <v>77.379750000000001</v>
          </cell>
          <cell r="P135">
            <v>65.772787499999993</v>
          </cell>
          <cell r="Q135">
            <v>55.906869374999999</v>
          </cell>
          <cell r="R135">
            <v>47.520838968749985</v>
          </cell>
          <cell r="S135">
            <v>40.392713123437495</v>
          </cell>
        </row>
        <row r="136">
          <cell r="B136" t="str">
            <v>100G</v>
          </cell>
          <cell r="C136" t="str">
            <v>10 km</v>
          </cell>
          <cell r="D136" t="str">
            <v>CFP</v>
          </cell>
          <cell r="E136">
            <v>3527.8709620331333</v>
          </cell>
          <cell r="F136">
            <v>2768.0701132780364</v>
          </cell>
          <cell r="G136">
            <v>2103.9330552211131</v>
          </cell>
          <cell r="H136">
            <v>1472.9284542064104</v>
          </cell>
          <cell r="I136">
            <v>1911.3458482574219</v>
          </cell>
          <cell r="J136">
            <v>945.42822608821734</v>
          </cell>
          <cell r="K136">
            <v>869.7939680011599</v>
          </cell>
          <cell r="L136">
            <v>800.21045056106709</v>
          </cell>
          <cell r="M136">
            <v>736.19361451618181</v>
          </cell>
          <cell r="N136">
            <v>677.29812535488725</v>
          </cell>
          <cell r="O136">
            <v>623.11427532649634</v>
          </cell>
          <cell r="P136">
            <v>573.26513330037665</v>
          </cell>
          <cell r="Q136">
            <v>527.40392263634658</v>
          </cell>
          <cell r="R136">
            <v>485.21160882543882</v>
          </cell>
          <cell r="S136">
            <v>446.39468011940374</v>
          </cell>
        </row>
        <row r="137">
          <cell r="B137" t="str">
            <v>100G</v>
          </cell>
          <cell r="C137" t="str">
            <v>10 km</v>
          </cell>
          <cell r="D137" t="str">
            <v>CFP2/4</v>
          </cell>
          <cell r="E137">
            <v>2882.5268681316725</v>
          </cell>
          <cell r="F137">
            <v>2140.3307221126156</v>
          </cell>
          <cell r="G137">
            <v>1371.5324877705048</v>
          </cell>
          <cell r="H137">
            <v>997.97560145256466</v>
          </cell>
          <cell r="I137">
            <v>853.40264650283541</v>
          </cell>
          <cell r="J137">
            <v>841.09890109890114</v>
          </cell>
          <cell r="K137">
            <v>740.16703296703304</v>
          </cell>
          <cell r="L137">
            <v>651.34698901098909</v>
          </cell>
          <cell r="M137">
            <v>573.18535032967043</v>
          </cell>
          <cell r="N137">
            <v>504.40310829010997</v>
          </cell>
          <cell r="O137">
            <v>443.87473529529677</v>
          </cell>
          <cell r="P137">
            <v>390.60976705986116</v>
          </cell>
          <cell r="Q137">
            <v>343.73659501267781</v>
          </cell>
          <cell r="R137">
            <v>302.48820361115645</v>
          </cell>
          <cell r="S137">
            <v>266.18961917781769</v>
          </cell>
        </row>
        <row r="138">
          <cell r="B138" t="str">
            <v>100G LR4</v>
          </cell>
          <cell r="C138" t="str">
            <v>10 km</v>
          </cell>
          <cell r="D138" t="str">
            <v>QSFP28</v>
          </cell>
          <cell r="E138">
            <v>1938.1501024552811</v>
          </cell>
          <cell r="F138">
            <v>1200</v>
          </cell>
          <cell r="G138">
            <v>833.83281288172873</v>
          </cell>
          <cell r="H138">
            <v>527.08718409117773</v>
          </cell>
          <cell r="I138">
            <v>384.88245042097003</v>
          </cell>
          <cell r="J138">
            <v>346.39420537887293</v>
          </cell>
          <cell r="K138">
            <v>277.11536430309837</v>
          </cell>
          <cell r="L138">
            <v>221.69229144247871</v>
          </cell>
          <cell r="M138">
            <v>188.43844772610689</v>
          </cell>
          <cell r="N138">
            <v>169.59460295349621</v>
          </cell>
          <cell r="O138">
            <v>152.63514265814658</v>
          </cell>
          <cell r="P138">
            <v>137.37162839233193</v>
          </cell>
          <cell r="Q138">
            <v>123.63446555309874</v>
          </cell>
          <cell r="R138">
            <v>111.27101899778884</v>
          </cell>
          <cell r="S138">
            <v>100.14391709800998</v>
          </cell>
        </row>
        <row r="139">
          <cell r="B139" t="str">
            <v>100G 4WDM10</v>
          </cell>
          <cell r="C139" t="str">
            <v>10 km</v>
          </cell>
          <cell r="D139" t="str">
            <v>QSFP28</v>
          </cell>
          <cell r="E139">
            <v>0</v>
          </cell>
          <cell r="F139">
            <v>500</v>
          </cell>
          <cell r="G139">
            <v>300</v>
          </cell>
          <cell r="H139">
            <v>206.21854346332259</v>
          </cell>
          <cell r="I139">
            <v>197.99999999999997</v>
          </cell>
          <cell r="J139">
            <v>178.20000000000002</v>
          </cell>
          <cell r="K139">
            <v>160.38000000000002</v>
          </cell>
          <cell r="L139">
            <v>144.34200000000001</v>
          </cell>
          <cell r="M139">
            <v>129.90780000000001</v>
          </cell>
          <cell r="N139">
            <v>116.91702000000001</v>
          </cell>
          <cell r="O139">
            <v>105.22531800000002</v>
          </cell>
          <cell r="P139">
            <v>94.70278620000002</v>
          </cell>
          <cell r="Q139">
            <v>85.232507580000018</v>
          </cell>
          <cell r="R139">
            <v>76.709256822000015</v>
          </cell>
          <cell r="S139">
            <v>69.038331139800022</v>
          </cell>
        </row>
        <row r="140">
          <cell r="B140" t="str">
            <v>100G 4WDM20</v>
          </cell>
          <cell r="C140" t="str">
            <v>20 km</v>
          </cell>
          <cell r="D140" t="str">
            <v>QSFP28</v>
          </cell>
          <cell r="E140">
            <v>0</v>
          </cell>
          <cell r="F140">
            <v>0</v>
          </cell>
          <cell r="G140">
            <v>0</v>
          </cell>
          <cell r="H140">
            <v>1707.6451454692551</v>
          </cell>
          <cell r="I140">
            <v>672</v>
          </cell>
          <cell r="J140">
            <v>450.31246699253484</v>
          </cell>
          <cell r="K140">
            <v>332.53843716371802</v>
          </cell>
          <cell r="L140">
            <v>266.03074973097443</v>
          </cell>
          <cell r="M140">
            <v>226.12613727132825</v>
          </cell>
          <cell r="N140">
            <v>203.51352354419544</v>
          </cell>
          <cell r="O140">
            <v>183.1621711897759</v>
          </cell>
          <cell r="P140">
            <v>164.84595407079831</v>
          </cell>
          <cell r="Q140">
            <v>148.36135866371848</v>
          </cell>
          <cell r="R140">
            <v>133.52522279734663</v>
          </cell>
          <cell r="S140">
            <v>120.17270051761197</v>
          </cell>
        </row>
        <row r="141">
          <cell r="B141" t="str">
            <v>100G ER4-Lite</v>
          </cell>
          <cell r="C141" t="str">
            <v>30 km</v>
          </cell>
          <cell r="D141" t="str">
            <v>QSFP28</v>
          </cell>
          <cell r="E141">
            <v>0</v>
          </cell>
          <cell r="F141">
            <v>3487.2423945044161</v>
          </cell>
          <cell r="G141">
            <v>3113.2837037037034</v>
          </cell>
          <cell r="H141">
            <v>2278.8299701530491</v>
          </cell>
          <cell r="I141">
            <v>1675</v>
          </cell>
          <cell r="J141">
            <v>1507.5</v>
          </cell>
          <cell r="K141">
            <v>1206</v>
          </cell>
          <cell r="L141">
            <v>964.80000000000007</v>
          </cell>
          <cell r="M141">
            <v>820.08</v>
          </cell>
          <cell r="N141">
            <v>721.67040000000009</v>
          </cell>
          <cell r="O141">
            <v>635.06995200000006</v>
          </cell>
          <cell r="P141">
            <v>558.8615577600001</v>
          </cell>
          <cell r="Q141">
            <v>491.79817082880015</v>
          </cell>
          <cell r="R141">
            <v>432.78239032934408</v>
          </cell>
          <cell r="S141">
            <v>380.8485034898228</v>
          </cell>
        </row>
        <row r="142">
          <cell r="B142" t="str">
            <v>100G ER4</v>
          </cell>
          <cell r="C142" t="str">
            <v>40 km</v>
          </cell>
          <cell r="D142" t="str">
            <v>QSFP28</v>
          </cell>
          <cell r="E142">
            <v>8992.3604525403425</v>
          </cell>
          <cell r="F142">
            <v>6675.4855675304152</v>
          </cell>
          <cell r="G142">
            <v>4939.9288403201153</v>
          </cell>
          <cell r="H142">
            <v>3852.0568148327666</v>
          </cell>
          <cell r="I142">
            <v>2434</v>
          </cell>
          <cell r="J142">
            <v>2190.6</v>
          </cell>
          <cell r="K142">
            <v>1642.9499999999998</v>
          </cell>
          <cell r="L142">
            <v>1314.36</v>
          </cell>
          <cell r="M142">
            <v>1051.4880000000001</v>
          </cell>
          <cell r="N142">
            <v>925.30944000000022</v>
          </cell>
          <cell r="O142">
            <v>814.27230720000011</v>
          </cell>
          <cell r="P142">
            <v>716.55963033600005</v>
          </cell>
          <cell r="Q142">
            <v>630.57247469568006</v>
          </cell>
          <cell r="R142">
            <v>554.90377773219848</v>
          </cell>
          <cell r="S142">
            <v>488.31532440433466</v>
          </cell>
        </row>
        <row r="143">
          <cell r="B143" t="str">
            <v>100G ZR4</v>
          </cell>
          <cell r="C143" t="str">
            <v>80 km</v>
          </cell>
          <cell r="D143" t="str">
            <v>QSFP28</v>
          </cell>
          <cell r="E143">
            <v>0</v>
          </cell>
          <cell r="F143">
            <v>0</v>
          </cell>
          <cell r="G143">
            <v>0</v>
          </cell>
          <cell r="H143">
            <v>0</v>
          </cell>
          <cell r="I143">
            <v>0</v>
          </cell>
          <cell r="J143">
            <v>3000</v>
          </cell>
          <cell r="K143">
            <v>2250</v>
          </cell>
          <cell r="L143">
            <v>1800</v>
          </cell>
          <cell r="M143">
            <v>1440</v>
          </cell>
          <cell r="N143">
            <v>1152</v>
          </cell>
          <cell r="O143">
            <v>921.6</v>
          </cell>
          <cell r="P143">
            <v>737.2800000000002</v>
          </cell>
          <cell r="Q143">
            <v>589.82400000000007</v>
          </cell>
          <cell r="R143">
            <v>471.8592000000001</v>
          </cell>
          <cell r="S143">
            <v>377.48736000000008</v>
          </cell>
        </row>
        <row r="144">
          <cell r="B144" t="str">
            <v>200G SR4</v>
          </cell>
          <cell r="C144" t="str">
            <v>100 m</v>
          </cell>
          <cell r="D144" t="str">
            <v>QSFP56</v>
          </cell>
          <cell r="E144">
            <v>0</v>
          </cell>
          <cell r="F144">
            <v>0</v>
          </cell>
          <cell r="G144">
            <v>700</v>
          </cell>
          <cell r="H144">
            <v>600</v>
          </cell>
          <cell r="I144">
            <v>250</v>
          </cell>
          <cell r="J144">
            <v>166.65003742222552</v>
          </cell>
          <cell r="K144">
            <v>149.98503368000297</v>
          </cell>
          <cell r="L144">
            <v>134.98653031200269</v>
          </cell>
          <cell r="M144">
            <v>121.48787728080242</v>
          </cell>
          <cell r="N144">
            <v>109.33908955272219</v>
          </cell>
          <cell r="O144">
            <v>98.405180597449956</v>
          </cell>
          <cell r="P144">
            <v>88.564662537704976</v>
          </cell>
          <cell r="Q144">
            <v>79.708196283934484</v>
          </cell>
          <cell r="R144">
            <v>71.737376655541041</v>
          </cell>
          <cell r="S144">
            <v>64.563638989986941</v>
          </cell>
        </row>
        <row r="145">
          <cell r="B145" t="str">
            <v>200G DR</v>
          </cell>
          <cell r="C145" t="str">
            <v>500 m</v>
          </cell>
          <cell r="D145" t="str">
            <v>TBD</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row>
        <row r="146">
          <cell r="B146" t="str">
            <v>200G FR4</v>
          </cell>
          <cell r="C146" t="str">
            <v>3 km</v>
          </cell>
          <cell r="D146" t="str">
            <v>QSFP56</v>
          </cell>
          <cell r="E146">
            <v>0</v>
          </cell>
          <cell r="F146">
            <v>0</v>
          </cell>
          <cell r="G146">
            <v>1500</v>
          </cell>
          <cell r="H146">
            <v>509.63438735177863</v>
          </cell>
          <cell r="I146">
            <v>351.61125152098811</v>
          </cell>
          <cell r="J146">
            <v>280.1565345195508</v>
          </cell>
          <cell r="K146">
            <v>265.10926829268288</v>
          </cell>
          <cell r="L146">
            <v>238.59834146341461</v>
          </cell>
          <cell r="M146">
            <v>214.73850731707319</v>
          </cell>
          <cell r="N146">
            <v>193.26465658536586</v>
          </cell>
          <cell r="O146">
            <v>173.93819092682926</v>
          </cell>
          <cell r="P146">
            <v>156.54437183414635</v>
          </cell>
          <cell r="Q146">
            <v>140.8899346507317</v>
          </cell>
          <cell r="R146">
            <v>126.80094118565853</v>
          </cell>
          <cell r="S146">
            <v>114.12084706709267</v>
          </cell>
        </row>
        <row r="147">
          <cell r="B147" t="str">
            <v>200G LR</v>
          </cell>
          <cell r="C147" t="str">
            <v>10 km</v>
          </cell>
          <cell r="D147" t="str">
            <v>TBD</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row>
        <row r="148">
          <cell r="B148" t="str">
            <v>200G ER4</v>
          </cell>
          <cell r="C148" t="str">
            <v>40 km</v>
          </cell>
          <cell r="D148" t="str">
            <v>TBD</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row>
        <row r="149">
          <cell r="B149" t="str">
            <v>2x200 (400G-SR8)</v>
          </cell>
          <cell r="C149" t="str">
            <v>100 m</v>
          </cell>
          <cell r="D149" t="str">
            <v>OSFP, QSFP-DD</v>
          </cell>
          <cell r="E149">
            <v>0</v>
          </cell>
          <cell r="F149">
            <v>0</v>
          </cell>
          <cell r="G149">
            <v>644</v>
          </cell>
          <cell r="H149">
            <v>520</v>
          </cell>
          <cell r="I149">
            <v>391.61904761904759</v>
          </cell>
          <cell r="J149">
            <v>333.30007484445105</v>
          </cell>
          <cell r="K149">
            <v>299.97006736000594</v>
          </cell>
          <cell r="L149">
            <v>269.97306062400537</v>
          </cell>
          <cell r="M149">
            <v>242.97575456160484</v>
          </cell>
          <cell r="N149">
            <v>218.67817910544437</v>
          </cell>
          <cell r="O149">
            <v>196.81036119489994</v>
          </cell>
          <cell r="P149">
            <v>177.12932507540995</v>
          </cell>
          <cell r="Q149">
            <v>159.41639256786897</v>
          </cell>
          <cell r="R149">
            <v>143.47475331108208</v>
          </cell>
          <cell r="S149">
            <v>129.12727797997388</v>
          </cell>
        </row>
        <row r="150">
          <cell r="B150" t="str">
            <v>400G SR4.2</v>
          </cell>
          <cell r="C150" t="str">
            <v>100 m</v>
          </cell>
          <cell r="D150" t="str">
            <v>OSFP, QSFP-DD</v>
          </cell>
          <cell r="E150">
            <v>0</v>
          </cell>
          <cell r="F150">
            <v>0</v>
          </cell>
          <cell r="G150">
            <v>0</v>
          </cell>
          <cell r="H150">
            <v>0</v>
          </cell>
          <cell r="I150">
            <v>0</v>
          </cell>
          <cell r="J150">
            <v>466.62010478223135</v>
          </cell>
          <cell r="K150">
            <v>404.95959093600806</v>
          </cell>
          <cell r="L150">
            <v>310.46901971760616</v>
          </cell>
          <cell r="M150">
            <v>255.12454228968508</v>
          </cell>
          <cell r="N150">
            <v>218.67817910544437</v>
          </cell>
          <cell r="O150">
            <v>186.96984313515495</v>
          </cell>
          <cell r="P150">
            <v>159.41639256786894</v>
          </cell>
          <cell r="Q150">
            <v>135.5039336826886</v>
          </cell>
          <cell r="R150">
            <v>114.77980264886564</v>
          </cell>
          <cell r="S150">
            <v>96.845458484980384</v>
          </cell>
        </row>
        <row r="151">
          <cell r="B151" t="str">
            <v>400G DR4</v>
          </cell>
          <cell r="C151" t="str">
            <v>500 m</v>
          </cell>
          <cell r="D151" t="str">
            <v>OSFP, QSFP-DD, QSFP112</v>
          </cell>
          <cell r="E151">
            <v>0</v>
          </cell>
          <cell r="F151">
            <v>0</v>
          </cell>
          <cell r="G151">
            <v>1100</v>
          </cell>
          <cell r="H151">
            <v>815.28168664412806</v>
          </cell>
          <cell r="I151">
            <v>631.97970960061082</v>
          </cell>
          <cell r="J151">
            <v>501.05357684365708</v>
          </cell>
          <cell r="K151">
            <v>400.84286147492571</v>
          </cell>
          <cell r="L151">
            <v>320.67428917994062</v>
          </cell>
          <cell r="M151">
            <v>272.57314580294951</v>
          </cell>
          <cell r="N151">
            <v>231.68717393250708</v>
          </cell>
          <cell r="O151">
            <v>196.93409784263102</v>
          </cell>
          <cell r="P151">
            <v>167.39398316623635</v>
          </cell>
          <cell r="Q151">
            <v>142.2848856913009</v>
          </cell>
          <cell r="R151">
            <v>120.94215283760578</v>
          </cell>
          <cell r="S151">
            <v>102.8008299119649</v>
          </cell>
        </row>
        <row r="152">
          <cell r="B152" t="str">
            <v>2x(200G FR4)</v>
          </cell>
          <cell r="C152" t="str">
            <v>2 km</v>
          </cell>
          <cell r="D152" t="str">
            <v>OSFP</v>
          </cell>
          <cell r="E152">
            <v>0</v>
          </cell>
          <cell r="F152">
            <v>0</v>
          </cell>
          <cell r="G152">
            <v>1850</v>
          </cell>
          <cell r="H152">
            <v>1000</v>
          </cell>
          <cell r="I152">
            <v>675.68461538461543</v>
          </cell>
          <cell r="J152">
            <v>589.13170731707305</v>
          </cell>
          <cell r="K152">
            <v>530.21853658536577</v>
          </cell>
          <cell r="L152">
            <v>477.19668292682923</v>
          </cell>
          <cell r="M152">
            <v>429.47701463414631</v>
          </cell>
          <cell r="N152">
            <v>386.52931317073171</v>
          </cell>
          <cell r="O152">
            <v>347.87638185365859</v>
          </cell>
          <cell r="P152">
            <v>313.08874366829269</v>
          </cell>
          <cell r="Q152">
            <v>281.77986930146341</v>
          </cell>
          <cell r="R152">
            <v>253.60188237131709</v>
          </cell>
          <cell r="S152">
            <v>228.24169413418537</v>
          </cell>
        </row>
        <row r="153">
          <cell r="B153" t="str">
            <v>400G FR4</v>
          </cell>
          <cell r="C153" t="str">
            <v>2 km</v>
          </cell>
          <cell r="D153" t="str">
            <v>OSFP, QSFP-DD, QSFP112</v>
          </cell>
          <cell r="E153">
            <v>0</v>
          </cell>
          <cell r="F153">
            <v>11614.285714285714</v>
          </cell>
          <cell r="G153">
            <v>2000</v>
          </cell>
          <cell r="H153">
            <v>1515.7223793275484</v>
          </cell>
          <cell r="I153">
            <v>1003.7070131559188</v>
          </cell>
          <cell r="J153">
            <v>788.67139220039508</v>
          </cell>
          <cell r="K153">
            <v>670.37068337033577</v>
          </cell>
          <cell r="L153">
            <v>536.29654669626859</v>
          </cell>
          <cell r="M153">
            <v>429.03723735701487</v>
          </cell>
          <cell r="N153">
            <v>343.22978988561192</v>
          </cell>
          <cell r="O153">
            <v>274.58383190848957</v>
          </cell>
          <cell r="P153">
            <v>219.66706552679167</v>
          </cell>
          <cell r="Q153">
            <v>175.73365242143336</v>
          </cell>
          <cell r="R153">
            <v>140.58692193714668</v>
          </cell>
          <cell r="S153">
            <v>112.46953754971736</v>
          </cell>
        </row>
        <row r="154">
          <cell r="B154" t="str">
            <v>400G LR8, LR4</v>
          </cell>
          <cell r="C154" t="str">
            <v>10 km</v>
          </cell>
          <cell r="D154" t="str">
            <v>OSFP, QSFP-DD, QSFP112</v>
          </cell>
          <cell r="E154">
            <v>0</v>
          </cell>
          <cell r="F154">
            <v>15451.219512195123</v>
          </cell>
          <cell r="G154">
            <v>8000</v>
          </cell>
          <cell r="H154">
            <v>6611.5927686633941</v>
          </cell>
          <cell r="I154">
            <v>3744.0818202712026</v>
          </cell>
          <cell r="J154">
            <v>2476.5821891242695</v>
          </cell>
          <cell r="K154">
            <v>1733.6075323869886</v>
          </cell>
          <cell r="L154">
            <v>1386.8860259095909</v>
          </cell>
          <cell r="M154">
            <v>1109.5088207276729</v>
          </cell>
          <cell r="N154">
            <v>887.60705658213817</v>
          </cell>
          <cell r="O154">
            <v>710.0856452657107</v>
          </cell>
          <cell r="P154">
            <v>568.06851621256862</v>
          </cell>
          <cell r="Q154">
            <v>454.45481297005495</v>
          </cell>
          <cell r="R154">
            <v>363.563850376044</v>
          </cell>
          <cell r="S154">
            <v>290.85108030083524</v>
          </cell>
        </row>
        <row r="155">
          <cell r="B155" t="str">
            <v>800G SR8</v>
          </cell>
          <cell r="C155" t="str">
            <v>50 m</v>
          </cell>
          <cell r="D155" t="str">
            <v>OSFP, QSFP-DD800</v>
          </cell>
          <cell r="E155">
            <v>0</v>
          </cell>
          <cell r="F155">
            <v>0</v>
          </cell>
          <cell r="G155">
            <v>0</v>
          </cell>
          <cell r="H155">
            <v>0</v>
          </cell>
          <cell r="I155">
            <v>0</v>
          </cell>
          <cell r="J155">
            <v>1399.8603143466942</v>
          </cell>
          <cell r="K155">
            <v>1012.3989773400201</v>
          </cell>
          <cell r="L155">
            <v>589.89113746345163</v>
          </cell>
          <cell r="M155">
            <v>433.71172189246465</v>
          </cell>
          <cell r="N155">
            <v>328.01726865816659</v>
          </cell>
          <cell r="O155">
            <v>261.75778038921692</v>
          </cell>
          <cell r="P155">
            <v>191.29967108144271</v>
          </cell>
          <cell r="Q155">
            <v>135.5039336826886</v>
          </cell>
          <cell r="R155">
            <v>91.823842119092518</v>
          </cell>
          <cell r="S155">
            <v>58.107275090988239</v>
          </cell>
        </row>
        <row r="156">
          <cell r="B156" t="str">
            <v>800G DR8, DR4</v>
          </cell>
          <cell r="C156" t="str">
            <v>500 m</v>
          </cell>
          <cell r="D156" t="str">
            <v>OSFP, QSFP-DD800</v>
          </cell>
          <cell r="E156">
            <v>0</v>
          </cell>
          <cell r="F156">
            <v>0</v>
          </cell>
          <cell r="G156">
            <v>0</v>
          </cell>
          <cell r="H156">
            <v>0</v>
          </cell>
          <cell r="I156">
            <v>0</v>
          </cell>
          <cell r="J156">
            <v>1503.1607305309713</v>
          </cell>
          <cell r="K156">
            <v>1202.5285844247771</v>
          </cell>
          <cell r="L156">
            <v>801.68572294985154</v>
          </cell>
          <cell r="M156">
            <v>545.14629160589902</v>
          </cell>
          <cell r="N156">
            <v>451.78998916838879</v>
          </cell>
          <cell r="O156">
            <v>354.48137611673582</v>
          </cell>
          <cell r="P156">
            <v>267.83037306597816</v>
          </cell>
          <cell r="Q156">
            <v>199.19883996782127</v>
          </cell>
          <cell r="R156">
            <v>145.13058340512694</v>
          </cell>
          <cell r="S156">
            <v>102.80082991196493</v>
          </cell>
        </row>
        <row r="157">
          <cell r="B157" t="str">
            <v>2x(400G FR4), 800G FR4</v>
          </cell>
          <cell r="C157" t="str">
            <v>2 km</v>
          </cell>
          <cell r="D157" t="str">
            <v>OSFP, QSFP-DD800</v>
          </cell>
          <cell r="E157">
            <v>0</v>
          </cell>
          <cell r="F157">
            <v>0</v>
          </cell>
          <cell r="G157">
            <v>0</v>
          </cell>
          <cell r="H157">
            <v>0</v>
          </cell>
          <cell r="I157">
            <v>0</v>
          </cell>
          <cell r="J157">
            <v>1767.3951219512192</v>
          </cell>
          <cell r="K157">
            <v>1325.5463414634144</v>
          </cell>
          <cell r="L157">
            <v>906.67369756097548</v>
          </cell>
          <cell r="M157">
            <v>730.11092487804876</v>
          </cell>
          <cell r="N157">
            <v>579.79396975609757</v>
          </cell>
          <cell r="O157">
            <v>487.02693459512193</v>
          </cell>
          <cell r="P157">
            <v>375.70649240195121</v>
          </cell>
          <cell r="Q157">
            <v>338.1358431617561</v>
          </cell>
          <cell r="R157">
            <v>304.32225884558039</v>
          </cell>
          <cell r="S157">
            <v>273.89003296102243</v>
          </cell>
        </row>
        <row r="158">
          <cell r="B158" t="str">
            <v>800G LR8, LR4</v>
          </cell>
          <cell r="C158" t="str">
            <v>6, 10 km</v>
          </cell>
          <cell r="D158" t="str">
            <v>TBD</v>
          </cell>
          <cell r="E158">
            <v>0</v>
          </cell>
          <cell r="F158">
            <v>0</v>
          </cell>
          <cell r="G158">
            <v>0</v>
          </cell>
          <cell r="H158">
            <v>0</v>
          </cell>
          <cell r="I158">
            <v>0</v>
          </cell>
          <cell r="J158">
            <v>0</v>
          </cell>
          <cell r="K158">
            <v>5200.8225971609663</v>
          </cell>
          <cell r="L158">
            <v>3467.2150647739772</v>
          </cell>
          <cell r="M158">
            <v>2108.0667593825783</v>
          </cell>
          <cell r="N158">
            <v>1508.9319961896351</v>
          </cell>
          <cell r="O158">
            <v>1065.128467898566</v>
          </cell>
          <cell r="P158">
            <v>795.29592269759598</v>
          </cell>
          <cell r="Q158">
            <v>545.34577556406589</v>
          </cell>
          <cell r="R158">
            <v>363.563850376044</v>
          </cell>
          <cell r="S158">
            <v>232.6808642406682</v>
          </cell>
        </row>
        <row r="159">
          <cell r="B159" t="str">
            <v>800G ZRlite</v>
          </cell>
          <cell r="C159" t="str">
            <v>10 km, 20 km</v>
          </cell>
          <cell r="D159" t="str">
            <v>TBD</v>
          </cell>
          <cell r="E159">
            <v>0</v>
          </cell>
          <cell r="F159">
            <v>0</v>
          </cell>
          <cell r="G159">
            <v>0</v>
          </cell>
          <cell r="H159">
            <v>0</v>
          </cell>
          <cell r="I159">
            <v>0</v>
          </cell>
          <cell r="J159">
            <v>0</v>
          </cell>
          <cell r="K159">
            <v>0</v>
          </cell>
          <cell r="L159">
            <v>5200.8225971609663</v>
          </cell>
          <cell r="M159">
            <v>3467.2150647739772</v>
          </cell>
          <cell r="N159">
            <v>2108.0667593825783</v>
          </cell>
          <cell r="O159">
            <v>1508.9319961896351</v>
          </cell>
          <cell r="P159">
            <v>1065.128467898566</v>
          </cell>
          <cell r="Q159">
            <v>795.29592269759598</v>
          </cell>
          <cell r="R159">
            <v>545.34577556406589</v>
          </cell>
          <cell r="S159">
            <v>363.563850376044</v>
          </cell>
        </row>
        <row r="160">
          <cell r="B160" t="str">
            <v>800G ER4</v>
          </cell>
          <cell r="C160" t="str">
            <v>40 km</v>
          </cell>
          <cell r="D160" t="str">
            <v>TBD</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row>
        <row r="161">
          <cell r="B161" t="str">
            <v>1.6T SR16</v>
          </cell>
          <cell r="C161" t="str">
            <v>100 m</v>
          </cell>
          <cell r="D161" t="str">
            <v>OSFP-XD and TBD</v>
          </cell>
          <cell r="E161">
            <v>0</v>
          </cell>
          <cell r="F161">
            <v>0</v>
          </cell>
          <cell r="G161">
            <v>0</v>
          </cell>
          <cell r="H161">
            <v>0</v>
          </cell>
          <cell r="I161">
            <v>0</v>
          </cell>
          <cell r="J161">
            <v>0</v>
          </cell>
          <cell r="K161">
            <v>0</v>
          </cell>
          <cell r="L161">
            <v>0</v>
          </cell>
          <cell r="M161">
            <v>1399.8603143466942</v>
          </cell>
          <cell r="N161">
            <v>1012.3989773400201</v>
          </cell>
          <cell r="O161">
            <v>589.89113746345163</v>
          </cell>
          <cell r="P161">
            <v>433.71172189246465</v>
          </cell>
          <cell r="Q161">
            <v>328.01726865816659</v>
          </cell>
          <cell r="R161">
            <v>261.75778038921692</v>
          </cell>
          <cell r="S161">
            <v>191.29967108144271</v>
          </cell>
        </row>
        <row r="162">
          <cell r="B162" t="str">
            <v>1.6T DR8</v>
          </cell>
          <cell r="C162" t="str">
            <v>500 m</v>
          </cell>
          <cell r="D162" t="str">
            <v>OSFP-XD and TBD</v>
          </cell>
          <cell r="E162">
            <v>0</v>
          </cell>
          <cell r="F162">
            <v>0</v>
          </cell>
          <cell r="G162">
            <v>0</v>
          </cell>
          <cell r="H162">
            <v>0</v>
          </cell>
          <cell r="I162">
            <v>0</v>
          </cell>
          <cell r="J162">
            <v>0</v>
          </cell>
          <cell r="K162">
            <v>0</v>
          </cell>
          <cell r="L162">
            <v>0</v>
          </cell>
          <cell r="M162">
            <v>1503.1607305309713</v>
          </cell>
          <cell r="N162">
            <v>1202.5285844247771</v>
          </cell>
          <cell r="O162">
            <v>801.68572294985154</v>
          </cell>
          <cell r="P162">
            <v>545.14629160589902</v>
          </cell>
          <cell r="Q162">
            <v>451.78998916838879</v>
          </cell>
          <cell r="R162">
            <v>354.48137611673582</v>
          </cell>
          <cell r="S162">
            <v>267.83037306597816</v>
          </cell>
        </row>
        <row r="163">
          <cell r="B163" t="str">
            <v>1.6T FR8</v>
          </cell>
          <cell r="C163" t="str">
            <v>2 km</v>
          </cell>
          <cell r="D163" t="str">
            <v>OSFP-XD and TBD</v>
          </cell>
          <cell r="E163">
            <v>0</v>
          </cell>
          <cell r="F163">
            <v>0</v>
          </cell>
          <cell r="G163">
            <v>0</v>
          </cell>
          <cell r="H163">
            <v>0</v>
          </cell>
          <cell r="I163">
            <v>0</v>
          </cell>
          <cell r="J163">
            <v>0</v>
          </cell>
          <cell r="K163">
            <v>0</v>
          </cell>
          <cell r="L163">
            <v>0</v>
          </cell>
          <cell r="M163">
            <v>1767.3951219512192</v>
          </cell>
          <cell r="N163">
            <v>1325.5463414634144</v>
          </cell>
          <cell r="O163">
            <v>906.67369756097548</v>
          </cell>
          <cell r="P163">
            <v>730.11092487804876</v>
          </cell>
          <cell r="Q163">
            <v>579.79396975609757</v>
          </cell>
          <cell r="R163">
            <v>487.02693459512193</v>
          </cell>
          <cell r="S163">
            <v>375.70649240195121</v>
          </cell>
        </row>
        <row r="164">
          <cell r="B164" t="str">
            <v>1.6T LR8</v>
          </cell>
          <cell r="C164" t="str">
            <v>10 km</v>
          </cell>
          <cell r="D164" t="str">
            <v>OSFP-XD and TBD</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row>
        <row r="165">
          <cell r="B165" t="str">
            <v>1.6T ER8</v>
          </cell>
          <cell r="C165" t="str">
            <v>&gt;10 km</v>
          </cell>
          <cell r="D165" t="str">
            <v>OSFP-XD and TBD</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row>
        <row r="166">
          <cell r="B166" t="str">
            <v>3.2T SR</v>
          </cell>
          <cell r="C166" t="str">
            <v>100 m</v>
          </cell>
          <cell r="D166" t="str">
            <v>OSFP-XD and TBD</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row>
        <row r="167">
          <cell r="B167" t="str">
            <v>3.2T DR</v>
          </cell>
          <cell r="C167" t="str">
            <v>500 m</v>
          </cell>
          <cell r="D167" t="str">
            <v>OSFP-XD and TBD</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row>
        <row r="168">
          <cell r="B168" t="str">
            <v>3.2T FR</v>
          </cell>
          <cell r="C168" t="str">
            <v>2 km</v>
          </cell>
          <cell r="D168" t="str">
            <v>OSFP-XD and TBD</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row>
        <row r="169">
          <cell r="B169" t="str">
            <v>3.2T LR</v>
          </cell>
          <cell r="C169" t="str">
            <v>10 km</v>
          </cell>
          <cell r="D169" t="str">
            <v>OSFP-XD and TBD</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row>
        <row r="170">
          <cell r="B170" t="str">
            <v>3.2T ER</v>
          </cell>
          <cell r="C170" t="str">
            <v>&gt;10 km</v>
          </cell>
          <cell r="D170" t="str">
            <v>OSFP-XD and TBD</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row>
        <row r="171">
          <cell r="B171">
            <v>0</v>
          </cell>
          <cell r="C171">
            <v>0</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row>
        <row r="172">
          <cell r="B172" t="str">
            <v xml:space="preserve">Total Devices </v>
          </cell>
          <cell r="C172">
            <v>0</v>
          </cell>
          <cell r="D172">
            <v>0</v>
          </cell>
          <cell r="E172">
            <v>73.767871576990061</v>
          </cell>
          <cell r="F172">
            <v>83.41567206501368</v>
          </cell>
          <cell r="G172">
            <v>73.556115949883434</v>
          </cell>
          <cell r="H172">
            <v>65.924915254702341</v>
          </cell>
          <cell r="I172">
            <v>66.974306829385</v>
          </cell>
          <cell r="J172">
            <v>74.705593534360517</v>
          </cell>
          <cell r="K172">
            <v>88.295024945910583</v>
          </cell>
          <cell r="L172">
            <v>95.735649947268598</v>
          </cell>
          <cell r="M172">
            <v>102.09241639755375</v>
          </cell>
          <cell r="N172">
            <v>111.23746225095714</v>
          </cell>
          <cell r="O172">
            <v>113.8393775659855</v>
          </cell>
          <cell r="P172">
            <v>114.05183943433781</v>
          </cell>
          <cell r="Q172">
            <v>114.17160831757279</v>
          </cell>
          <cell r="R172">
            <v>107.75497327270875</v>
          </cell>
          <cell r="S172">
            <v>96.254175021793344</v>
          </cell>
        </row>
        <row r="177">
          <cell r="B177" t="str">
            <v>GbE</v>
          </cell>
          <cell r="C177" t="str">
            <v>500 m</v>
          </cell>
          <cell r="D177" t="str">
            <v>SFP</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row>
        <row r="178">
          <cell r="B178" t="str">
            <v>GbE</v>
          </cell>
          <cell r="C178" t="str">
            <v>10 km</v>
          </cell>
          <cell r="D178" t="str">
            <v>SFP</v>
          </cell>
          <cell r="E178">
            <v>4.7478439228000004</v>
          </cell>
          <cell r="F178">
            <v>2.4950864080093562</v>
          </cell>
          <cell r="G178">
            <v>1.8826059623999996</v>
          </cell>
          <cell r="H178">
            <v>0</v>
          </cell>
          <cell r="I178">
            <v>0</v>
          </cell>
          <cell r="J178">
            <v>0</v>
          </cell>
          <cell r="K178">
            <v>0</v>
          </cell>
          <cell r="L178">
            <v>0</v>
          </cell>
          <cell r="M178">
            <v>0</v>
          </cell>
          <cell r="N178">
            <v>0</v>
          </cell>
          <cell r="O178">
            <v>0</v>
          </cell>
          <cell r="P178">
            <v>0</v>
          </cell>
          <cell r="Q178">
            <v>0</v>
          </cell>
          <cell r="R178">
            <v>0</v>
          </cell>
          <cell r="S178">
            <v>0</v>
          </cell>
        </row>
        <row r="179">
          <cell r="B179" t="str">
            <v>GbE</v>
          </cell>
          <cell r="C179" t="str">
            <v>40 km</v>
          </cell>
          <cell r="D179" t="str">
            <v>SFP</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row>
        <row r="180">
          <cell r="B180" t="str">
            <v>GbE</v>
          </cell>
          <cell r="C180" t="str">
            <v>80 km</v>
          </cell>
          <cell r="D180" t="str">
            <v>SFP</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row>
        <row r="181">
          <cell r="B181" t="str">
            <v>GbE &amp; Fast Ethernet</v>
          </cell>
          <cell r="C181" t="str">
            <v>Various</v>
          </cell>
          <cell r="D181" t="str">
            <v>Legacy/discontinued</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row>
        <row r="182">
          <cell r="B182" t="str">
            <v>10GbE</v>
          </cell>
          <cell r="C182" t="str">
            <v>300 m</v>
          </cell>
          <cell r="D182" t="str">
            <v>XFP</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row>
        <row r="183">
          <cell r="B183" t="str">
            <v>10GbE</v>
          </cell>
          <cell r="C183" t="str">
            <v>300 m</v>
          </cell>
          <cell r="D183" t="str">
            <v>SFP+</v>
          </cell>
          <cell r="E183">
            <v>97.34470409430871</v>
          </cell>
          <cell r="F183">
            <v>87.068640146730502</v>
          </cell>
          <cell r="G183">
            <v>86.907240834275527</v>
          </cell>
          <cell r="H183">
            <v>68.70838580003479</v>
          </cell>
          <cell r="I183">
            <v>54.928310092763454</v>
          </cell>
          <cell r="J183">
            <v>43.528621565456717</v>
          </cell>
          <cell r="K183">
            <v>34.801486675580968</v>
          </cell>
          <cell r="L183">
            <v>27.667562550374853</v>
          </cell>
          <cell r="M183">
            <v>21.804223496134945</v>
          </cell>
          <cell r="N183">
            <v>18.021190719555531</v>
          </cell>
          <cell r="O183">
            <v>14.894514129712645</v>
          </cell>
          <cell r="P183">
            <v>12.310315928207499</v>
          </cell>
          <cell r="Q183">
            <v>10.1744761146635</v>
          </cell>
          <cell r="R183">
            <v>8.4092045087693812</v>
          </cell>
          <cell r="S183">
            <v>6.950207526497894</v>
          </cell>
        </row>
        <row r="184">
          <cell r="B184" t="str">
            <v>10GbE LRM</v>
          </cell>
          <cell r="C184" t="str">
            <v>220 m</v>
          </cell>
          <cell r="D184" t="str">
            <v>SFP+</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row>
        <row r="185">
          <cell r="B185" t="str">
            <v>10GbE</v>
          </cell>
          <cell r="C185" t="str">
            <v>10 km</v>
          </cell>
          <cell r="D185" t="str">
            <v>XFP</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row>
        <row r="186">
          <cell r="B186" t="str">
            <v>10GbE</v>
          </cell>
          <cell r="C186" t="str">
            <v>10 km</v>
          </cell>
          <cell r="D186" t="str">
            <v>SFP+</v>
          </cell>
          <cell r="E186">
            <v>68.17850334418695</v>
          </cell>
          <cell r="F186">
            <v>56.191964472121946</v>
          </cell>
          <cell r="G186">
            <v>25.313280886062621</v>
          </cell>
          <cell r="H186">
            <v>17.39221040140194</v>
          </cell>
          <cell r="I186">
            <v>18.110830390439975</v>
          </cell>
          <cell r="J186">
            <v>17.2663529338204</v>
          </cell>
          <cell r="K186">
            <v>14.296540229203293</v>
          </cell>
          <cell r="L186">
            <v>11.837535309780332</v>
          </cell>
          <cell r="M186">
            <v>9.8014792364981123</v>
          </cell>
          <cell r="N186">
            <v>8.1156248078204367</v>
          </cell>
          <cell r="O186">
            <v>6.719737340875322</v>
          </cell>
          <cell r="P186">
            <v>5.5639425182447679</v>
          </cell>
          <cell r="Q186">
            <v>4.6069444051066686</v>
          </cell>
          <cell r="R186">
            <v>3.8145499674283214</v>
          </cell>
          <cell r="S186">
            <v>3.1584473730306506</v>
          </cell>
        </row>
        <row r="187">
          <cell r="B187" t="str">
            <v>10GbE</v>
          </cell>
          <cell r="C187" t="str">
            <v>40 km</v>
          </cell>
          <cell r="D187" t="str">
            <v>XFP</v>
          </cell>
          <cell r="E187">
            <v>6.1957791255030008</v>
          </cell>
          <cell r="F187">
            <v>2.9912816427744064</v>
          </cell>
          <cell r="G187">
            <v>3.7400454148394879</v>
          </cell>
          <cell r="H187">
            <v>1.5738240597067654</v>
          </cell>
          <cell r="I187">
            <v>3.058869154232795</v>
          </cell>
          <cell r="J187">
            <v>5.1976359983536327</v>
          </cell>
          <cell r="K187">
            <v>3.4928113908936416</v>
          </cell>
          <cell r="L187">
            <v>2.3471692546805265</v>
          </cell>
          <cell r="M187">
            <v>1.802625987594644</v>
          </cell>
          <cell r="N187">
            <v>1.3844167584726865</v>
          </cell>
          <cell r="O187">
            <v>1.0632320705070233</v>
          </cell>
          <cell r="P187">
            <v>0.81656223014939378</v>
          </cell>
          <cell r="Q187">
            <v>0.6271197927547344</v>
          </cell>
          <cell r="R187">
            <v>0.48162800083563601</v>
          </cell>
          <cell r="S187">
            <v>0.36989030464176842</v>
          </cell>
        </row>
        <row r="188">
          <cell r="B188" t="str">
            <v>10GbE</v>
          </cell>
          <cell r="C188" t="str">
            <v>40 km</v>
          </cell>
          <cell r="D188" t="str">
            <v>SFP+</v>
          </cell>
          <cell r="E188">
            <v>4.9314255569719556</v>
          </cell>
          <cell r="F188">
            <v>2.0120747906781835</v>
          </cell>
          <cell r="G188">
            <v>0</v>
          </cell>
          <cell r="H188">
            <v>0</v>
          </cell>
          <cell r="I188">
            <v>0</v>
          </cell>
          <cell r="J188">
            <v>0</v>
          </cell>
          <cell r="K188">
            <v>0</v>
          </cell>
          <cell r="L188">
            <v>0</v>
          </cell>
          <cell r="M188">
            <v>0</v>
          </cell>
          <cell r="N188">
            <v>0</v>
          </cell>
          <cell r="O188">
            <v>0</v>
          </cell>
          <cell r="P188">
            <v>0</v>
          </cell>
          <cell r="Q188">
            <v>0</v>
          </cell>
          <cell r="R188">
            <v>0</v>
          </cell>
          <cell r="S188">
            <v>0</v>
          </cell>
        </row>
        <row r="189">
          <cell r="B189" t="str">
            <v>10GbE</v>
          </cell>
          <cell r="C189" t="str">
            <v>80 km</v>
          </cell>
          <cell r="D189" t="str">
            <v>XFP</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row>
        <row r="190">
          <cell r="B190" t="str">
            <v>10GbE</v>
          </cell>
          <cell r="C190" t="str">
            <v>80 km</v>
          </cell>
          <cell r="D190" t="str">
            <v>SFP+</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row>
        <row r="191">
          <cell r="B191" t="str">
            <v>10GbE</v>
          </cell>
          <cell r="C191" t="str">
            <v>Various</v>
          </cell>
          <cell r="D191" t="str">
            <v>Legacy/discontinued</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row>
        <row r="192">
          <cell r="B192" t="str">
            <v>25GbE SR</v>
          </cell>
          <cell r="C192" t="str">
            <v>100 - 300 m</v>
          </cell>
          <cell r="D192" t="str">
            <v>SFP28</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row>
        <row r="193">
          <cell r="B193" t="str">
            <v>25GbE LR</v>
          </cell>
          <cell r="C193" t="str">
            <v>10 km</v>
          </cell>
          <cell r="D193" t="str">
            <v>SFP28</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row>
        <row r="194">
          <cell r="B194" t="str">
            <v>25GbE ER</v>
          </cell>
          <cell r="C194" t="str">
            <v>40 km</v>
          </cell>
          <cell r="D194" t="str">
            <v>SFP28</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row>
        <row r="195">
          <cell r="B195" t="str">
            <v>40G SR4</v>
          </cell>
          <cell r="C195" t="str">
            <v>100 m</v>
          </cell>
          <cell r="D195" t="str">
            <v>QSFP+</v>
          </cell>
          <cell r="E195">
            <v>52.542377877555559</v>
          </cell>
          <cell r="F195">
            <v>54.235480692339607</v>
          </cell>
          <cell r="G195">
            <v>47.898662118445252</v>
          </cell>
          <cell r="H195">
            <v>25.824834482142851</v>
          </cell>
          <cell r="I195">
            <v>21.726595114683292</v>
          </cell>
          <cell r="J195">
            <v>18.462107575621786</v>
          </cell>
          <cell r="K195">
            <v>8.1233273332735862</v>
          </cell>
          <cell r="L195">
            <v>3.5742640266403782</v>
          </cell>
          <cell r="M195">
            <v>1.5726761717217665</v>
          </cell>
          <cell r="N195">
            <v>0.69197751555757714</v>
          </cell>
          <cell r="O195">
            <v>0.30447010684533393</v>
          </cell>
          <cell r="P195">
            <v>0.13396684701194692</v>
          </cell>
          <cell r="Q195">
            <v>5.8945412685256653E-2</v>
          </cell>
          <cell r="R195">
            <v>2.5935981581512928E-2</v>
          </cell>
          <cell r="S195">
            <v>1.1411831895865688E-2</v>
          </cell>
        </row>
        <row r="196">
          <cell r="B196" t="str">
            <v>40GbE MM duplex</v>
          </cell>
          <cell r="C196" t="str">
            <v>100 m</v>
          </cell>
          <cell r="D196" t="str">
            <v>QSFP+</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row>
        <row r="197">
          <cell r="B197" t="str">
            <v>40GbE eSR</v>
          </cell>
          <cell r="C197" t="str">
            <v>300 m</v>
          </cell>
          <cell r="D197" t="str">
            <v>QSFP+</v>
          </cell>
          <cell r="E197">
            <v>24.957600813500001</v>
          </cell>
          <cell r="F197">
            <v>32.120649999999998</v>
          </cell>
          <cell r="G197">
            <v>26.651817992802922</v>
          </cell>
          <cell r="H197">
            <v>15.485078149999996</v>
          </cell>
          <cell r="I197">
            <v>9.2756835286734667</v>
          </cell>
          <cell r="J197">
            <v>5.9355500000000001</v>
          </cell>
          <cell r="K197">
            <v>4.0064962500000005</v>
          </cell>
          <cell r="L197">
            <v>1.8029233125000006</v>
          </cell>
          <cell r="M197">
            <v>0.64905239250000024</v>
          </cell>
          <cell r="N197">
            <v>0.23365886130000008</v>
          </cell>
          <cell r="O197">
            <v>8.4117190068000031E-2</v>
          </cell>
          <cell r="P197">
            <v>3.0282188424480005E-2</v>
          </cell>
          <cell r="Q197">
            <v>1.0901587832812804E-2</v>
          </cell>
          <cell r="R197">
            <v>3.9245716198126101E-3</v>
          </cell>
          <cell r="S197">
            <v>1.4128457831325397E-3</v>
          </cell>
        </row>
        <row r="198">
          <cell r="B198" t="str">
            <v>40 GbE PSM4</v>
          </cell>
          <cell r="C198" t="str">
            <v>500 m</v>
          </cell>
          <cell r="D198" t="str">
            <v>QSFP+</v>
          </cell>
          <cell r="E198">
            <v>206.04404776999999</v>
          </cell>
          <cell r="F198">
            <v>161.25879399999999</v>
          </cell>
          <cell r="G198">
            <v>126.55714999999999</v>
          </cell>
          <cell r="H198">
            <v>113.74785699999998</v>
          </cell>
          <cell r="I198">
            <v>60.699961874912248</v>
          </cell>
          <cell r="J198">
            <v>22.393409345715018</v>
          </cell>
          <cell r="K198">
            <v>7.6137591775431055</v>
          </cell>
          <cell r="L198">
            <v>1.9415085902734921</v>
          </cell>
          <cell r="M198">
            <v>0.33005646034649366</v>
          </cell>
          <cell r="N198">
            <v>5.6109598258903923E-2</v>
          </cell>
          <cell r="O198">
            <v>9.5386317040136656E-3</v>
          </cell>
          <cell r="P198">
            <v>1.6215673896823233E-3</v>
          </cell>
          <cell r="Q198">
            <v>2.7566645624599502E-4</v>
          </cell>
          <cell r="R198">
            <v>4.6863297561819147E-5</v>
          </cell>
          <cell r="S198">
            <v>7.966760585509255E-6</v>
          </cell>
        </row>
        <row r="199">
          <cell r="B199" t="str">
            <v>40GbE (FR)</v>
          </cell>
          <cell r="C199" t="str">
            <v>2 km</v>
          </cell>
          <cell r="D199" t="str">
            <v>CFP</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row>
        <row r="200">
          <cell r="B200" t="str">
            <v>40GbE (LR4 subspec)</v>
          </cell>
          <cell r="C200" t="str">
            <v>2 km</v>
          </cell>
          <cell r="D200" t="str">
            <v>QSFP+</v>
          </cell>
          <cell r="E200">
            <v>177.55117799999999</v>
          </cell>
          <cell r="F200">
            <v>277.09314268000003</v>
          </cell>
          <cell r="G200">
            <v>82.548280259999999</v>
          </cell>
          <cell r="H200">
            <v>109.17574588588329</v>
          </cell>
          <cell r="I200">
            <v>94.439309471554978</v>
          </cell>
          <cell r="J200">
            <v>62.821348943642853</v>
          </cell>
          <cell r="K200">
            <v>32.478637403863353</v>
          </cell>
          <cell r="L200">
            <v>15.264959579815773</v>
          </cell>
          <cell r="M200">
            <v>6.4570779022620712</v>
          </cell>
          <cell r="N200">
            <v>2.7313439526568559</v>
          </cell>
          <cell r="O200">
            <v>1.1553584919738498</v>
          </cell>
          <cell r="P200">
            <v>0.48871664210493831</v>
          </cell>
          <cell r="Q200">
            <v>0.20672713961038891</v>
          </cell>
          <cell r="R200">
            <v>8.7445580055194483E-2</v>
          </cell>
          <cell r="S200">
            <v>3.698948036334726E-2</v>
          </cell>
        </row>
        <row r="201">
          <cell r="B201" t="str">
            <v>40GbE</v>
          </cell>
          <cell r="C201" t="str">
            <v>10 km</v>
          </cell>
          <cell r="D201" t="str">
            <v>CFP</v>
          </cell>
          <cell r="E201">
            <v>0.39096978034042396</v>
          </cell>
          <cell r="F201">
            <v>0.19223303543992781</v>
          </cell>
          <cell r="G201">
            <v>0</v>
          </cell>
          <cell r="H201">
            <v>0</v>
          </cell>
          <cell r="I201">
            <v>0</v>
          </cell>
          <cell r="J201">
            <v>0</v>
          </cell>
          <cell r="K201">
            <v>0</v>
          </cell>
          <cell r="L201">
            <v>0</v>
          </cell>
          <cell r="M201">
            <v>0</v>
          </cell>
          <cell r="N201">
            <v>0</v>
          </cell>
          <cell r="O201">
            <v>0</v>
          </cell>
          <cell r="P201">
            <v>0</v>
          </cell>
          <cell r="Q201">
            <v>0</v>
          </cell>
          <cell r="R201">
            <v>0</v>
          </cell>
          <cell r="S201">
            <v>0</v>
          </cell>
        </row>
        <row r="202">
          <cell r="B202" t="str">
            <v>40GbE</v>
          </cell>
          <cell r="C202" t="str">
            <v>10 km</v>
          </cell>
          <cell r="D202" t="str">
            <v>QSFP+</v>
          </cell>
          <cell r="E202">
            <v>111.97253942588168</v>
          </cell>
          <cell r="F202">
            <v>136.25854458031412</v>
          </cell>
          <cell r="G202">
            <v>77.950643583999977</v>
          </cell>
          <cell r="H202">
            <v>68.545686628240716</v>
          </cell>
          <cell r="I202">
            <v>71.384794381155373</v>
          </cell>
          <cell r="J202">
            <v>76.303518302953023</v>
          </cell>
          <cell r="K202">
            <v>50.207715043343057</v>
          </cell>
          <cell r="L202">
            <v>28.31715128444549</v>
          </cell>
          <cell r="M202">
            <v>14.639967214058315</v>
          </cell>
          <cell r="N202">
            <v>5.5046276724859249</v>
          </cell>
          <cell r="O202">
            <v>2.0697400048547077</v>
          </cell>
          <cell r="P202">
            <v>0.77822224182537003</v>
          </cell>
          <cell r="Q202">
            <v>0.29261156292633905</v>
          </cell>
          <cell r="R202">
            <v>0.11002194766030347</v>
          </cell>
          <cell r="S202">
            <v>4.13682523202741E-2</v>
          </cell>
        </row>
        <row r="203">
          <cell r="B203" t="str">
            <v>40GbE</v>
          </cell>
          <cell r="C203" t="str">
            <v>40 km</v>
          </cell>
          <cell r="D203" t="str">
            <v>all</v>
          </cell>
          <cell r="E203">
            <v>2.0469855238707284</v>
          </cell>
          <cell r="F203">
            <v>1.9816384521991841</v>
          </cell>
          <cell r="G203">
            <v>2.5803844999999987</v>
          </cell>
          <cell r="H203">
            <v>1.000493250000001</v>
          </cell>
          <cell r="I203">
            <v>0.19662499999999999</v>
          </cell>
          <cell r="J203">
            <v>7.5586941340782116E-2</v>
          </cell>
          <cell r="K203">
            <v>6.1225422486033507E-2</v>
          </cell>
          <cell r="L203">
            <v>4.8215020207751383E-2</v>
          </cell>
          <cell r="M203">
            <v>3.6884490458929803E-2</v>
          </cell>
          <cell r="N203">
            <v>2.7386734165755381E-2</v>
          </cell>
          <cell r="O203">
            <v>1.9718448599343873E-2</v>
          </cell>
          <cell r="P203">
            <v>1.3753617898042348E-2</v>
          </cell>
          <cell r="Q203">
            <v>9.2836920811785843E-3</v>
          </cell>
          <cell r="R203">
            <v>6.0576090829690234E-3</v>
          </cell>
          <cell r="S203">
            <v>3.8162937222704849E-3</v>
          </cell>
        </row>
        <row r="204">
          <cell r="B204" t="str">
            <v xml:space="preserve">50G </v>
          </cell>
          <cell r="C204" t="str">
            <v>100 m</v>
          </cell>
          <cell r="D204" t="str">
            <v>all</v>
          </cell>
          <cell r="E204">
            <v>0</v>
          </cell>
          <cell r="F204">
            <v>0</v>
          </cell>
          <cell r="G204">
            <v>0</v>
          </cell>
          <cell r="H204">
            <v>0</v>
          </cell>
          <cell r="I204">
            <v>0.40308869999999997</v>
          </cell>
          <cell r="J204">
            <v>2.7510803774999997</v>
          </cell>
          <cell r="K204">
            <v>8.4673140135099363</v>
          </cell>
          <cell r="L204">
            <v>15.558689499824506</v>
          </cell>
          <cell r="M204">
            <v>24.38824579097491</v>
          </cell>
          <cell r="N204">
            <v>29.265894949169894</v>
          </cell>
          <cell r="O204">
            <v>31.607166545103489</v>
          </cell>
          <cell r="P204">
            <v>32.871453206907631</v>
          </cell>
          <cell r="Q204">
            <v>32.871453206907631</v>
          </cell>
          <cell r="R204">
            <v>31.556595078631329</v>
          </cell>
          <cell r="S204">
            <v>29.032067472340824</v>
          </cell>
        </row>
        <row r="205">
          <cell r="B205" t="str">
            <v xml:space="preserve">50G </v>
          </cell>
          <cell r="C205" t="str">
            <v>2 km</v>
          </cell>
          <cell r="D205" t="str">
            <v>all</v>
          </cell>
          <cell r="E205">
            <v>0</v>
          </cell>
          <cell r="F205">
            <v>0</v>
          </cell>
          <cell r="G205">
            <v>0</v>
          </cell>
          <cell r="H205">
            <v>0</v>
          </cell>
          <cell r="I205">
            <v>0.78835374999999996</v>
          </cell>
          <cell r="J205">
            <v>1.497872125</v>
          </cell>
          <cell r="K205">
            <v>3.1829782656250001</v>
          </cell>
          <cell r="L205">
            <v>5.4110630515624996</v>
          </cell>
          <cell r="M205">
            <v>6.8991053907421866</v>
          </cell>
          <cell r="N205">
            <v>8.796359373196287</v>
          </cell>
          <cell r="O205">
            <v>11.215358200825264</v>
          </cell>
          <cell r="P205">
            <v>13.822928982517141</v>
          </cell>
          <cell r="Q205">
            <v>16.449285489195397</v>
          </cell>
          <cell r="R205">
            <v>18.875555098851713</v>
          </cell>
          <cell r="S205">
            <v>20.857488384231143</v>
          </cell>
        </row>
        <row r="206">
          <cell r="B206" t="str">
            <v xml:space="preserve">50G </v>
          </cell>
          <cell r="C206" t="str">
            <v>10 km</v>
          </cell>
          <cell r="D206" t="str">
            <v>all</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row>
        <row r="207">
          <cell r="B207" t="str">
            <v xml:space="preserve">50G </v>
          </cell>
          <cell r="C207" t="str">
            <v>40 km</v>
          </cell>
          <cell r="D207" t="str">
            <v>all</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row>
        <row r="208">
          <cell r="B208" t="str">
            <v xml:space="preserve">50G </v>
          </cell>
          <cell r="C208" t="str">
            <v>80 km</v>
          </cell>
          <cell r="D208" t="str">
            <v>all</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row>
        <row r="209">
          <cell r="B209" t="str">
            <v>100G</v>
          </cell>
          <cell r="C209" t="str">
            <v>100 m</v>
          </cell>
          <cell r="D209" t="str">
            <v>CFP</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row>
        <row r="210">
          <cell r="B210" t="str">
            <v>100G</v>
          </cell>
          <cell r="C210" t="str">
            <v>100 m</v>
          </cell>
          <cell r="D210" t="str">
            <v>CFP2/4</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row>
        <row r="211">
          <cell r="B211" t="str">
            <v>100G SR4</v>
          </cell>
          <cell r="C211" t="str">
            <v>100 m</v>
          </cell>
          <cell r="D211" t="str">
            <v>QSFP28</v>
          </cell>
          <cell r="E211">
            <v>72.281363999999996</v>
          </cell>
          <cell r="F211">
            <v>113.36232738072</v>
          </cell>
          <cell r="G211">
            <v>195.78145218020461</v>
          </cell>
          <cell r="H211">
            <v>147.97883641142857</v>
          </cell>
          <cell r="I211">
            <v>253.66305096000002</v>
          </cell>
          <cell r="J211">
            <v>235.83324264421023</v>
          </cell>
          <cell r="K211">
            <v>227.91598378401179</v>
          </cell>
          <cell r="L211">
            <v>220.1334867767529</v>
          </cell>
          <cell r="M211">
            <v>212.4838481112607</v>
          </cell>
          <cell r="N211">
            <v>204.96518887040077</v>
          </cell>
          <cell r="O211">
            <v>202.91553698169676</v>
          </cell>
          <cell r="P211">
            <v>200.88638161187981</v>
          </cell>
          <cell r="Q211">
            <v>198.87751779576107</v>
          </cell>
          <cell r="R211">
            <v>196.88874261780344</v>
          </cell>
          <cell r="S211">
            <v>194.91985519162543</v>
          </cell>
        </row>
        <row r="212">
          <cell r="B212" t="str">
            <v>100G SR2</v>
          </cell>
          <cell r="C212" t="str">
            <v>100 m</v>
          </cell>
          <cell r="D212" t="str">
            <v>SFP-DD, DSFP</v>
          </cell>
          <cell r="E212">
            <v>0</v>
          </cell>
          <cell r="F212">
            <v>0</v>
          </cell>
          <cell r="G212">
            <v>0</v>
          </cell>
          <cell r="H212">
            <v>1.2</v>
          </cell>
          <cell r="I212">
            <v>5.4</v>
          </cell>
          <cell r="J212">
            <v>4.8600000000000003</v>
          </cell>
          <cell r="K212">
            <v>11.4048</v>
          </cell>
          <cell r="L212">
            <v>16.718399999999999</v>
          </cell>
          <cell r="M212">
            <v>18.289152000000001</v>
          </cell>
          <cell r="N212">
            <v>18.567843840000002</v>
          </cell>
          <cell r="O212">
            <v>19.310557593600002</v>
          </cell>
          <cell r="P212">
            <v>20.082979897344</v>
          </cell>
          <cell r="Q212">
            <v>20.886299093237763</v>
          </cell>
          <cell r="R212">
            <v>21.721751056967278</v>
          </cell>
          <cell r="S212">
            <v>22.590621099245968</v>
          </cell>
        </row>
        <row r="213">
          <cell r="B213" t="str">
            <v>100G MM Duplex</v>
          </cell>
          <cell r="C213" t="str">
            <v>100 m</v>
          </cell>
          <cell r="D213" t="str">
            <v>QSFP28</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row>
        <row r="214">
          <cell r="B214" t="str">
            <v>100G eSR</v>
          </cell>
          <cell r="C214" t="str">
            <v>300 m</v>
          </cell>
          <cell r="D214" t="str">
            <v>QSFP28</v>
          </cell>
          <cell r="E214">
            <v>0</v>
          </cell>
          <cell r="F214">
            <v>0</v>
          </cell>
          <cell r="G214">
            <v>1.53</v>
          </cell>
          <cell r="H214">
            <v>2.2124999999999999</v>
          </cell>
          <cell r="I214">
            <v>3.0449999999999999</v>
          </cell>
          <cell r="J214">
            <v>1.97505</v>
          </cell>
          <cell r="K214">
            <v>3.3180839999999989</v>
          </cell>
          <cell r="L214">
            <v>5.2630144874999969</v>
          </cell>
          <cell r="M214">
            <v>7.854331438799993</v>
          </cell>
          <cell r="N214">
            <v>11.717498902031986</v>
          </cell>
          <cell r="O214">
            <v>17.810598331088613</v>
          </cell>
          <cell r="P214">
            <v>27.072109463254691</v>
          </cell>
          <cell r="Q214">
            <v>41.14960638414712</v>
          </cell>
          <cell r="R214">
            <v>62.547401703903596</v>
          </cell>
          <cell r="S214">
            <v>95.07205058993344</v>
          </cell>
        </row>
        <row r="215">
          <cell r="B215" t="str">
            <v>100G PSM4</v>
          </cell>
          <cell r="C215" t="str">
            <v>500 m</v>
          </cell>
          <cell r="D215" t="str">
            <v>QSFP28</v>
          </cell>
          <cell r="E215">
            <v>67.773890240000014</v>
          </cell>
          <cell r="F215">
            <v>158.09400299999999</v>
          </cell>
          <cell r="G215">
            <v>96.70092799999999</v>
          </cell>
          <cell r="H215">
            <v>132.69237279198524</v>
          </cell>
          <cell r="I215">
            <v>210.61200111436369</v>
          </cell>
          <cell r="J215">
            <v>114.87420913891324</v>
          </cell>
          <cell r="K215">
            <v>82.709430580017539</v>
          </cell>
          <cell r="L215">
            <v>62.859167240813328</v>
          </cell>
          <cell r="M215">
            <v>50.758777546956757</v>
          </cell>
          <cell r="N215">
            <v>43.398754802648021</v>
          </cell>
          <cell r="O215">
            <v>37.105935356264055</v>
          </cell>
          <cell r="P215">
            <v>31.725574729605768</v>
          </cell>
          <cell r="Q215">
            <v>27.125366393812932</v>
          </cell>
          <cell r="R215">
            <v>23.192188266710058</v>
          </cell>
          <cell r="S215">
            <v>19.829320968037095</v>
          </cell>
        </row>
        <row r="216">
          <cell r="B216" t="str">
            <v>100G DR</v>
          </cell>
          <cell r="C216" t="str">
            <v>500 m</v>
          </cell>
          <cell r="D216" t="str">
            <v>QSFP28</v>
          </cell>
          <cell r="E216">
            <v>0</v>
          </cell>
          <cell r="F216">
            <v>0</v>
          </cell>
          <cell r="G216">
            <v>0</v>
          </cell>
          <cell r="H216">
            <v>0</v>
          </cell>
          <cell r="I216">
            <v>0</v>
          </cell>
          <cell r="J216">
            <v>0.38640000000000002</v>
          </cell>
          <cell r="K216">
            <v>3.4020000000000001</v>
          </cell>
          <cell r="L216">
            <v>14.458500000000001</v>
          </cell>
          <cell r="M216">
            <v>24.494399999999999</v>
          </cell>
          <cell r="N216">
            <v>41.334299999999999</v>
          </cell>
          <cell r="O216">
            <v>55.801304999999999</v>
          </cell>
          <cell r="P216">
            <v>75.331761749999998</v>
          </cell>
          <cell r="Q216">
            <v>101.69787836250001</v>
          </cell>
          <cell r="R216">
            <v>137.29213578937501</v>
          </cell>
          <cell r="S216">
            <v>185.34438331565627</v>
          </cell>
        </row>
        <row r="217">
          <cell r="B217" t="str">
            <v>100G CWDM4-Subspec</v>
          </cell>
          <cell r="C217" t="str">
            <v>500 m</v>
          </cell>
          <cell r="D217" t="str">
            <v>QSFP28</v>
          </cell>
          <cell r="E217">
            <v>55.125374999999998</v>
          </cell>
          <cell r="F217">
            <v>307.53544499999998</v>
          </cell>
          <cell r="G217">
            <v>308</v>
          </cell>
          <cell r="H217">
            <v>306</v>
          </cell>
          <cell r="I217">
            <v>178.2</v>
          </cell>
          <cell r="J217">
            <v>87.48</v>
          </cell>
          <cell r="K217">
            <v>39.366000000000007</v>
          </cell>
          <cell r="L217">
            <v>17.714700000000004</v>
          </cell>
          <cell r="M217">
            <v>7.9716150000000026</v>
          </cell>
          <cell r="N217">
            <v>3.587226750000001</v>
          </cell>
          <cell r="O217">
            <v>1.6142520375000005</v>
          </cell>
          <cell r="P217">
            <v>0.72641341687500027</v>
          </cell>
          <cell r="Q217">
            <v>0.32688603759375012</v>
          </cell>
          <cell r="R217">
            <v>0.14709871691718757</v>
          </cell>
          <cell r="S217">
            <v>6.6194422612734408E-2</v>
          </cell>
        </row>
        <row r="218">
          <cell r="B218" t="str">
            <v>100G CWDM4</v>
          </cell>
          <cell r="C218" t="str">
            <v>2 km</v>
          </cell>
          <cell r="D218" t="str">
            <v>QSFP28</v>
          </cell>
          <cell r="E218">
            <v>25.566254999999995</v>
          </cell>
          <cell r="F218">
            <v>190.37908500000003</v>
          </cell>
          <cell r="G218">
            <v>914.48338333333322</v>
          </cell>
          <cell r="H218">
            <v>574.31016</v>
          </cell>
          <cell r="I218">
            <v>641.67240960000004</v>
          </cell>
          <cell r="J218">
            <v>573.85865232000003</v>
          </cell>
          <cell r="K218">
            <v>472.06930902480008</v>
          </cell>
          <cell r="L218">
            <v>399.38225231008812</v>
          </cell>
          <cell r="M218">
            <v>350.08116992512532</v>
          </cell>
          <cell r="N218">
            <v>303.1936051759821</v>
          </cell>
          <cell r="O218">
            <v>260.97392462596474</v>
          </cell>
          <cell r="P218">
            <v>230.04140333056756</v>
          </cell>
          <cell r="Q218">
            <v>202.41725784186082</v>
          </cell>
          <cell r="R218">
            <v>177.94980674564852</v>
          </cell>
          <cell r="S218">
            <v>156.36779639550187</v>
          </cell>
        </row>
        <row r="219">
          <cell r="B219" t="str">
            <v>100G FR</v>
          </cell>
          <cell r="C219" t="str">
            <v>2 km</v>
          </cell>
          <cell r="D219" t="str">
            <v>QSFP28</v>
          </cell>
          <cell r="E219">
            <v>0</v>
          </cell>
          <cell r="F219">
            <v>0</v>
          </cell>
          <cell r="G219">
            <v>1.2</v>
          </cell>
          <cell r="H219">
            <v>4.9087430999999997</v>
          </cell>
          <cell r="I219">
            <v>100.2968532</v>
          </cell>
          <cell r="J219">
            <v>78.514566400000007</v>
          </cell>
          <cell r="K219">
            <v>134.413524</v>
          </cell>
          <cell r="L219">
            <v>148.52694402</v>
          </cell>
          <cell r="M219">
            <v>142.58586625919997</v>
          </cell>
          <cell r="N219">
            <v>130.66657900159498</v>
          </cell>
          <cell r="O219">
            <v>122.17325136649134</v>
          </cell>
          <cell r="P219">
            <v>114.23199002766938</v>
          </cell>
          <cell r="Q219">
            <v>106.80691067587091</v>
          </cell>
          <cell r="R219">
            <v>99.864461481939287</v>
          </cell>
          <cell r="S219">
            <v>93.373271485613259</v>
          </cell>
        </row>
        <row r="220">
          <cell r="B220" t="str">
            <v>100G</v>
          </cell>
          <cell r="C220" t="str">
            <v>10 km</v>
          </cell>
          <cell r="D220" t="str">
            <v>CFP</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row>
        <row r="221">
          <cell r="B221" t="str">
            <v>100G</v>
          </cell>
          <cell r="C221" t="str">
            <v>10 km</v>
          </cell>
          <cell r="D221" t="str">
            <v>CFP2/4</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row>
        <row r="222">
          <cell r="B222" t="str">
            <v>100G LR4</v>
          </cell>
          <cell r="C222" t="str">
            <v>10 km</v>
          </cell>
          <cell r="D222" t="str">
            <v>QSFP28</v>
          </cell>
          <cell r="E222">
            <v>140.2336877730904</v>
          </cell>
          <cell r="F222">
            <v>304.37567999999999</v>
          </cell>
          <cell r="G222">
            <v>215.65353540139625</v>
          </cell>
          <cell r="H222">
            <v>143.33371694942647</v>
          </cell>
          <cell r="I222">
            <v>229.93474155946902</v>
          </cell>
          <cell r="J222">
            <v>174.31931779625549</v>
          </cell>
          <cell r="K222">
            <v>133.64481031046256</v>
          </cell>
          <cell r="L222">
            <v>94.085946458565672</v>
          </cell>
          <cell r="M222">
            <v>87.970359938758889</v>
          </cell>
          <cell r="N222">
            <v>83.131990142127165</v>
          </cell>
          <cell r="O222">
            <v>74.818791127914452</v>
          </cell>
          <cell r="P222">
            <v>67.336912015123005</v>
          </cell>
          <cell r="Q222">
            <v>60.603220813610712</v>
          </cell>
          <cell r="R222">
            <v>54.542898732249633</v>
          </cell>
          <cell r="S222">
            <v>49.088608859024674</v>
          </cell>
        </row>
        <row r="223">
          <cell r="B223" t="str">
            <v>100G 4WDM10</v>
          </cell>
          <cell r="C223" t="str">
            <v>10 km</v>
          </cell>
          <cell r="D223" t="str">
            <v>QSFP28</v>
          </cell>
          <cell r="E223">
            <v>0</v>
          </cell>
          <cell r="F223">
            <v>20.25</v>
          </cell>
          <cell r="G223">
            <v>26.4</v>
          </cell>
          <cell r="H223">
            <v>17.762815713531538</v>
          </cell>
          <cell r="I223">
            <v>25.546751999999998</v>
          </cell>
          <cell r="J223">
            <v>30.150029080091528</v>
          </cell>
          <cell r="K223">
            <v>23.825876638901601</v>
          </cell>
          <cell r="L223">
            <v>18.816486075572538</v>
          </cell>
          <cell r="M223">
            <v>14.850549779644172</v>
          </cell>
          <cell r="N223">
            <v>11.712394128840419</v>
          </cell>
          <cell r="O223">
            <v>9.487039244360739</v>
          </cell>
          <cell r="P223">
            <v>7.6845017879321995</v>
          </cell>
          <cell r="Q223">
            <v>6.2244464482250823</v>
          </cell>
          <cell r="R223">
            <v>5.0418016230623151</v>
          </cell>
          <cell r="S223">
            <v>4.0838593146804767</v>
          </cell>
        </row>
        <row r="224">
          <cell r="B224" t="str">
            <v>100G 4WDM20</v>
          </cell>
          <cell r="C224" t="str">
            <v>20 km</v>
          </cell>
          <cell r="D224" t="str">
            <v>QSFP28</v>
          </cell>
          <cell r="E224">
            <v>0</v>
          </cell>
          <cell r="F224">
            <v>0</v>
          </cell>
          <cell r="G224">
            <v>0</v>
          </cell>
          <cell r="H224">
            <v>9.3100813330983776</v>
          </cell>
          <cell r="I224">
            <v>1.516032</v>
          </cell>
          <cell r="J224">
            <v>2.5397623138378966</v>
          </cell>
          <cell r="K224">
            <v>1.6879651070430326</v>
          </cell>
          <cell r="L224">
            <v>1.2153348770709833</v>
          </cell>
          <cell r="M224">
            <v>0.92973118095930252</v>
          </cell>
          <cell r="N224">
            <v>0.75308225657703498</v>
          </cell>
          <cell r="O224">
            <v>0.60999662782739839</v>
          </cell>
          <cell r="P224">
            <v>0.49409726854019276</v>
          </cell>
          <cell r="Q224">
            <v>0.40021878751755618</v>
          </cell>
          <cell r="R224">
            <v>0.32417721788922044</v>
          </cell>
          <cell r="S224">
            <v>0.2625835464902686</v>
          </cell>
        </row>
        <row r="225">
          <cell r="B225" t="str">
            <v>100G ER4-Lite</v>
          </cell>
          <cell r="C225" t="str">
            <v>30 km</v>
          </cell>
          <cell r="D225" t="str">
            <v>QSFP28</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row>
        <row r="226">
          <cell r="B226" t="str">
            <v>100G ER4</v>
          </cell>
          <cell r="C226" t="str">
            <v>40 km</v>
          </cell>
          <cell r="D226" t="str">
            <v>QSFP28</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cell r="S226">
            <v>0</v>
          </cell>
        </row>
        <row r="227">
          <cell r="B227" t="str">
            <v>100G ZR4</v>
          </cell>
          <cell r="C227" t="str">
            <v>80 km</v>
          </cell>
          <cell r="D227" t="str">
            <v>QSFP28</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row>
        <row r="228">
          <cell r="B228" t="str">
            <v>200G SR4</v>
          </cell>
          <cell r="C228" t="str">
            <v>100 m</v>
          </cell>
          <cell r="D228" t="str">
            <v>QSFP56</v>
          </cell>
          <cell r="E228">
            <v>0</v>
          </cell>
          <cell r="F228">
            <v>0</v>
          </cell>
          <cell r="G228">
            <v>0.35</v>
          </cell>
          <cell r="H228">
            <v>3</v>
          </cell>
          <cell r="I228">
            <v>0.44</v>
          </cell>
          <cell r="J228">
            <v>18.914779247422597</v>
          </cell>
          <cell r="K228">
            <v>28.497156399200566</v>
          </cell>
          <cell r="L228">
            <v>49.135097033568968</v>
          </cell>
          <cell r="M228">
            <v>76.537362686905524</v>
          </cell>
          <cell r="N228">
            <v>96.437076985500951</v>
          </cell>
          <cell r="O228">
            <v>121.51071700173118</v>
          </cell>
          <cell r="P228">
            <v>153.10350342218129</v>
          </cell>
          <cell r="Q228">
            <v>192.91041431194844</v>
          </cell>
          <cell r="R228">
            <v>243.067122033055</v>
          </cell>
          <cell r="S228">
            <v>306.26457376164933</v>
          </cell>
        </row>
        <row r="229">
          <cell r="B229" t="str">
            <v>200G DR</v>
          </cell>
          <cell r="C229" t="str">
            <v>500 m</v>
          </cell>
          <cell r="D229" t="str">
            <v>TBD</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row>
        <row r="230">
          <cell r="B230" t="str">
            <v>200G FR4</v>
          </cell>
          <cell r="C230" t="str">
            <v>3 km</v>
          </cell>
          <cell r="D230" t="str">
            <v>QSFP56</v>
          </cell>
          <cell r="E230">
            <v>0</v>
          </cell>
          <cell r="F230">
            <v>0</v>
          </cell>
          <cell r="G230">
            <v>0.75</v>
          </cell>
          <cell r="H230">
            <v>3.0945</v>
          </cell>
          <cell r="I230">
            <v>16.097114705882355</v>
          </cell>
          <cell r="J230">
            <v>181.3447088376976</v>
          </cell>
          <cell r="K230">
            <v>570.58544958661594</v>
          </cell>
          <cell r="L230">
            <v>737.85707875490289</v>
          </cell>
          <cell r="M230">
            <v>591.0964949585981</v>
          </cell>
          <cell r="N230">
            <v>372.39079182391674</v>
          </cell>
          <cell r="O230">
            <v>234.60619884906754</v>
          </cell>
          <cell r="P230">
            <v>147.80190527491254</v>
          </cell>
          <cell r="Q230">
            <v>93.11520032319487</v>
          </cell>
          <cell r="R230">
            <v>58.662576203612772</v>
          </cell>
          <cell r="S230">
            <v>36.957423008276038</v>
          </cell>
        </row>
        <row r="231">
          <cell r="B231" t="str">
            <v>200G LR</v>
          </cell>
          <cell r="C231" t="str">
            <v>10 km</v>
          </cell>
          <cell r="D231" t="str">
            <v>TBD</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row>
        <row r="232">
          <cell r="B232" t="str">
            <v>200G ER4</v>
          </cell>
          <cell r="C232" t="str">
            <v>40 km</v>
          </cell>
          <cell r="D232" t="str">
            <v>TBD</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row>
        <row r="233">
          <cell r="B233" t="str">
            <v>2x200 (400G-SR8)</v>
          </cell>
          <cell r="C233" t="str">
            <v>100 m</v>
          </cell>
          <cell r="D233" t="str">
            <v>OSFP, QSFP-DD</v>
          </cell>
          <cell r="E233">
            <v>0</v>
          </cell>
          <cell r="F233">
            <v>0</v>
          </cell>
          <cell r="G233">
            <v>14.811999999999999</v>
          </cell>
          <cell r="H233">
            <v>31.2</v>
          </cell>
          <cell r="I233">
            <v>143.91999999999999</v>
          </cell>
          <cell r="J233">
            <v>305.84495283018867</v>
          </cell>
          <cell r="K233">
            <v>357.83859481132083</v>
          </cell>
          <cell r="L233">
            <v>386.46568239622644</v>
          </cell>
          <cell r="M233">
            <v>417.38293698792461</v>
          </cell>
          <cell r="N233">
            <v>431.991339782502</v>
          </cell>
          <cell r="O233">
            <v>427.67142638467698</v>
          </cell>
          <cell r="P233">
            <v>423.39471212083026</v>
          </cell>
          <cell r="Q233">
            <v>419.16076499962196</v>
          </cell>
          <cell r="R233">
            <v>414.9691573496259</v>
          </cell>
          <cell r="S233">
            <v>410.81946577612973</v>
          </cell>
        </row>
        <row r="234">
          <cell r="B234" t="str">
            <v>400G SR4.2</v>
          </cell>
          <cell r="C234" t="str">
            <v>100 m</v>
          </cell>
          <cell r="D234" t="str">
            <v>OSFP, QSFP-DD</v>
          </cell>
          <cell r="E234">
            <v>0</v>
          </cell>
          <cell r="F234">
            <v>0</v>
          </cell>
          <cell r="G234">
            <v>0</v>
          </cell>
          <cell r="H234">
            <v>0</v>
          </cell>
          <cell r="I234">
            <v>0</v>
          </cell>
          <cell r="J234">
            <v>3.7796228487360737</v>
          </cell>
          <cell r="K234">
            <v>22.961208806071657</v>
          </cell>
          <cell r="L234">
            <v>52.810780253964801</v>
          </cell>
          <cell r="M234">
            <v>91.133037751298417</v>
          </cell>
          <cell r="N234">
            <v>117.17104853738367</v>
          </cell>
          <cell r="O234">
            <v>130.23562044930196</v>
          </cell>
          <cell r="P234">
            <v>133.25160323865421</v>
          </cell>
          <cell r="Q234">
            <v>124.59024902814171</v>
          </cell>
          <cell r="R234">
            <v>100.25850627676344</v>
          </cell>
          <cell r="S234">
            <v>76.133803203917253</v>
          </cell>
        </row>
        <row r="235">
          <cell r="B235" t="str">
            <v>400G DR4</v>
          </cell>
          <cell r="C235" t="str">
            <v>500 m</v>
          </cell>
          <cell r="D235" t="str">
            <v>OSFP, QSFP-DD, QSFP112</v>
          </cell>
          <cell r="E235">
            <v>0</v>
          </cell>
          <cell r="F235">
            <v>0</v>
          </cell>
          <cell r="G235">
            <v>2.2000000000000002</v>
          </cell>
          <cell r="H235">
            <v>23.873893630000001</v>
          </cell>
          <cell r="I235">
            <v>196.16902977886798</v>
          </cell>
          <cell r="J235">
            <v>487.71214531560878</v>
          </cell>
          <cell r="K235">
            <v>764.2499596698201</v>
          </cell>
          <cell r="L235">
            <v>837.93974525482599</v>
          </cell>
          <cell r="M235">
            <v>910.98916982099252</v>
          </cell>
          <cell r="N235">
            <v>913.97601955811035</v>
          </cell>
          <cell r="O235">
            <v>854.5675782868334</v>
          </cell>
          <cell r="P235">
            <v>799.02068569818914</v>
          </cell>
          <cell r="Q235">
            <v>747.08434112780685</v>
          </cell>
          <cell r="R235">
            <v>698.52385895449947</v>
          </cell>
          <cell r="S235">
            <v>653.11980812245713</v>
          </cell>
        </row>
        <row r="236">
          <cell r="B236" t="str">
            <v>2x(200G FR4)</v>
          </cell>
          <cell r="C236" t="str">
            <v>2 km</v>
          </cell>
          <cell r="D236" t="str">
            <v>OSFP</v>
          </cell>
          <cell r="E236">
            <v>0</v>
          </cell>
          <cell r="F236">
            <v>0</v>
          </cell>
          <cell r="G236">
            <v>22.2</v>
          </cell>
          <cell r="H236">
            <v>53</v>
          </cell>
          <cell r="I236">
            <v>175.678</v>
          </cell>
          <cell r="J236">
            <v>200.52709433962261</v>
          </cell>
          <cell r="K236">
            <v>171.45066566037735</v>
          </cell>
          <cell r="L236">
            <v>138.87503918490566</v>
          </cell>
          <cell r="M236">
            <v>112.48878173977359</v>
          </cell>
          <cell r="N236">
            <v>91.115913209216615</v>
          </cell>
          <cell r="O236">
            <v>73.803889699465458</v>
          </cell>
          <cell r="P236">
            <v>59.781150656567014</v>
          </cell>
          <cell r="Q236">
            <v>48.42273203181928</v>
          </cell>
          <cell r="R236">
            <v>39.22241294577362</v>
          </cell>
          <cell r="S236">
            <v>31.770154486076631</v>
          </cell>
        </row>
        <row r="237">
          <cell r="B237" t="str">
            <v>400G FR4</v>
          </cell>
          <cell r="C237" t="str">
            <v>2 km</v>
          </cell>
          <cell r="D237" t="str">
            <v>OSFP, QSFP-DD, QSFP112</v>
          </cell>
          <cell r="E237">
            <v>0</v>
          </cell>
          <cell r="F237">
            <v>8.1299999999999997E-2</v>
          </cell>
          <cell r="G237">
            <v>2</v>
          </cell>
          <cell r="H237">
            <v>3.8726706791818866</v>
          </cell>
          <cell r="I237">
            <v>13.632348652683691</v>
          </cell>
          <cell r="J237">
            <v>102.14506716924929</v>
          </cell>
          <cell r="K237">
            <v>212.58283953394016</v>
          </cell>
          <cell r="L237">
            <v>299.67467231984489</v>
          </cell>
          <cell r="M237">
            <v>332.02664769717006</v>
          </cell>
          <cell r="N237">
            <v>337.80102417886002</v>
          </cell>
          <cell r="O237">
            <v>324.28898321170567</v>
          </cell>
          <cell r="P237">
            <v>311.3174238832375</v>
          </cell>
          <cell r="Q237">
            <v>298.86472692790801</v>
          </cell>
          <cell r="R237">
            <v>286.91013785079167</v>
          </cell>
          <cell r="S237">
            <v>275.43373233675999</v>
          </cell>
        </row>
        <row r="238">
          <cell r="B238" t="str">
            <v>400G LR8, LR4</v>
          </cell>
          <cell r="C238" t="str">
            <v>10 km</v>
          </cell>
          <cell r="D238" t="str">
            <v>OSFP, QSFP-DD, QSFP112</v>
          </cell>
          <cell r="E238">
            <v>0</v>
          </cell>
          <cell r="F238">
            <v>0</v>
          </cell>
          <cell r="G238">
            <v>0.79999999999999982</v>
          </cell>
          <cell r="H238">
            <v>2.4034810775999995</v>
          </cell>
          <cell r="I238">
            <v>9.774300000000002</v>
          </cell>
          <cell r="J238">
            <v>60.995847062309963</v>
          </cell>
          <cell r="K238">
            <v>120.46679794806218</v>
          </cell>
          <cell r="L238">
            <v>190.3070428344071</v>
          </cell>
          <cell r="M238">
            <v>225.44065074229772</v>
          </cell>
          <cell r="N238">
            <v>267.01542009996814</v>
          </cell>
          <cell r="O238">
            <v>320.41850411996182</v>
          </cell>
          <cell r="P238">
            <v>448.5859057679466</v>
          </cell>
          <cell r="Q238">
            <v>538.30308692153585</v>
          </cell>
          <cell r="R238">
            <v>602.89945735212018</v>
          </cell>
          <cell r="S238">
            <v>627.01543564620522</v>
          </cell>
        </row>
        <row r="239">
          <cell r="B239" t="str">
            <v>800G SR8</v>
          </cell>
          <cell r="C239" t="str">
            <v>50 m</v>
          </cell>
          <cell r="D239" t="str">
            <v>OSFP, QSFP-DD800</v>
          </cell>
          <cell r="E239">
            <v>0</v>
          </cell>
          <cell r="F239">
            <v>0</v>
          </cell>
          <cell r="G239">
            <v>0</v>
          </cell>
          <cell r="H239">
            <v>0</v>
          </cell>
          <cell r="I239">
            <v>0</v>
          </cell>
          <cell r="J239">
            <v>1.3998603143466941</v>
          </cell>
          <cell r="K239">
            <v>30.371969320200602</v>
          </cell>
          <cell r="L239">
            <v>53.090202371710646</v>
          </cell>
          <cell r="M239">
            <v>97.585137425804547</v>
          </cell>
          <cell r="N239">
            <v>147.60777089617497</v>
          </cell>
          <cell r="O239">
            <v>200.24470199775095</v>
          </cell>
          <cell r="P239">
            <v>234.15079740368586</v>
          </cell>
          <cell r="Q239">
            <v>248.78522224141628</v>
          </cell>
          <cell r="R239">
            <v>236.0240037829154</v>
          </cell>
          <cell r="S239">
            <v>194.16662186203902</v>
          </cell>
        </row>
        <row r="240">
          <cell r="B240" t="str">
            <v>800G DR8, DR4</v>
          </cell>
          <cell r="C240" t="str">
            <v>500 m</v>
          </cell>
          <cell r="D240" t="str">
            <v>OSFP, QSFP-DD800</v>
          </cell>
          <cell r="E240">
            <v>0</v>
          </cell>
          <cell r="F240">
            <v>0</v>
          </cell>
          <cell r="G240">
            <v>0</v>
          </cell>
          <cell r="H240">
            <v>0</v>
          </cell>
          <cell r="I240">
            <v>0</v>
          </cell>
          <cell r="J240">
            <v>4.5094821915929142</v>
          </cell>
          <cell r="K240">
            <v>120.25285844247772</v>
          </cell>
          <cell r="L240">
            <v>196.41300212271364</v>
          </cell>
          <cell r="M240">
            <v>388.41673276920307</v>
          </cell>
          <cell r="N240">
            <v>716.99071281023282</v>
          </cell>
          <cell r="O240">
            <v>825.49850463184839</v>
          </cell>
          <cell r="P240">
            <v>873.19397378835515</v>
          </cell>
          <cell r="Q240">
            <v>844.26942340661583</v>
          </cell>
          <cell r="R240">
            <v>738.13269589264144</v>
          </cell>
          <cell r="S240">
            <v>575.12839221634988</v>
          </cell>
        </row>
        <row r="241">
          <cell r="B241" t="str">
            <v>2x(400G FR4), 800G FR4</v>
          </cell>
          <cell r="C241" t="str">
            <v>2 km</v>
          </cell>
          <cell r="D241" t="str">
            <v>OSFP, QSFP-DD800</v>
          </cell>
          <cell r="E241">
            <v>0</v>
          </cell>
          <cell r="F241">
            <v>0</v>
          </cell>
          <cell r="G241">
            <v>0</v>
          </cell>
          <cell r="H241">
            <v>0</v>
          </cell>
          <cell r="I241">
            <v>0</v>
          </cell>
          <cell r="J241">
            <v>3.5347902439024383</v>
          </cell>
          <cell r="K241">
            <v>26.510926829268289</v>
          </cell>
          <cell r="L241">
            <v>137.81440202926825</v>
          </cell>
          <cell r="M241">
            <v>376.15314849717072</v>
          </cell>
          <cell r="N241">
            <v>722.42328631609757</v>
          </cell>
          <cell r="O241">
            <v>996.84672972929559</v>
          </cell>
          <cell r="P241">
            <v>1153.4940729724706</v>
          </cell>
          <cell r="Q241">
            <v>1453.4025319453131</v>
          </cell>
          <cell r="R241">
            <v>1831.2871902510938</v>
          </cell>
          <cell r="S241">
            <v>2142.6060125937802</v>
          </cell>
        </row>
        <row r="242">
          <cell r="B242" t="str">
            <v>800G LR8, LR4</v>
          </cell>
          <cell r="C242" t="str">
            <v>6, 10 km</v>
          </cell>
          <cell r="D242" t="str">
            <v>TBD</v>
          </cell>
          <cell r="E242">
            <v>0</v>
          </cell>
          <cell r="F242">
            <v>0</v>
          </cell>
          <cell r="G242">
            <v>0</v>
          </cell>
          <cell r="H242">
            <v>0</v>
          </cell>
          <cell r="I242">
            <v>0</v>
          </cell>
          <cell r="J242">
            <v>0</v>
          </cell>
          <cell r="K242">
            <v>5.2008225971609665</v>
          </cell>
          <cell r="L242">
            <v>19.76312586921167</v>
          </cell>
          <cell r="M242">
            <v>46.546114047167329</v>
          </cell>
          <cell r="N242">
            <v>96.692362315831829</v>
          </cell>
          <cell r="O242">
            <v>131.90550946455841</v>
          </cell>
          <cell r="P242">
            <v>167.43206001367946</v>
          </cell>
          <cell r="Q242">
            <v>183.69688870072267</v>
          </cell>
          <cell r="R242">
            <v>183.6968887007227</v>
          </cell>
          <cell r="S242">
            <v>164.59241227584755</v>
          </cell>
        </row>
        <row r="243">
          <cell r="B243" t="str">
            <v>800G ZRlite</v>
          </cell>
          <cell r="C243" t="str">
            <v>10 km, 20 km</v>
          </cell>
          <cell r="D243" t="str">
            <v>TBD</v>
          </cell>
          <cell r="E243">
            <v>0</v>
          </cell>
          <cell r="F243">
            <v>0</v>
          </cell>
          <cell r="G243">
            <v>0</v>
          </cell>
          <cell r="H243">
            <v>0</v>
          </cell>
          <cell r="I243">
            <v>0</v>
          </cell>
          <cell r="J243">
            <v>0</v>
          </cell>
          <cell r="K243">
            <v>0</v>
          </cell>
          <cell r="L243">
            <v>5.2008225971609665</v>
          </cell>
          <cell r="M243">
            <v>20.803290388643866</v>
          </cell>
          <cell r="N243">
            <v>50.593602225181876</v>
          </cell>
          <cell r="O243">
            <v>108.64310372565372</v>
          </cell>
          <cell r="P243">
            <v>153.37849937739352</v>
          </cell>
          <cell r="Q243">
            <v>194.68844187637151</v>
          </cell>
          <cell r="R243">
            <v>213.60103337293333</v>
          </cell>
          <cell r="S243">
            <v>213.60103337293336</v>
          </cell>
        </row>
        <row r="244">
          <cell r="B244" t="str">
            <v>800G ER4</v>
          </cell>
          <cell r="C244" t="str">
            <v>40 km</v>
          </cell>
          <cell r="D244" t="str">
            <v>TBD</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row>
        <row r="245">
          <cell r="B245" t="str">
            <v>1.6T SR16</v>
          </cell>
          <cell r="C245" t="str">
            <v>100 m</v>
          </cell>
          <cell r="D245" t="str">
            <v>OSFP-XD and TBD</v>
          </cell>
          <cell r="E245">
            <v>0</v>
          </cell>
          <cell r="F245">
            <v>0</v>
          </cell>
          <cell r="G245">
            <v>0</v>
          </cell>
          <cell r="H245">
            <v>0</v>
          </cell>
          <cell r="I245">
            <v>0</v>
          </cell>
          <cell r="J245">
            <v>0</v>
          </cell>
          <cell r="K245">
            <v>0</v>
          </cell>
          <cell r="L245">
            <v>0</v>
          </cell>
          <cell r="M245">
            <v>1.3998603143466941</v>
          </cell>
          <cell r="N245">
            <v>30.371969320200602</v>
          </cell>
          <cell r="O245">
            <v>53.090202371710646</v>
          </cell>
          <cell r="P245">
            <v>97.585137425804547</v>
          </cell>
          <cell r="Q245">
            <v>147.60777089617497</v>
          </cell>
          <cell r="R245">
            <v>200.24470199775095</v>
          </cell>
          <cell r="S245">
            <v>234.15079740368586</v>
          </cell>
        </row>
        <row r="246">
          <cell r="B246" t="str">
            <v>1.6T DR8</v>
          </cell>
          <cell r="C246" t="str">
            <v>500 m</v>
          </cell>
          <cell r="D246" t="str">
            <v>OSFP-XD and TBD</v>
          </cell>
          <cell r="E246">
            <v>0</v>
          </cell>
          <cell r="F246">
            <v>0</v>
          </cell>
          <cell r="G246">
            <v>0</v>
          </cell>
          <cell r="H246">
            <v>0</v>
          </cell>
          <cell r="I246">
            <v>0</v>
          </cell>
          <cell r="J246">
            <v>0</v>
          </cell>
          <cell r="K246">
            <v>0</v>
          </cell>
          <cell r="L246">
            <v>0</v>
          </cell>
          <cell r="M246">
            <v>4.5094821915929142</v>
          </cell>
          <cell r="N246">
            <v>120.25285844247772</v>
          </cell>
          <cell r="O246">
            <v>200.42143073746288</v>
          </cell>
          <cell r="P246">
            <v>408.85971870442427</v>
          </cell>
          <cell r="Q246">
            <v>779.33773131547059</v>
          </cell>
          <cell r="R246">
            <v>917.22056070205383</v>
          </cell>
          <cell r="S246">
            <v>970.21552643150574</v>
          </cell>
        </row>
        <row r="247">
          <cell r="B247" t="str">
            <v>1.6T FR8</v>
          </cell>
          <cell r="C247" t="str">
            <v>2 km</v>
          </cell>
          <cell r="D247" t="str">
            <v>OSFP-XD and TBD</v>
          </cell>
          <cell r="E247">
            <v>0</v>
          </cell>
          <cell r="F247">
            <v>0</v>
          </cell>
          <cell r="G247">
            <v>0</v>
          </cell>
          <cell r="H247">
            <v>0</v>
          </cell>
          <cell r="I247">
            <v>0</v>
          </cell>
          <cell r="J247">
            <v>0</v>
          </cell>
          <cell r="K247">
            <v>0</v>
          </cell>
          <cell r="L247">
            <v>0</v>
          </cell>
          <cell r="M247">
            <v>3.5347902439024383</v>
          </cell>
          <cell r="N247">
            <v>26.510926829268289</v>
          </cell>
          <cell r="O247">
            <v>145.06779160975609</v>
          </cell>
          <cell r="P247">
            <v>408.8621179317073</v>
          </cell>
          <cell r="Q247">
            <v>811.71155765853655</v>
          </cell>
          <cell r="R247">
            <v>1159.1241043363902</v>
          </cell>
          <cell r="S247">
            <v>1341.272177874966</v>
          </cell>
        </row>
        <row r="248">
          <cell r="B248" t="str">
            <v>1.6T LR8</v>
          </cell>
          <cell r="C248" t="str">
            <v>10 km</v>
          </cell>
          <cell r="D248" t="str">
            <v>OSFP-XD and TBD</v>
          </cell>
          <cell r="E248">
            <v>0</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row>
        <row r="249">
          <cell r="B249" t="str">
            <v>1.6T ER8</v>
          </cell>
          <cell r="C249" t="str">
            <v>&gt;10 km</v>
          </cell>
          <cell r="D249" t="str">
            <v>OSFP-XD and TBD</v>
          </cell>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row>
        <row r="250">
          <cell r="B250" t="str">
            <v>3.2T SR</v>
          </cell>
          <cell r="C250" t="str">
            <v>100 m</v>
          </cell>
          <cell r="D250" t="str">
            <v>OSFP-XD and TBD</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row>
        <row r="251">
          <cell r="B251" t="str">
            <v>3.2T DR</v>
          </cell>
          <cell r="C251" t="str">
            <v>500 m</v>
          </cell>
          <cell r="D251" t="str">
            <v>OSFP-XD and TBD</v>
          </cell>
          <cell r="E251">
            <v>0</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row>
        <row r="252">
          <cell r="B252" t="str">
            <v>3.2T FR</v>
          </cell>
          <cell r="C252" t="str">
            <v>2 km</v>
          </cell>
          <cell r="D252" t="str">
            <v>OSFP-XD and TBD</v>
          </cell>
          <cell r="E252">
            <v>0</v>
          </cell>
          <cell r="F252">
            <v>0</v>
          </cell>
          <cell r="G252">
            <v>0</v>
          </cell>
          <cell r="H252">
            <v>0</v>
          </cell>
          <cell r="I252">
            <v>0</v>
          </cell>
          <cell r="J252">
            <v>0</v>
          </cell>
          <cell r="K252">
            <v>0</v>
          </cell>
          <cell r="L252">
            <v>0</v>
          </cell>
          <cell r="M252">
            <v>0</v>
          </cell>
          <cell r="N252">
            <v>0</v>
          </cell>
          <cell r="O252">
            <v>0</v>
          </cell>
          <cell r="P252">
            <v>0</v>
          </cell>
          <cell r="Q252">
            <v>0</v>
          </cell>
          <cell r="R252">
            <v>0</v>
          </cell>
          <cell r="S252">
            <v>0</v>
          </cell>
        </row>
        <row r="253">
          <cell r="B253" t="str">
            <v>3.2T LR</v>
          </cell>
          <cell r="C253" t="str">
            <v>10 km</v>
          </cell>
          <cell r="D253" t="str">
            <v>OSFP-XD and TBD</v>
          </cell>
          <cell r="E253">
            <v>0</v>
          </cell>
          <cell r="F253">
            <v>0</v>
          </cell>
          <cell r="G253">
            <v>0</v>
          </cell>
          <cell r="H253">
            <v>0</v>
          </cell>
          <cell r="I253">
            <v>0</v>
          </cell>
          <cell r="J253">
            <v>0</v>
          </cell>
          <cell r="K253">
            <v>0</v>
          </cell>
          <cell r="L253">
            <v>0</v>
          </cell>
          <cell r="M253">
            <v>0</v>
          </cell>
          <cell r="N253">
            <v>0</v>
          </cell>
          <cell r="O253">
            <v>0</v>
          </cell>
          <cell r="P253">
            <v>0</v>
          </cell>
          <cell r="Q253">
            <v>0</v>
          </cell>
          <cell r="R253">
            <v>0</v>
          </cell>
          <cell r="S253">
            <v>0</v>
          </cell>
        </row>
        <row r="254">
          <cell r="B254" t="str">
            <v>3.2T ER</v>
          </cell>
          <cell r="C254" t="str">
            <v>&gt;10 km</v>
          </cell>
          <cell r="D254" t="str">
            <v>OSFP-XD and TBD</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row>
        <row r="255">
          <cell r="B255">
            <v>0</v>
          </cell>
          <cell r="C255">
            <v>0</v>
          </cell>
          <cell r="D255">
            <v>0</v>
          </cell>
          <cell r="E255">
            <v>0</v>
          </cell>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row>
        <row r="256">
          <cell r="B256" t="str">
            <v xml:space="preserve">Total Devices </v>
          </cell>
          <cell r="C256">
            <v>0</v>
          </cell>
          <cell r="D256">
            <v>0</v>
          </cell>
          <cell r="E256">
            <v>1117.8845272480094</v>
          </cell>
          <cell r="F256">
            <v>1907.9773712813274</v>
          </cell>
          <cell r="G256">
            <v>2284.8914104677597</v>
          </cell>
          <cell r="H256">
            <v>1881.6078873436625</v>
          </cell>
          <cell r="I256">
            <v>2540.6100550296824</v>
          </cell>
          <cell r="J256">
            <v>2931.73266420339</v>
          </cell>
          <cell r="K256">
            <v>3731.4593242550745</v>
          </cell>
          <cell r="L256">
            <v>4218.2919667491815</v>
          </cell>
          <cell r="M256">
            <v>4702.6948339767896</v>
          </cell>
          <cell r="N256">
            <v>5467.1991781437664</v>
          </cell>
          <cell r="O256">
            <v>6020.5850317245568</v>
          </cell>
          <cell r="P256">
            <v>6815.6591589495119</v>
          </cell>
          <cell r="Q256">
            <v>7957.774716416955</v>
          </cell>
          <cell r="R256">
            <v>8766.7278371630218</v>
          </cell>
          <cell r="S256">
            <v>9134.7090232925893</v>
          </cell>
        </row>
      </sheetData>
      <sheetData sheetId="10">
        <row r="9">
          <cell r="B9" t="str">
            <v>GbE</v>
          </cell>
          <cell r="C9" t="str">
            <v>500 m</v>
          </cell>
          <cell r="D9" t="str">
            <v>SFP</v>
          </cell>
          <cell r="E9">
            <v>0</v>
          </cell>
          <cell r="F9">
            <v>0</v>
          </cell>
          <cell r="G9">
            <v>0</v>
          </cell>
          <cell r="H9">
            <v>0</v>
          </cell>
          <cell r="I9">
            <v>0</v>
          </cell>
          <cell r="J9">
            <v>0</v>
          </cell>
          <cell r="K9">
            <v>0</v>
          </cell>
          <cell r="L9">
            <v>0</v>
          </cell>
          <cell r="M9">
            <v>0</v>
          </cell>
          <cell r="N9">
            <v>0</v>
          </cell>
          <cell r="O9">
            <v>0</v>
          </cell>
          <cell r="P9">
            <v>0</v>
          </cell>
          <cell r="Q9">
            <v>0</v>
          </cell>
          <cell r="R9">
            <v>0</v>
          </cell>
          <cell r="S9">
            <v>0</v>
          </cell>
        </row>
        <row r="10">
          <cell r="B10" t="str">
            <v>GbE</v>
          </cell>
          <cell r="C10" t="str">
            <v>10 km</v>
          </cell>
          <cell r="D10" t="str">
            <v>SFP</v>
          </cell>
          <cell r="E10">
            <v>1930504.0524000004</v>
          </cell>
          <cell r="F10">
            <v>1538916.2400000002</v>
          </cell>
          <cell r="G10">
            <v>1961265.2500000005</v>
          </cell>
          <cell r="H10">
            <v>1938764.8800000006</v>
          </cell>
          <cell r="I10">
            <v>2236395.4200000004</v>
          </cell>
          <cell r="J10">
            <v>2062270.4993462597</v>
          </cell>
          <cell r="K10">
            <v>1856043.4494116337</v>
          </cell>
          <cell r="L10">
            <v>1670439.1044704702</v>
          </cell>
          <cell r="M10">
            <v>1503395.1940234231</v>
          </cell>
          <cell r="N10">
            <v>1353055.674621081</v>
          </cell>
          <cell r="O10">
            <v>1217750.1071589729</v>
          </cell>
          <cell r="P10">
            <v>1095975.0964430757</v>
          </cell>
          <cell r="Q10">
            <v>986377.58679876802</v>
          </cell>
          <cell r="R10">
            <v>887739.82811889134</v>
          </cell>
          <cell r="S10">
            <v>798965.84530700219</v>
          </cell>
        </row>
        <row r="11">
          <cell r="B11" t="str">
            <v>GbE</v>
          </cell>
          <cell r="C11" t="str">
            <v>40 km</v>
          </cell>
          <cell r="D11" t="str">
            <v>SFP</v>
          </cell>
          <cell r="E11">
            <v>281281.8125</v>
          </cell>
          <cell r="F11">
            <v>238750.2</v>
          </cell>
          <cell r="G11">
            <v>508066.5</v>
          </cell>
          <cell r="H11">
            <v>426121.5</v>
          </cell>
          <cell r="I11">
            <v>350971.5</v>
          </cell>
          <cell r="J11">
            <v>318599.47056773934</v>
          </cell>
          <cell r="K11">
            <v>245226.80973246734</v>
          </cell>
          <cell r="L11">
            <v>186981.15553091629</v>
          </cell>
          <cell r="M11">
            <v>141547.88897051758</v>
          </cell>
          <cell r="N11">
            <v>107154.13975873716</v>
          </cell>
          <cell r="O11">
            <v>81117.491408342481</v>
          </cell>
          <cell r="P11">
            <v>61407.309388119</v>
          </cell>
          <cell r="Q11">
            <v>46486.36910263668</v>
          </cell>
          <cell r="R11">
            <v>35190.965601314521</v>
          </cell>
          <cell r="S11">
            <v>26640.154605722055</v>
          </cell>
        </row>
        <row r="12">
          <cell r="B12" t="str">
            <v>GbE</v>
          </cell>
          <cell r="C12" t="str">
            <v>80 km</v>
          </cell>
          <cell r="D12" t="str">
            <v>SFP</v>
          </cell>
          <cell r="E12">
            <v>115175.5</v>
          </cell>
          <cell r="F12">
            <v>105559.64999999997</v>
          </cell>
          <cell r="G12">
            <v>515486</v>
          </cell>
          <cell r="H12">
            <v>200286</v>
          </cell>
          <cell r="I12">
            <v>187204</v>
          </cell>
          <cell r="J12">
            <v>175518.64022089946</v>
          </cell>
          <cell r="K12">
            <v>122863.04815462961</v>
          </cell>
          <cell r="L12">
            <v>98290.438523703691</v>
          </cell>
          <cell r="M12">
            <v>78632.350818962965</v>
          </cell>
          <cell r="N12">
            <v>62905.880655170375</v>
          </cell>
          <cell r="O12">
            <v>50324.704524136301</v>
          </cell>
          <cell r="P12">
            <v>40259.763619309044</v>
          </cell>
          <cell r="Q12">
            <v>32207.810895447237</v>
          </cell>
          <cell r="R12">
            <v>25766.24871635779</v>
          </cell>
          <cell r="S12">
            <v>20612.998973086233</v>
          </cell>
        </row>
        <row r="13">
          <cell r="B13" t="str">
            <v>GbE &amp; Fast Ethernet</v>
          </cell>
          <cell r="C13" t="str">
            <v>Various</v>
          </cell>
          <cell r="D13" t="str">
            <v>Legacy/discontinued</v>
          </cell>
          <cell r="E13">
            <v>100000</v>
          </cell>
          <cell r="F13">
            <v>0</v>
          </cell>
          <cell r="G13">
            <v>0</v>
          </cell>
          <cell r="H13">
            <v>0</v>
          </cell>
          <cell r="I13">
            <v>0</v>
          </cell>
          <cell r="J13">
            <v>0</v>
          </cell>
          <cell r="K13">
            <v>0</v>
          </cell>
          <cell r="L13">
            <v>0</v>
          </cell>
          <cell r="M13">
            <v>0</v>
          </cell>
          <cell r="N13">
            <v>0</v>
          </cell>
          <cell r="O13">
            <v>0</v>
          </cell>
          <cell r="P13">
            <v>0</v>
          </cell>
          <cell r="Q13">
            <v>0</v>
          </cell>
          <cell r="R13">
            <v>0</v>
          </cell>
          <cell r="S13">
            <v>0</v>
          </cell>
        </row>
        <row r="14">
          <cell r="B14" t="str">
            <v>10GbE</v>
          </cell>
          <cell r="C14" t="str">
            <v>300 m</v>
          </cell>
          <cell r="D14" t="str">
            <v>XFP</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row>
        <row r="15">
          <cell r="B15" t="str">
            <v>10GbE</v>
          </cell>
          <cell r="C15" t="str">
            <v>300 m</v>
          </cell>
          <cell r="D15" t="str">
            <v>SFP+</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row>
        <row r="16">
          <cell r="B16" t="str">
            <v>10GbE LRM</v>
          </cell>
          <cell r="C16" t="str">
            <v>220 m</v>
          </cell>
          <cell r="D16" t="str">
            <v>SFP+</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row>
        <row r="17">
          <cell r="B17" t="str">
            <v>10GbE</v>
          </cell>
          <cell r="C17" t="str">
            <v>10 km</v>
          </cell>
          <cell r="D17" t="str">
            <v>XFP</v>
          </cell>
          <cell r="E17">
            <v>85589.7</v>
          </cell>
          <cell r="F17">
            <v>45666.6</v>
          </cell>
          <cell r="G17">
            <v>138882.79999999999</v>
          </cell>
          <cell r="H17">
            <v>133514.5</v>
          </cell>
          <cell r="I17">
            <v>170992.5</v>
          </cell>
          <cell r="J17">
            <v>101598.13817600337</v>
          </cell>
          <cell r="K17">
            <v>60958.882905602011</v>
          </cell>
          <cell r="L17">
            <v>36575.329743361202</v>
          </cell>
          <cell r="M17">
            <v>21945.197846016723</v>
          </cell>
          <cell r="N17">
            <v>13167.118707610032</v>
          </cell>
          <cell r="O17">
            <v>7900.2712245660196</v>
          </cell>
          <cell r="P17">
            <v>4740.1627347396116</v>
          </cell>
          <cell r="Q17">
            <v>2844.0976408437664</v>
          </cell>
          <cell r="R17">
            <v>1706.4585845062597</v>
          </cell>
          <cell r="S17">
            <v>1023.8751507037558</v>
          </cell>
        </row>
        <row r="18">
          <cell r="B18" t="str">
            <v>10GbE</v>
          </cell>
          <cell r="C18" t="str">
            <v>10 km</v>
          </cell>
          <cell r="D18" t="str">
            <v>SFP+</v>
          </cell>
          <cell r="E18">
            <v>1235201.9136132007</v>
          </cell>
          <cell r="F18">
            <v>1277680.9784692547</v>
          </cell>
          <cell r="G18">
            <v>1722213.75</v>
          </cell>
          <cell r="H18">
            <v>1322668</v>
          </cell>
          <cell r="I18">
            <v>2009820.5</v>
          </cell>
          <cell r="J18">
            <v>2201419.6313452483</v>
          </cell>
          <cell r="K18">
            <v>1981277.6682107234</v>
          </cell>
          <cell r="L18">
            <v>1783149.9013896512</v>
          </cell>
          <cell r="M18">
            <v>1604834.911250686</v>
          </cell>
          <cell r="N18">
            <v>1444351.4201256174</v>
          </cell>
          <cell r="O18">
            <v>1299916.2781130557</v>
          </cell>
          <cell r="P18">
            <v>1169924.6503017503</v>
          </cell>
          <cell r="Q18">
            <v>1052932.1852715753</v>
          </cell>
          <cell r="R18">
            <v>947638.96674441779</v>
          </cell>
          <cell r="S18">
            <v>852875.07006997603</v>
          </cell>
        </row>
        <row r="19">
          <cell r="B19" t="str">
            <v>10GbE</v>
          </cell>
          <cell r="C19" t="str">
            <v>40 km</v>
          </cell>
          <cell r="D19" t="str">
            <v>XFP</v>
          </cell>
          <cell r="E19">
            <v>122103.20000000001</v>
          </cell>
          <cell r="F19">
            <v>85787.200000000012</v>
          </cell>
          <cell r="G19">
            <v>125015.20000000001</v>
          </cell>
          <cell r="H19">
            <v>52680</v>
          </cell>
          <cell r="I19">
            <v>111662.40000000001</v>
          </cell>
          <cell r="J19">
            <v>363727.61649888335</v>
          </cell>
          <cell r="K19">
            <v>254609.33154921836</v>
          </cell>
          <cell r="L19">
            <v>178226.53208445283</v>
          </cell>
          <cell r="M19">
            <v>142581.22566756228</v>
          </cell>
          <cell r="N19">
            <v>114064.98053404983</v>
          </cell>
          <cell r="O19">
            <v>91251.984427239862</v>
          </cell>
          <cell r="P19">
            <v>73001.587541791887</v>
          </cell>
          <cell r="Q19">
            <v>58401.27003343351</v>
          </cell>
          <cell r="R19">
            <v>46721.016026746809</v>
          </cell>
          <cell r="S19">
            <v>37376.812821397449</v>
          </cell>
        </row>
        <row r="20">
          <cell r="B20" t="str">
            <v>10GbE</v>
          </cell>
          <cell r="C20" t="str">
            <v>40 km</v>
          </cell>
          <cell r="D20" t="str">
            <v>SFP+</v>
          </cell>
          <cell r="E20">
            <v>180536.47499999998</v>
          </cell>
          <cell r="F20">
            <v>180823.01999999996</v>
          </cell>
          <cell r="G20">
            <v>379296.11999999994</v>
          </cell>
          <cell r="H20">
            <v>226567.59999999998</v>
          </cell>
          <cell r="I20">
            <v>528264.24</v>
          </cell>
          <cell r="J20">
            <v>239639.05573770485</v>
          </cell>
          <cell r="K20">
            <v>202495.00209836062</v>
          </cell>
          <cell r="L20">
            <v>170095.8017626229</v>
          </cell>
          <cell r="M20">
            <v>142029.99447179012</v>
          </cell>
          <cell r="N20">
            <v>117884.89541158581</v>
          </cell>
          <cell r="O20">
            <v>97844.463191616203</v>
          </cell>
          <cell r="P20">
            <v>81210.904449041453</v>
          </cell>
          <cell r="Q20">
            <v>67405.05069270439</v>
          </cell>
          <cell r="R20">
            <v>55946.192074944644</v>
          </cell>
          <cell r="S20">
            <v>46435.339422204052</v>
          </cell>
        </row>
        <row r="21">
          <cell r="B21" t="str">
            <v>10GbE</v>
          </cell>
          <cell r="C21" t="str">
            <v>80 km</v>
          </cell>
          <cell r="D21" t="str">
            <v>XFP</v>
          </cell>
          <cell r="E21">
            <v>68753</v>
          </cell>
          <cell r="F21">
            <v>9455</v>
          </cell>
          <cell r="G21">
            <v>9982</v>
          </cell>
          <cell r="H21">
            <v>2890</v>
          </cell>
          <cell r="I21">
            <v>13608</v>
          </cell>
          <cell r="J21">
            <v>2000</v>
          </cell>
          <cell r="K21">
            <v>1200</v>
          </cell>
          <cell r="L21">
            <v>0</v>
          </cell>
          <cell r="M21">
            <v>0</v>
          </cell>
          <cell r="N21">
            <v>0</v>
          </cell>
          <cell r="O21">
            <v>0</v>
          </cell>
          <cell r="P21">
            <v>0</v>
          </cell>
          <cell r="Q21">
            <v>0</v>
          </cell>
          <cell r="R21">
            <v>0</v>
          </cell>
          <cell r="S21">
            <v>0</v>
          </cell>
        </row>
        <row r="22">
          <cell r="B22" t="str">
            <v>10GbE</v>
          </cell>
          <cell r="C22" t="str">
            <v>80 km</v>
          </cell>
          <cell r="D22" t="str">
            <v>SFP+</v>
          </cell>
          <cell r="E22">
            <v>43870.75</v>
          </cell>
          <cell r="F22">
            <v>63032.5</v>
          </cell>
          <cell r="G22">
            <v>137379.5</v>
          </cell>
          <cell r="H22">
            <v>114319</v>
          </cell>
          <cell r="I22">
            <v>178763.2</v>
          </cell>
          <cell r="J22">
            <v>293123.59999999998</v>
          </cell>
          <cell r="K22">
            <v>285795.50999999995</v>
          </cell>
          <cell r="L22">
            <v>271505.73449999996</v>
          </cell>
          <cell r="M22">
            <v>237567.51768749996</v>
          </cell>
          <cell r="N22">
            <v>201932.39003437496</v>
          </cell>
          <cell r="O22">
            <v>171642.53152921872</v>
          </cell>
          <cell r="P22">
            <v>145896.1517998359</v>
          </cell>
          <cell r="Q22">
            <v>124011.72902986052</v>
          </cell>
          <cell r="R22">
            <v>105409.96967538144</v>
          </cell>
          <cell r="S22">
            <v>89598.47422407422</v>
          </cell>
        </row>
        <row r="23">
          <cell r="B23" t="str">
            <v>10GbE</v>
          </cell>
          <cell r="C23" t="str">
            <v>Various</v>
          </cell>
          <cell r="D23" t="str">
            <v>Legacy/discontinued</v>
          </cell>
          <cell r="E23">
            <v>32526.5</v>
          </cell>
          <cell r="F23">
            <v>12164.5</v>
          </cell>
          <cell r="G23">
            <v>1750</v>
          </cell>
          <cell r="H23">
            <v>2500</v>
          </cell>
          <cell r="I23">
            <v>0</v>
          </cell>
          <cell r="J23">
            <v>0</v>
          </cell>
          <cell r="K23">
            <v>0</v>
          </cell>
          <cell r="L23">
            <v>0</v>
          </cell>
          <cell r="M23">
            <v>0</v>
          </cell>
          <cell r="N23">
            <v>0</v>
          </cell>
          <cell r="O23">
            <v>0</v>
          </cell>
          <cell r="P23">
            <v>0</v>
          </cell>
          <cell r="Q23">
            <v>0</v>
          </cell>
          <cell r="R23">
            <v>0</v>
          </cell>
          <cell r="S23">
            <v>0</v>
          </cell>
        </row>
        <row r="24">
          <cell r="B24" t="str">
            <v>25GbE SR</v>
          </cell>
          <cell r="C24" t="str">
            <v>100 - 300 m</v>
          </cell>
          <cell r="D24" t="str">
            <v>SFP28</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row>
        <row r="25">
          <cell r="B25" t="str">
            <v>25GbE LR</v>
          </cell>
          <cell r="C25" t="str">
            <v>10 km</v>
          </cell>
          <cell r="D25" t="str">
            <v>SFP28</v>
          </cell>
          <cell r="E25">
            <v>1364.3999999999999</v>
          </cell>
          <cell r="F25">
            <v>5238.5999999999995</v>
          </cell>
          <cell r="G25">
            <v>17012.7</v>
          </cell>
          <cell r="H25">
            <v>19817.099999999999</v>
          </cell>
          <cell r="I25">
            <v>30960.6</v>
          </cell>
          <cell r="J25">
            <v>44389.044597214874</v>
          </cell>
          <cell r="K25">
            <v>110972.61149303717</v>
          </cell>
          <cell r="L25">
            <v>221945.22298607434</v>
          </cell>
          <cell r="M25">
            <v>321820.57332980778</v>
          </cell>
          <cell r="N25">
            <v>386184.68799576926</v>
          </cell>
          <cell r="O25">
            <v>463421.62559492304</v>
          </cell>
          <cell r="P25">
            <v>556105.95071390748</v>
          </cell>
          <cell r="Q25">
            <v>667327.14085668884</v>
          </cell>
          <cell r="R25">
            <v>800792.56902802642</v>
          </cell>
          <cell r="S25">
            <v>960951.08283363155</v>
          </cell>
        </row>
        <row r="26">
          <cell r="B26" t="str">
            <v>25GbE ER</v>
          </cell>
          <cell r="C26" t="str">
            <v>40 km</v>
          </cell>
          <cell r="D26" t="str">
            <v>SFP28</v>
          </cell>
          <cell r="E26">
            <v>0</v>
          </cell>
          <cell r="F26">
            <v>0</v>
          </cell>
          <cell r="G26">
            <v>0</v>
          </cell>
          <cell r="H26">
            <v>1056.912</v>
          </cell>
          <cell r="I26">
            <v>0</v>
          </cell>
          <cell r="J26">
            <v>0</v>
          </cell>
          <cell r="K26">
            <v>12000</v>
          </cell>
          <cell r="L26">
            <v>29592.696398143249</v>
          </cell>
          <cell r="M26">
            <v>59185.392796286498</v>
          </cell>
          <cell r="N26">
            <v>85818.819554615417</v>
          </cell>
          <cell r="O26">
            <v>102982.58346553848</v>
          </cell>
          <cell r="P26">
            <v>148294.92019037536</v>
          </cell>
          <cell r="Q26">
            <v>177953.90422845038</v>
          </cell>
          <cell r="R26">
            <v>213544.68507414043</v>
          </cell>
          <cell r="S26">
            <v>256253.62208896843</v>
          </cell>
        </row>
        <row r="27">
          <cell r="B27" t="str">
            <v>40G SR4</v>
          </cell>
          <cell r="C27" t="str">
            <v>100 m</v>
          </cell>
          <cell r="D27" t="str">
            <v>QSFP+</v>
          </cell>
          <cell r="E27">
            <v>31996.75</v>
          </cell>
          <cell r="F27">
            <v>39690.600000000006</v>
          </cell>
          <cell r="G27">
            <v>48031.975000000006</v>
          </cell>
          <cell r="H27">
            <v>32936.65</v>
          </cell>
          <cell r="I27">
            <v>36028.1</v>
          </cell>
          <cell r="J27">
            <v>33825</v>
          </cell>
          <cell r="K27">
            <v>16912.5</v>
          </cell>
          <cell r="L27">
            <v>8456.25</v>
          </cell>
          <cell r="M27">
            <v>4228.125</v>
          </cell>
          <cell r="N27">
            <v>2114.0625</v>
          </cell>
          <cell r="O27">
            <v>1057.03125</v>
          </cell>
          <cell r="P27">
            <v>528.515625</v>
          </cell>
          <cell r="Q27">
            <v>264.2578125</v>
          </cell>
          <cell r="R27">
            <v>132.12890625</v>
          </cell>
          <cell r="S27">
            <v>66.064453125</v>
          </cell>
        </row>
        <row r="28">
          <cell r="B28" t="str">
            <v>40GbE MM duplex</v>
          </cell>
          <cell r="C28" t="str">
            <v>100 m</v>
          </cell>
          <cell r="D28" t="str">
            <v>QSFP+</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row>
        <row r="29">
          <cell r="B29" t="str">
            <v>40GbE eSR</v>
          </cell>
          <cell r="C29" t="str">
            <v>300 m</v>
          </cell>
          <cell r="D29" t="str">
            <v>QSFP+</v>
          </cell>
          <cell r="E29">
            <v>13763.45</v>
          </cell>
          <cell r="F29">
            <v>23326.75</v>
          </cell>
          <cell r="G29">
            <v>24553.350000000002</v>
          </cell>
          <cell r="H29">
            <v>14680.7</v>
          </cell>
          <cell r="I29">
            <v>8864.65</v>
          </cell>
          <cell r="J29">
            <v>7725</v>
          </cell>
          <cell r="K29">
            <v>5793.75</v>
          </cell>
          <cell r="L29">
            <v>2896.875</v>
          </cell>
          <cell r="M29">
            <v>1158.75</v>
          </cell>
          <cell r="N29">
            <v>463.5</v>
          </cell>
          <cell r="O29">
            <v>185.4</v>
          </cell>
          <cell r="P29">
            <v>74.160000000000011</v>
          </cell>
          <cell r="Q29">
            <v>29.664000000000005</v>
          </cell>
          <cell r="R29">
            <v>11.865600000000002</v>
          </cell>
          <cell r="S29">
            <v>4.7462400000000011</v>
          </cell>
        </row>
        <row r="30">
          <cell r="B30" t="str">
            <v>40 GbE PSM4</v>
          </cell>
          <cell r="C30" t="str">
            <v>500 m</v>
          </cell>
          <cell r="D30" t="str">
            <v>QSFP+</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row>
        <row r="31">
          <cell r="B31" t="str">
            <v>40GbE (FR)</v>
          </cell>
          <cell r="C31" t="str">
            <v>2 km</v>
          </cell>
          <cell r="D31" t="str">
            <v>CFP</v>
          </cell>
          <cell r="E31">
            <v>791</v>
          </cell>
          <cell r="F31">
            <v>402</v>
          </cell>
          <cell r="G31">
            <v>0</v>
          </cell>
          <cell r="H31">
            <v>0</v>
          </cell>
          <cell r="I31">
            <v>0</v>
          </cell>
          <cell r="J31">
            <v>0</v>
          </cell>
          <cell r="K31">
            <v>0</v>
          </cell>
          <cell r="L31">
            <v>0</v>
          </cell>
          <cell r="M31">
            <v>0</v>
          </cell>
          <cell r="N31">
            <v>0</v>
          </cell>
          <cell r="O31">
            <v>0</v>
          </cell>
          <cell r="P31">
            <v>0</v>
          </cell>
          <cell r="Q31">
            <v>0</v>
          </cell>
          <cell r="R31">
            <v>0</v>
          </cell>
          <cell r="S31">
            <v>0</v>
          </cell>
        </row>
        <row r="32">
          <cell r="B32" t="str">
            <v>40GbE (LR4 subspec)</v>
          </cell>
          <cell r="C32" t="str">
            <v>2 km</v>
          </cell>
          <cell r="D32" t="str">
            <v>QSFP+</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row>
        <row r="33">
          <cell r="B33" t="str">
            <v>40GbE</v>
          </cell>
          <cell r="C33" t="str">
            <v>10 km</v>
          </cell>
          <cell r="D33" t="str">
            <v>CFP</v>
          </cell>
          <cell r="E33">
            <v>6322.25</v>
          </cell>
          <cell r="F33">
            <v>2703.7</v>
          </cell>
          <cell r="G33">
            <v>0</v>
          </cell>
          <cell r="H33">
            <v>0</v>
          </cell>
          <cell r="I33">
            <v>0</v>
          </cell>
          <cell r="J33">
            <v>0</v>
          </cell>
          <cell r="K33">
            <v>0</v>
          </cell>
          <cell r="L33">
            <v>0</v>
          </cell>
          <cell r="M33">
            <v>0</v>
          </cell>
          <cell r="N33">
            <v>0</v>
          </cell>
          <cell r="O33">
            <v>0</v>
          </cell>
          <cell r="P33">
            <v>0</v>
          </cell>
          <cell r="Q33">
            <v>0</v>
          </cell>
          <cell r="R33">
            <v>0</v>
          </cell>
          <cell r="S33">
            <v>0</v>
          </cell>
        </row>
        <row r="34">
          <cell r="B34" t="str">
            <v>40GbE</v>
          </cell>
          <cell r="C34" t="str">
            <v>10 km</v>
          </cell>
          <cell r="D34" t="str">
            <v>QSFP+</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row>
        <row r="35">
          <cell r="B35" t="str">
            <v>40GbE</v>
          </cell>
          <cell r="C35" t="str">
            <v>40 km</v>
          </cell>
          <cell r="D35" t="str">
            <v>all</v>
          </cell>
          <cell r="E35">
            <v>1468.2</v>
          </cell>
          <cell r="F35">
            <v>1249.3599999999999</v>
          </cell>
          <cell r="G35">
            <v>1315.8399999999997</v>
          </cell>
          <cell r="H35">
            <v>402.74999999999989</v>
          </cell>
          <cell r="I35">
            <v>34.999999999999936</v>
          </cell>
          <cell r="J35">
            <v>16.31843575418991</v>
          </cell>
          <cell r="K35">
            <v>14.686592178770919</v>
          </cell>
          <cell r="L35">
            <v>12.850768156424554</v>
          </cell>
          <cell r="M35">
            <v>10.923152932960869</v>
          </cell>
          <cell r="N35">
            <v>9.0116011696927174</v>
          </cell>
          <cell r="O35">
            <v>7.2092809357541725</v>
          </cell>
          <cell r="P35">
            <v>5.5871927252094835</v>
          </cell>
          <cell r="Q35">
            <v>4.1903945439071117</v>
          </cell>
          <cell r="R35">
            <v>3.0380360443326553</v>
          </cell>
          <cell r="S35">
            <v>2.1266252310328584</v>
          </cell>
        </row>
        <row r="36">
          <cell r="B36" t="str">
            <v xml:space="preserve">50G </v>
          </cell>
          <cell r="C36" t="str">
            <v>100 m</v>
          </cell>
          <cell r="D36" t="str">
            <v>all</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row>
        <row r="37">
          <cell r="B37" t="str">
            <v xml:space="preserve">50G </v>
          </cell>
          <cell r="C37" t="str">
            <v>2 km</v>
          </cell>
          <cell r="D37" t="str">
            <v>all</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row>
        <row r="38">
          <cell r="B38" t="str">
            <v xml:space="preserve">50G </v>
          </cell>
          <cell r="C38" t="str">
            <v>10 km</v>
          </cell>
          <cell r="D38" t="str">
            <v>all</v>
          </cell>
          <cell r="E38">
            <v>0</v>
          </cell>
          <cell r="F38">
            <v>0</v>
          </cell>
          <cell r="G38">
            <v>0</v>
          </cell>
          <cell r="H38">
            <v>0</v>
          </cell>
          <cell r="I38">
            <v>5484.2000000000007</v>
          </cell>
          <cell r="J38">
            <v>8774.7200000000012</v>
          </cell>
          <cell r="K38">
            <v>15794.496000000003</v>
          </cell>
          <cell r="L38">
            <v>23691.744000000006</v>
          </cell>
          <cell r="M38">
            <v>37014.023711158559</v>
          </cell>
          <cell r="N38">
            <v>53068.000918489503</v>
          </cell>
          <cell r="O38">
            <v>74295.201285885298</v>
          </cell>
          <cell r="P38">
            <v>100298.52173594515</v>
          </cell>
          <cell r="Q38">
            <v>130388.07825672868</v>
          </cell>
          <cell r="R38">
            <v>162985.09782091083</v>
          </cell>
          <cell r="S38">
            <v>195582.11738509295</v>
          </cell>
        </row>
        <row r="39">
          <cell r="B39" t="str">
            <v xml:space="preserve">50G </v>
          </cell>
          <cell r="C39" t="str">
            <v>40 km</v>
          </cell>
          <cell r="D39" t="str">
            <v>all</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row>
        <row r="40">
          <cell r="B40" t="str">
            <v xml:space="preserve">50G </v>
          </cell>
          <cell r="C40" t="str">
            <v>80 km</v>
          </cell>
          <cell r="D40" t="str">
            <v>all</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row>
        <row r="41">
          <cell r="B41" t="str">
            <v>100G</v>
          </cell>
          <cell r="C41" t="str">
            <v>100 m</v>
          </cell>
          <cell r="D41" t="str">
            <v>CFP</v>
          </cell>
          <cell r="E41">
            <v>14816</v>
          </cell>
          <cell r="F41">
            <v>6913</v>
          </cell>
          <cell r="G41">
            <v>5094</v>
          </cell>
          <cell r="H41">
            <v>3000</v>
          </cell>
          <cell r="I41">
            <v>0</v>
          </cell>
          <cell r="J41">
            <v>0</v>
          </cell>
          <cell r="K41">
            <v>0</v>
          </cell>
          <cell r="L41">
            <v>0</v>
          </cell>
          <cell r="M41">
            <v>0</v>
          </cell>
          <cell r="N41">
            <v>0</v>
          </cell>
          <cell r="O41">
            <v>0</v>
          </cell>
          <cell r="P41">
            <v>0</v>
          </cell>
          <cell r="Q41">
            <v>0</v>
          </cell>
          <cell r="R41">
            <v>0</v>
          </cell>
          <cell r="S41">
            <v>0</v>
          </cell>
        </row>
        <row r="42">
          <cell r="B42" t="str">
            <v>100G</v>
          </cell>
          <cell r="C42" t="str">
            <v>100 m</v>
          </cell>
          <cell r="D42" t="str">
            <v>CFP2/4</v>
          </cell>
          <cell r="E42">
            <v>4367</v>
          </cell>
          <cell r="F42">
            <v>2269</v>
          </cell>
          <cell r="G42">
            <v>2000</v>
          </cell>
          <cell r="H42">
            <v>1662.8911414720139</v>
          </cell>
          <cell r="I42">
            <v>0</v>
          </cell>
          <cell r="J42">
            <v>0</v>
          </cell>
          <cell r="K42">
            <v>0</v>
          </cell>
          <cell r="L42">
            <v>0</v>
          </cell>
          <cell r="M42">
            <v>0</v>
          </cell>
          <cell r="N42">
            <v>0</v>
          </cell>
          <cell r="O42">
            <v>0</v>
          </cell>
          <cell r="P42">
            <v>0</v>
          </cell>
          <cell r="Q42">
            <v>0</v>
          </cell>
          <cell r="R42">
            <v>0</v>
          </cell>
          <cell r="S42">
            <v>0</v>
          </cell>
        </row>
        <row r="43">
          <cell r="B43" t="str">
            <v>100G SR4</v>
          </cell>
          <cell r="C43" t="str">
            <v>100 m</v>
          </cell>
          <cell r="D43" t="str">
            <v>QSFP28</v>
          </cell>
          <cell r="E43">
            <v>0</v>
          </cell>
          <cell r="F43">
            <v>0</v>
          </cell>
          <cell r="G43">
            <v>38316.340000000004</v>
          </cell>
          <cell r="H43">
            <v>49463.625</v>
          </cell>
          <cell r="I43">
            <v>134071.38</v>
          </cell>
          <cell r="J43">
            <v>165427.35875716209</v>
          </cell>
          <cell r="K43">
            <v>207965.8224375752</v>
          </cell>
          <cell r="L43">
            <v>257357.70526649934</v>
          </cell>
          <cell r="M43">
            <v>314548.30643683253</v>
          </cell>
          <cell r="N43">
            <v>346003.13708051579</v>
          </cell>
          <cell r="O43">
            <v>380603.45078856742</v>
          </cell>
          <cell r="P43">
            <v>418663.79586742417</v>
          </cell>
          <cell r="Q43">
            <v>460530.17545416666</v>
          </cell>
          <cell r="R43">
            <v>506583.19299958332</v>
          </cell>
          <cell r="S43">
            <v>557241.51229954173</v>
          </cell>
        </row>
        <row r="44">
          <cell r="B44" t="str">
            <v>100G SR2</v>
          </cell>
          <cell r="C44" t="str">
            <v>100 m</v>
          </cell>
          <cell r="D44" t="str">
            <v>SFP-DD, DSFP</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row>
        <row r="45">
          <cell r="B45" t="str">
            <v>100G MM Duplex</v>
          </cell>
          <cell r="C45" t="str">
            <v>100 m</v>
          </cell>
          <cell r="D45" t="str">
            <v>QSFP28</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row>
        <row r="46">
          <cell r="B46" t="str">
            <v>100G eSR</v>
          </cell>
          <cell r="C46" t="str">
            <v>300 m</v>
          </cell>
          <cell r="D46" t="str">
            <v>QSFP28</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row>
        <row r="47">
          <cell r="B47" t="str">
            <v>100G PSM4</v>
          </cell>
          <cell r="C47" t="str">
            <v>500 m</v>
          </cell>
          <cell r="D47" t="str">
            <v>QSFP28</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row>
        <row r="48">
          <cell r="B48" t="str">
            <v>100G DR</v>
          </cell>
          <cell r="C48" t="str">
            <v>500 m</v>
          </cell>
          <cell r="D48" t="str">
            <v>QSFP28</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row>
        <row r="49">
          <cell r="B49" t="str">
            <v>100G CWDM4-Subspec</v>
          </cell>
          <cell r="C49" t="str">
            <v>500 m</v>
          </cell>
          <cell r="D49" t="str">
            <v>QSFP28</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row>
        <row r="50">
          <cell r="B50" t="str">
            <v>100G CWDM4</v>
          </cell>
          <cell r="C50" t="str">
            <v>2 km</v>
          </cell>
          <cell r="D50" t="str">
            <v>QSFP28</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row>
        <row r="51">
          <cell r="B51" t="str">
            <v>100G FR</v>
          </cell>
          <cell r="C51" t="str">
            <v>2 km</v>
          </cell>
          <cell r="D51" t="str">
            <v>QSFP28</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row>
        <row r="52">
          <cell r="B52" t="str">
            <v>100G</v>
          </cell>
          <cell r="C52" t="str">
            <v>10 km</v>
          </cell>
          <cell r="D52" t="str">
            <v>CFP</v>
          </cell>
          <cell r="E52">
            <v>109936</v>
          </cell>
          <cell r="F52">
            <v>67349</v>
          </cell>
          <cell r="G52">
            <v>38716</v>
          </cell>
          <cell r="H52">
            <v>28569</v>
          </cell>
          <cell r="I52">
            <v>20144</v>
          </cell>
          <cell r="J52">
            <v>26560.352992194275</v>
          </cell>
          <cell r="K52">
            <v>11952.158846487424</v>
          </cell>
          <cell r="L52">
            <v>4780.8635385949701</v>
          </cell>
          <cell r="M52">
            <v>1673.3022385082397</v>
          </cell>
          <cell r="N52">
            <v>459.91773786838087</v>
          </cell>
          <cell r="O52">
            <v>126.4113085718119</v>
          </cell>
          <cell r="P52">
            <v>34.744950279371366</v>
          </cell>
          <cell r="Q52">
            <v>9.5498700516195818</v>
          </cell>
          <cell r="R52">
            <v>2.6248423805334244</v>
          </cell>
          <cell r="S52">
            <v>0.72145458371718041</v>
          </cell>
        </row>
        <row r="53">
          <cell r="B53" t="str">
            <v>100G</v>
          </cell>
          <cell r="C53" t="str">
            <v>10 km</v>
          </cell>
          <cell r="D53" t="str">
            <v>CFP2/4</v>
          </cell>
          <cell r="E53">
            <v>92243</v>
          </cell>
          <cell r="F53">
            <v>78202</v>
          </cell>
          <cell r="G53">
            <v>73797</v>
          </cell>
          <cell r="H53">
            <v>44060</v>
          </cell>
          <cell r="I53">
            <v>52900</v>
          </cell>
          <cell r="J53">
            <v>18200</v>
          </cell>
          <cell r="K53">
            <v>13649.999999999996</v>
          </cell>
          <cell r="L53">
            <v>9554.9999999999945</v>
          </cell>
          <cell r="M53">
            <v>6210.7499999999936</v>
          </cell>
          <cell r="N53">
            <v>4036.9874999999938</v>
          </cell>
          <cell r="O53">
            <v>2624.0418749999949</v>
          </cell>
          <cell r="P53">
            <v>1705.6272187499958</v>
          </cell>
          <cell r="Q53">
            <v>1108.6576921874967</v>
          </cell>
          <cell r="R53">
            <v>720.62749992187253</v>
          </cell>
          <cell r="S53">
            <v>468.40787494921693</v>
          </cell>
        </row>
        <row r="54">
          <cell r="B54" t="str">
            <v>100G LR4</v>
          </cell>
          <cell r="C54" t="str">
            <v>10 km</v>
          </cell>
          <cell r="D54" t="str">
            <v>QSFP28</v>
          </cell>
          <cell r="E54">
            <v>18088.600000000002</v>
          </cell>
          <cell r="F54">
            <v>108705.59999999999</v>
          </cell>
          <cell r="G54">
            <v>119367.33529411763</v>
          </cell>
          <cell r="H54">
            <v>244741.95</v>
          </cell>
          <cell r="I54">
            <v>663795</v>
          </cell>
          <cell r="J54">
            <v>1006479.4103907807</v>
          </cell>
          <cell r="K54">
            <v>1253905.5987785142</v>
          </cell>
          <cell r="L54">
            <v>1379296.1586563659</v>
          </cell>
          <cell r="M54">
            <v>1517225.7745220026</v>
          </cell>
          <cell r="N54">
            <v>1593087.0632481028</v>
          </cell>
          <cell r="O54">
            <v>1593087.0632481028</v>
          </cell>
          <cell r="P54">
            <v>1593087.0632481028</v>
          </cell>
          <cell r="Q54">
            <v>1593087.0632481028</v>
          </cell>
          <cell r="R54">
            <v>1593087.0632481028</v>
          </cell>
          <cell r="S54">
            <v>1593087.0632481028</v>
          </cell>
        </row>
        <row r="55">
          <cell r="B55" t="str">
            <v>100G 4WDM10</v>
          </cell>
          <cell r="C55" t="str">
            <v>10 km</v>
          </cell>
          <cell r="D55" t="str">
            <v>QSFP28</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row>
        <row r="56">
          <cell r="B56" t="str">
            <v>100G 4WDM20</v>
          </cell>
          <cell r="C56" t="str">
            <v>20 km</v>
          </cell>
          <cell r="D56" t="str">
            <v>QSFP28</v>
          </cell>
          <cell r="E56">
            <v>0</v>
          </cell>
          <cell r="F56">
            <v>0</v>
          </cell>
          <cell r="G56">
            <v>0</v>
          </cell>
          <cell r="H56">
            <v>2632.0000000000005</v>
          </cell>
          <cell r="I56">
            <v>827.20000000000016</v>
          </cell>
          <cell r="J56">
            <v>1504.0000000000002</v>
          </cell>
          <cell r="K56">
            <v>1353.6000000000001</v>
          </cell>
          <cell r="L56">
            <v>1218.24</v>
          </cell>
          <cell r="M56">
            <v>1027.8900000000001</v>
          </cell>
          <cell r="N56">
            <v>925.101</v>
          </cell>
          <cell r="O56">
            <v>832.59090000000003</v>
          </cell>
          <cell r="P56">
            <v>749.33181000000013</v>
          </cell>
          <cell r="Q56">
            <v>674.39862900000014</v>
          </cell>
          <cell r="R56">
            <v>606.95876610000005</v>
          </cell>
          <cell r="S56">
            <v>546.26288949000013</v>
          </cell>
        </row>
        <row r="57">
          <cell r="B57" t="str">
            <v>100G ER4-Lite</v>
          </cell>
          <cell r="C57" t="str">
            <v>30 km</v>
          </cell>
          <cell r="D57" t="str">
            <v>QSFP28</v>
          </cell>
          <cell r="E57">
            <v>0</v>
          </cell>
          <cell r="F57">
            <v>1600</v>
          </cell>
          <cell r="G57">
            <v>4840</v>
          </cell>
          <cell r="H57">
            <v>17107.2</v>
          </cell>
          <cell r="I57">
            <v>25659.200000000001</v>
          </cell>
          <cell r="J57">
            <v>48795.43990679612</v>
          </cell>
          <cell r="K57">
            <v>73193.159860194181</v>
          </cell>
          <cell r="L57">
            <v>87831.791832233022</v>
          </cell>
          <cell r="M57">
            <v>92223.381423844679</v>
          </cell>
          <cell r="N57">
            <v>96834.550495036921</v>
          </cell>
          <cell r="O57">
            <v>101676.27801978878</v>
          </cell>
          <cell r="P57">
            <v>106760.09192077821</v>
          </cell>
          <cell r="Q57">
            <v>112098.09651681711</v>
          </cell>
          <cell r="R57">
            <v>117703.00134265798</v>
          </cell>
          <cell r="S57">
            <v>123588.15140979088</v>
          </cell>
        </row>
        <row r="58">
          <cell r="B58" t="str">
            <v>100G ER4</v>
          </cell>
          <cell r="C58" t="str">
            <v>40 km</v>
          </cell>
          <cell r="D58" t="str">
            <v>QSFP28</v>
          </cell>
          <cell r="E58">
            <v>5964.8</v>
          </cell>
          <cell r="F58">
            <v>6617.6</v>
          </cell>
          <cell r="G58">
            <v>3240</v>
          </cell>
          <cell r="H58">
            <v>4280</v>
          </cell>
          <cell r="I58">
            <v>5462.4000000000005</v>
          </cell>
          <cell r="J58">
            <v>7871.1243560482544</v>
          </cell>
          <cell r="K58">
            <v>11806.686534072382</v>
          </cell>
          <cell r="L58">
            <v>16529.361147701333</v>
          </cell>
          <cell r="M58">
            <v>22314.637549396804</v>
          </cell>
          <cell r="N58">
            <v>29009.028814215842</v>
          </cell>
          <cell r="O58">
            <v>36261.286017769802</v>
          </cell>
          <cell r="P58">
            <v>39887.414619546791</v>
          </cell>
          <cell r="Q58">
            <v>41881.785350524129</v>
          </cell>
          <cell r="R58">
            <v>43975.874618050337</v>
          </cell>
          <cell r="S58">
            <v>46174.668348952859</v>
          </cell>
        </row>
        <row r="59">
          <cell r="B59" t="str">
            <v>100G ZR4</v>
          </cell>
          <cell r="C59" t="str">
            <v>80 km</v>
          </cell>
          <cell r="D59" t="str">
            <v>QSFP28</v>
          </cell>
          <cell r="E59">
            <v>0</v>
          </cell>
          <cell r="F59">
            <v>0</v>
          </cell>
          <cell r="G59">
            <v>0</v>
          </cell>
          <cell r="H59">
            <v>0</v>
          </cell>
          <cell r="I59">
            <v>0</v>
          </cell>
          <cell r="J59">
            <v>1600</v>
          </cell>
          <cell r="K59">
            <v>4800</v>
          </cell>
          <cell r="L59">
            <v>12000</v>
          </cell>
          <cell r="M59">
            <v>24000</v>
          </cell>
          <cell r="N59">
            <v>36000</v>
          </cell>
          <cell r="O59">
            <v>52200</v>
          </cell>
          <cell r="P59">
            <v>73080</v>
          </cell>
          <cell r="Q59">
            <v>98658</v>
          </cell>
          <cell r="R59">
            <v>128255.39999999998</v>
          </cell>
          <cell r="S59">
            <v>160319.24999999997</v>
          </cell>
        </row>
        <row r="60">
          <cell r="B60" t="str">
            <v>200G SR4</v>
          </cell>
          <cell r="C60" t="str">
            <v>100 m</v>
          </cell>
          <cell r="D60" t="str">
            <v>QSFP56</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row>
        <row r="61">
          <cell r="B61" t="str">
            <v>200G DR</v>
          </cell>
          <cell r="C61" t="str">
            <v>500 m</v>
          </cell>
          <cell r="D61" t="str">
            <v>TBD</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row>
        <row r="62">
          <cell r="B62" t="str">
            <v>200G FR4</v>
          </cell>
          <cell r="C62" t="str">
            <v>3 km</v>
          </cell>
          <cell r="D62" t="str">
            <v>QSFP56</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row>
        <row r="63">
          <cell r="B63" t="str">
            <v>200G LR</v>
          </cell>
          <cell r="C63" t="str">
            <v>10 km</v>
          </cell>
          <cell r="D63" t="str">
            <v>TBD</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row>
        <row r="64">
          <cell r="B64" t="str">
            <v>200G ER4</v>
          </cell>
          <cell r="C64" t="str">
            <v>40 km</v>
          </cell>
          <cell r="D64" t="str">
            <v>TBD</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row>
        <row r="65">
          <cell r="B65" t="str">
            <v>2x200 (400G-SR8)</v>
          </cell>
          <cell r="C65" t="str">
            <v>100 m</v>
          </cell>
          <cell r="D65" t="str">
            <v>OSFP, QSFP-DD</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row>
        <row r="66">
          <cell r="B66" t="str">
            <v>400G SR4.2</v>
          </cell>
          <cell r="C66" t="str">
            <v>100 m</v>
          </cell>
          <cell r="D66" t="str">
            <v>OSFP, QSFP-DD</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row>
        <row r="67">
          <cell r="B67" t="str">
            <v>400G DR4</v>
          </cell>
          <cell r="C67" t="str">
            <v>500 m</v>
          </cell>
          <cell r="D67" t="str">
            <v>OSFP, QSFP-DD, QSFP112</v>
          </cell>
          <cell r="E67">
            <v>0</v>
          </cell>
          <cell r="F67">
            <v>0</v>
          </cell>
          <cell r="G67">
            <v>0</v>
          </cell>
          <cell r="H67">
            <v>0</v>
          </cell>
          <cell r="I67">
            <v>0</v>
          </cell>
          <cell r="J67">
            <v>20069.551414676454</v>
          </cell>
          <cell r="K67">
            <v>80278.205658705818</v>
          </cell>
          <cell r="L67">
            <v>140486.85990273519</v>
          </cell>
          <cell r="M67">
            <v>219159.50144826685</v>
          </cell>
          <cell r="N67">
            <v>306823.30202757363</v>
          </cell>
          <cell r="O67">
            <v>337505.63223033102</v>
          </cell>
          <cell r="P67">
            <v>371256.19545336411</v>
          </cell>
          <cell r="Q67">
            <v>408381.81499870057</v>
          </cell>
          <cell r="R67">
            <v>449219.99649857066</v>
          </cell>
          <cell r="S67">
            <v>494141.99614842777</v>
          </cell>
        </row>
        <row r="68">
          <cell r="B68" t="str">
            <v>2x(200G FR4)</v>
          </cell>
          <cell r="C68" t="str">
            <v>2 km</v>
          </cell>
          <cell r="D68" t="str">
            <v>OSFP</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row>
        <row r="69">
          <cell r="B69" t="str">
            <v>400G FR4</v>
          </cell>
          <cell r="C69" t="str">
            <v>2 km</v>
          </cell>
          <cell r="D69" t="str">
            <v>OSFP, QSFP-DD, QSFP112</v>
          </cell>
          <cell r="E69">
            <v>0</v>
          </cell>
          <cell r="F69">
            <v>0</v>
          </cell>
          <cell r="G69">
            <v>0</v>
          </cell>
          <cell r="H69">
            <v>0</v>
          </cell>
          <cell r="I69">
            <v>0</v>
          </cell>
          <cell r="J69">
            <v>2670.42</v>
          </cell>
          <cell r="K69">
            <v>13352.1</v>
          </cell>
          <cell r="L69">
            <v>30042.225000000002</v>
          </cell>
          <cell r="M69">
            <v>50470.937999999995</v>
          </cell>
          <cell r="N69">
            <v>76547.589300000007</v>
          </cell>
          <cell r="O69">
            <v>91857.107160000014</v>
          </cell>
          <cell r="P69">
            <v>110228.52859200002</v>
          </cell>
          <cell r="Q69">
            <v>132274.2343104</v>
          </cell>
          <cell r="R69">
            <v>158729.08117248002</v>
          </cell>
          <cell r="S69">
            <v>190474.897406976</v>
          </cell>
        </row>
        <row r="70">
          <cell r="B70" t="str">
            <v>400G LR8, LR4</v>
          </cell>
          <cell r="C70" t="str">
            <v>10 km</v>
          </cell>
          <cell r="D70" t="str">
            <v>OSFP, QSFP-DD, QSFP112</v>
          </cell>
          <cell r="E70">
            <v>0</v>
          </cell>
          <cell r="F70">
            <v>82</v>
          </cell>
          <cell r="G70">
            <v>900</v>
          </cell>
          <cell r="H70">
            <v>1454.101098901099</v>
          </cell>
          <cell r="I70">
            <v>6091.4</v>
          </cell>
          <cell r="J70">
            <v>10555.303767916606</v>
          </cell>
          <cell r="K70">
            <v>17592.172946527677</v>
          </cell>
          <cell r="L70">
            <v>35184.345893055353</v>
          </cell>
          <cell r="M70">
            <v>52776.518839583034</v>
          </cell>
          <cell r="N70">
            <v>79164.778259374551</v>
          </cell>
          <cell r="O70">
            <v>118747.16738906183</v>
          </cell>
          <cell r="P70">
            <v>207807.54293085818</v>
          </cell>
          <cell r="Q70">
            <v>311711.31439628726</v>
          </cell>
          <cell r="R70">
            <v>436395.84015480208</v>
          </cell>
          <cell r="S70">
            <v>567314.59220124269</v>
          </cell>
        </row>
        <row r="71">
          <cell r="B71" t="str">
            <v>800G SR8</v>
          </cell>
          <cell r="C71" t="str">
            <v>50 m</v>
          </cell>
          <cell r="D71" t="str">
            <v>OSFP, QSFP-DD800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B72" t="str">
            <v>800G DR8, DR4</v>
          </cell>
          <cell r="C72" t="str">
            <v>500 m</v>
          </cell>
          <cell r="D72" t="str">
            <v>OSFP, QSFP-DD800</v>
          </cell>
          <cell r="E72">
            <v>0</v>
          </cell>
          <cell r="F72">
            <v>0</v>
          </cell>
          <cell r="G72">
            <v>0</v>
          </cell>
          <cell r="H72">
            <v>0</v>
          </cell>
          <cell r="I72">
            <v>0</v>
          </cell>
          <cell r="J72">
            <v>0</v>
          </cell>
          <cell r="K72">
            <v>0</v>
          </cell>
          <cell r="L72">
            <v>5000</v>
          </cell>
          <cell r="M72">
            <v>30000</v>
          </cell>
          <cell r="N72">
            <v>103499.99999999999</v>
          </cell>
          <cell r="O72">
            <v>206999.99999999997</v>
          </cell>
          <cell r="P72">
            <v>289799.99999999994</v>
          </cell>
          <cell r="Q72">
            <v>376739.99999999994</v>
          </cell>
          <cell r="R72">
            <v>452087.99999999994</v>
          </cell>
          <cell r="S72">
            <v>497296.79999999993</v>
          </cell>
        </row>
        <row r="73">
          <cell r="B73" t="str">
            <v>2x(400G FR4), 800G FR4</v>
          </cell>
          <cell r="C73" t="str">
            <v>2 km</v>
          </cell>
          <cell r="D73" t="str">
            <v>OSFP, QSFP-DD800</v>
          </cell>
          <cell r="E73">
            <v>0</v>
          </cell>
          <cell r="F73">
            <v>0</v>
          </cell>
          <cell r="G73">
            <v>0</v>
          </cell>
          <cell r="H73">
            <v>0</v>
          </cell>
          <cell r="I73">
            <v>0</v>
          </cell>
          <cell r="J73">
            <v>0</v>
          </cell>
          <cell r="K73">
            <v>0</v>
          </cell>
          <cell r="L73">
            <v>4800</v>
          </cell>
          <cell r="M73">
            <v>28000</v>
          </cell>
          <cell r="N73">
            <v>98000.000000000015</v>
          </cell>
          <cell r="O73">
            <v>214200</v>
          </cell>
          <cell r="P73">
            <v>321300</v>
          </cell>
          <cell r="Q73">
            <v>449820</v>
          </cell>
          <cell r="R73">
            <v>629748</v>
          </cell>
          <cell r="S73">
            <v>818672.4</v>
          </cell>
        </row>
        <row r="74">
          <cell r="B74" t="str">
            <v>800G LR8, LR4</v>
          </cell>
          <cell r="C74" t="str">
            <v>6, 10 km</v>
          </cell>
          <cell r="D74" t="str">
            <v>TBD</v>
          </cell>
          <cell r="E74">
            <v>0</v>
          </cell>
          <cell r="F74">
            <v>0</v>
          </cell>
          <cell r="G74">
            <v>0</v>
          </cell>
          <cell r="H74">
            <v>0</v>
          </cell>
          <cell r="I74">
            <v>0</v>
          </cell>
          <cell r="J74">
            <v>0</v>
          </cell>
          <cell r="K74">
            <v>0</v>
          </cell>
          <cell r="L74">
            <v>180</v>
          </cell>
          <cell r="M74">
            <v>1200</v>
          </cell>
          <cell r="N74">
            <v>5040.0000000000009</v>
          </cell>
          <cell r="O74">
            <v>12960</v>
          </cell>
          <cell r="P74">
            <v>22032</v>
          </cell>
          <cell r="Q74">
            <v>35251.199999999997</v>
          </cell>
          <cell r="R74">
            <v>52876.799999999996</v>
          </cell>
          <cell r="S74">
            <v>74027.520000000004</v>
          </cell>
        </row>
        <row r="75">
          <cell r="B75" t="str">
            <v>800G ZRlite</v>
          </cell>
          <cell r="C75" t="str">
            <v>10 km, 20 km</v>
          </cell>
          <cell r="D75" t="str">
            <v>TBD</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row>
        <row r="76">
          <cell r="B76" t="str">
            <v>800G ER4</v>
          </cell>
          <cell r="C76" t="str">
            <v>40 km</v>
          </cell>
          <cell r="D76" t="str">
            <v>TBD</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row>
        <row r="77">
          <cell r="B77" t="str">
            <v>1.6T SR16</v>
          </cell>
          <cell r="C77" t="str">
            <v>100 m</v>
          </cell>
          <cell r="D77" t="str">
            <v>OSFP-XD and TBD</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row>
        <row r="78">
          <cell r="B78" t="str">
            <v>1.6T DR8</v>
          </cell>
          <cell r="C78" t="str">
            <v>500 m</v>
          </cell>
          <cell r="D78" t="str">
            <v>OSFP-XD and TBD</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row>
        <row r="79">
          <cell r="B79" t="str">
            <v>1.6T FR8</v>
          </cell>
          <cell r="C79" t="str">
            <v>2 km</v>
          </cell>
          <cell r="D79" t="str">
            <v>OSFP-XD and TBD</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row>
        <row r="80">
          <cell r="B80" t="str">
            <v>1.6T LR8</v>
          </cell>
          <cell r="C80" t="str">
            <v>10 km</v>
          </cell>
          <cell r="D80" t="str">
            <v>OSFP-XD and TBD</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row>
        <row r="81">
          <cell r="B81" t="str">
            <v>1.6T ER8</v>
          </cell>
          <cell r="C81" t="str">
            <v>&gt;10 km</v>
          </cell>
          <cell r="D81" t="str">
            <v>OSFP-XD and TBD</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row>
        <row r="82">
          <cell r="B82" t="str">
            <v>3.2T SR</v>
          </cell>
          <cell r="C82" t="str">
            <v>100 m</v>
          </cell>
          <cell r="D82" t="str">
            <v>OSFP-XD and TBD</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row>
        <row r="83">
          <cell r="B83" t="str">
            <v>3.2T DR</v>
          </cell>
          <cell r="C83" t="str">
            <v>500 m</v>
          </cell>
          <cell r="D83" t="str">
            <v>OSFP-XD and TBD</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row>
        <row r="84">
          <cell r="B84" t="str">
            <v>3.2T FR</v>
          </cell>
          <cell r="C84" t="str">
            <v>2 km</v>
          </cell>
          <cell r="D84" t="str">
            <v>OSFP-XD and TBD</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row>
        <row r="85">
          <cell r="B85" t="str">
            <v>3.2T LR</v>
          </cell>
          <cell r="C85" t="str">
            <v>10 km</v>
          </cell>
          <cell r="D85" t="str">
            <v>OSFP-XD and TBD</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row>
        <row r="86">
          <cell r="B86" t="str">
            <v>3.2T ER</v>
          </cell>
          <cell r="C86" t="str">
            <v>&gt;10 km</v>
          </cell>
          <cell r="D86" t="str">
            <v>OSFP-XD and TBD</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row>
        <row r="87">
          <cell r="B87">
            <v>0</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row>
        <row r="88">
          <cell r="B88" t="str">
            <v xml:space="preserve">Total Devices </v>
          </cell>
          <cell r="C88">
            <v>0</v>
          </cell>
          <cell r="D88">
            <v>0</v>
          </cell>
          <cell r="E88">
            <v>4496664.3535132017</v>
          </cell>
          <cell r="F88">
            <v>3902185.0984692555</v>
          </cell>
          <cell r="G88">
            <v>5876521.6602941174</v>
          </cell>
          <cell r="H88">
            <v>4886176.3592403736</v>
          </cell>
          <cell r="I88">
            <v>6778004.8900000015</v>
          </cell>
          <cell r="J88">
            <v>7162359.6965112835</v>
          </cell>
          <cell r="K88">
            <v>6861807.2512099259</v>
          </cell>
          <cell r="L88">
            <v>6666122.1883947374</v>
          </cell>
          <cell r="M88">
            <v>6656783.0691850791</v>
          </cell>
          <cell r="N88">
            <v>6717606.0378809581</v>
          </cell>
          <cell r="O88">
            <v>6809377.9113916252</v>
          </cell>
          <cell r="P88">
            <v>7034115.61834672</v>
          </cell>
          <cell r="Q88">
            <v>7368859.6254804181</v>
          </cell>
          <cell r="R88">
            <v>7853581.4911505831</v>
          </cell>
          <cell r="S88">
            <v>8409742.5734822731</v>
          </cell>
        </row>
        <row r="93">
          <cell r="B93" t="str">
            <v>GbE</v>
          </cell>
          <cell r="C93" t="str">
            <v>500 m</v>
          </cell>
          <cell r="D93" t="str">
            <v>SFP</v>
          </cell>
          <cell r="E93">
            <v>10.178233731377588</v>
          </cell>
          <cell r="F93">
            <v>8.9746992158904888</v>
          </cell>
          <cell r="G93">
            <v>8.1963947817703744</v>
          </cell>
          <cell r="H93">
            <v>6.5310968236540647</v>
          </cell>
          <cell r="I93">
            <v>7.4971279458662963</v>
          </cell>
          <cell r="J93">
            <v>7.6811042188052463</v>
          </cell>
          <cell r="K93">
            <v>7.2970490078649837</v>
          </cell>
          <cell r="L93">
            <v>6.9321965574717339</v>
          </cell>
          <cell r="M93">
            <v>6.5855867295981456</v>
          </cell>
          <cell r="N93">
            <v>6.2563073931182389</v>
          </cell>
          <cell r="O93">
            <v>5.9434920234623263</v>
          </cell>
          <cell r="P93">
            <v>5.6463174222892096</v>
          </cell>
          <cell r="Q93">
            <v>5.3640015511747485</v>
          </cell>
          <cell r="R93">
            <v>5.0958014736160111</v>
          </cell>
          <cell r="S93">
            <v>4.8410113999352102</v>
          </cell>
        </row>
        <row r="94">
          <cell r="B94" t="str">
            <v>GbE</v>
          </cell>
          <cell r="C94" t="str">
            <v>10 km</v>
          </cell>
          <cell r="D94" t="str">
            <v>SFP</v>
          </cell>
          <cell r="E94">
            <v>11.313150064475876</v>
          </cell>
          <cell r="F94">
            <v>9.7279618337487541</v>
          </cell>
          <cell r="G94">
            <v>7.9991133376783168</v>
          </cell>
          <cell r="H94">
            <v>7.7271597478083978</v>
          </cell>
          <cell r="I94">
            <v>6.4662251944420115</v>
          </cell>
          <cell r="J94">
            <v>5.710393030398615</v>
          </cell>
          <cell r="K94">
            <v>5.4248733788786838</v>
          </cell>
          <cell r="L94">
            <v>5.1536297099347488</v>
          </cell>
          <cell r="M94">
            <v>4.8959482244380119</v>
          </cell>
          <cell r="N94">
            <v>4.6511508132161117</v>
          </cell>
          <cell r="O94">
            <v>4.4185932725553068</v>
          </cell>
          <cell r="P94">
            <v>4.1976636089275416</v>
          </cell>
          <cell r="Q94">
            <v>3.9877804284811647</v>
          </cell>
          <cell r="R94">
            <v>3.7883914070571065</v>
          </cell>
          <cell r="S94">
            <v>3.5989718367042514</v>
          </cell>
        </row>
        <row r="95">
          <cell r="B95" t="str">
            <v>GbE</v>
          </cell>
          <cell r="C95" t="str">
            <v>40 km</v>
          </cell>
          <cell r="D95" t="str">
            <v>SFP</v>
          </cell>
          <cell r="E95">
            <v>14.223250006112197</v>
          </cell>
          <cell r="F95">
            <v>11.270556706605298</v>
          </cell>
          <cell r="G95">
            <v>11.355942578382948</v>
          </cell>
          <cell r="H95">
            <v>6.73831916455803</v>
          </cell>
          <cell r="I95">
            <v>9.1277713694662772</v>
          </cell>
          <cell r="J95">
            <v>9.5891050827001418</v>
          </cell>
          <cell r="K95">
            <v>9.1096498285651339</v>
          </cell>
          <cell r="L95">
            <v>8.6541673371368759</v>
          </cell>
          <cell r="M95">
            <v>8.2214589702800325</v>
          </cell>
          <cell r="N95">
            <v>7.810386021766031</v>
          </cell>
          <cell r="O95">
            <v>7.4198667206777298</v>
          </cell>
          <cell r="P95">
            <v>7.0488733846438434</v>
          </cell>
          <cell r="Q95">
            <v>6.6964297154116528</v>
          </cell>
          <cell r="R95">
            <v>6.3616082296410701</v>
          </cell>
          <cell r="S95">
            <v>6.0435278181590162</v>
          </cell>
        </row>
        <row r="96">
          <cell r="B96" t="str">
            <v>GbE</v>
          </cell>
          <cell r="C96" t="str">
            <v>80 km</v>
          </cell>
          <cell r="D96" t="str">
            <v>SFP</v>
          </cell>
          <cell r="E96">
            <v>47.263945249069465</v>
          </cell>
          <cell r="F96">
            <v>42.349942382451964</v>
          </cell>
          <cell r="G96">
            <v>32.87799862653884</v>
          </cell>
          <cell r="H96">
            <v>29.555877684398165</v>
          </cell>
          <cell r="I96">
            <v>26.484476827418217</v>
          </cell>
          <cell r="J96">
            <v>33.025096524375201</v>
          </cell>
          <cell r="K96">
            <v>30.548214285047056</v>
          </cell>
          <cell r="L96">
            <v>28.257098213668531</v>
          </cell>
          <cell r="M96">
            <v>26.137815847643392</v>
          </cell>
          <cell r="N96">
            <v>24.177479659070137</v>
          </cell>
          <cell r="O96">
            <v>22.364168684639882</v>
          </cell>
          <cell r="P96">
            <v>20.686856033291889</v>
          </cell>
          <cell r="Q96">
            <v>19.135341830794999</v>
          </cell>
          <cell r="R96">
            <v>17.700191193485374</v>
          </cell>
          <cell r="S96">
            <v>16.372676853973971</v>
          </cell>
        </row>
        <row r="97">
          <cell r="B97" t="str">
            <v>GbE &amp; Fast Ethernet</v>
          </cell>
          <cell r="C97" t="str">
            <v>Various</v>
          </cell>
          <cell r="D97" t="str">
            <v>Legacy/discontinued</v>
          </cell>
          <cell r="E97">
            <v>18</v>
          </cell>
          <cell r="F97">
            <v>0</v>
          </cell>
          <cell r="G97">
            <v>0</v>
          </cell>
          <cell r="H97">
            <v>0</v>
          </cell>
          <cell r="I97">
            <v>0</v>
          </cell>
          <cell r="J97">
            <v>0</v>
          </cell>
          <cell r="K97">
            <v>0</v>
          </cell>
          <cell r="L97">
            <v>0</v>
          </cell>
          <cell r="M97">
            <v>0</v>
          </cell>
          <cell r="N97">
            <v>0</v>
          </cell>
          <cell r="O97">
            <v>0</v>
          </cell>
          <cell r="P97">
            <v>0</v>
          </cell>
          <cell r="Q97">
            <v>0</v>
          </cell>
          <cell r="R97">
            <v>0</v>
          </cell>
          <cell r="S97">
            <v>0</v>
          </cell>
        </row>
        <row r="98">
          <cell r="B98" t="str">
            <v>10GbE</v>
          </cell>
          <cell r="C98" t="str">
            <v>300 m</v>
          </cell>
          <cell r="D98" t="str">
            <v>XFP</v>
          </cell>
          <cell r="E98">
            <v>65.084287545305614</v>
          </cell>
          <cell r="F98">
            <v>58.749084731162213</v>
          </cell>
          <cell r="G98">
            <v>53.859817130996483</v>
          </cell>
          <cell r="H98">
            <v>50.690660803147772</v>
          </cell>
          <cell r="I98">
            <v>58</v>
          </cell>
          <cell r="J98">
            <v>54.999999999999986</v>
          </cell>
          <cell r="K98">
            <v>0</v>
          </cell>
          <cell r="L98">
            <v>0</v>
          </cell>
          <cell r="M98">
            <v>0</v>
          </cell>
          <cell r="N98">
            <v>0</v>
          </cell>
          <cell r="O98">
            <v>0</v>
          </cell>
          <cell r="P98">
            <v>0</v>
          </cell>
          <cell r="Q98">
            <v>0</v>
          </cell>
          <cell r="R98">
            <v>0</v>
          </cell>
          <cell r="S98">
            <v>0</v>
          </cell>
        </row>
        <row r="99">
          <cell r="B99" t="str">
            <v>10GbE</v>
          </cell>
          <cell r="C99" t="str">
            <v>300 m</v>
          </cell>
          <cell r="D99" t="str">
            <v>SFP+</v>
          </cell>
          <cell r="E99">
            <v>18.016278339273537</v>
          </cell>
          <cell r="F99">
            <v>15.097691372748406</v>
          </cell>
          <cell r="G99">
            <v>12.873119482168063</v>
          </cell>
          <cell r="H99">
            <v>11.901909081173461</v>
          </cell>
          <cell r="I99">
            <v>8.8914308092188179</v>
          </cell>
          <cell r="J99">
            <v>7.173718321801541</v>
          </cell>
          <cell r="K99">
            <v>6.815032405711464</v>
          </cell>
          <cell r="L99">
            <v>6.4742807854258908</v>
          </cell>
          <cell r="M99">
            <v>6.1505667461545963</v>
          </cell>
          <cell r="N99">
            <v>5.8430384088468665</v>
          </cell>
          <cell r="O99">
            <v>5.5508864884045233</v>
          </cell>
          <cell r="P99">
            <v>5.2733421639842959</v>
          </cell>
          <cell r="Q99">
            <v>5.009675055785082</v>
          </cell>
          <cell r="R99">
            <v>4.7591913029958279</v>
          </cell>
          <cell r="S99">
            <v>4.521231737846036</v>
          </cell>
        </row>
        <row r="100">
          <cell r="B100" t="str">
            <v>10GbE LRM</v>
          </cell>
          <cell r="C100" t="str">
            <v>220 m</v>
          </cell>
          <cell r="D100" t="str">
            <v>SFP+</v>
          </cell>
          <cell r="E100">
            <v>78.390761412913719</v>
          </cell>
          <cell r="F100">
            <v>66.716018564745482</v>
          </cell>
          <cell r="G100">
            <v>62.552567664917163</v>
          </cell>
          <cell r="H100">
            <v>59.611529264181257</v>
          </cell>
          <cell r="I100">
            <v>59.999999999999986</v>
          </cell>
          <cell r="J100">
            <v>52.856422919921378</v>
          </cell>
          <cell r="K100">
            <v>51.799294461522948</v>
          </cell>
          <cell r="L100">
            <v>50.763308572292487</v>
          </cell>
          <cell r="M100">
            <v>49.748042400846636</v>
          </cell>
          <cell r="N100">
            <v>48.753081552829705</v>
          </cell>
          <cell r="O100">
            <v>47.778019921773108</v>
          </cell>
          <cell r="P100">
            <v>46.822459523337642</v>
          </cell>
          <cell r="Q100">
            <v>45.886010332870889</v>
          </cell>
          <cell r="R100">
            <v>44.968290126213468</v>
          </cell>
          <cell r="S100">
            <v>44.068924323689188</v>
          </cell>
        </row>
        <row r="101">
          <cell r="B101" t="str">
            <v>10GbE</v>
          </cell>
          <cell r="C101" t="str">
            <v>10 km</v>
          </cell>
          <cell r="D101" t="str">
            <v>XFP</v>
          </cell>
          <cell r="E101">
            <v>67.576972221049004</v>
          </cell>
          <cell r="F101">
            <v>51.799368807617711</v>
          </cell>
          <cell r="G101">
            <v>44.013044587017021</v>
          </cell>
          <cell r="H101">
            <v>41</v>
          </cell>
          <cell r="I101">
            <v>35.957452943054136</v>
          </cell>
          <cell r="J101">
            <v>34.303351364374407</v>
          </cell>
          <cell r="K101">
            <v>32.245150282511943</v>
          </cell>
          <cell r="L101">
            <v>30.310441265561224</v>
          </cell>
          <cell r="M101">
            <v>28.491814789627544</v>
          </cell>
          <cell r="N101">
            <v>26.782305902249892</v>
          </cell>
          <cell r="O101">
            <v>25.175367548114892</v>
          </cell>
          <cell r="P101">
            <v>23.664845495228001</v>
          </cell>
          <cell r="Q101">
            <v>22.244954765514318</v>
          </cell>
          <cell r="R101">
            <v>20.910257479583457</v>
          </cell>
          <cell r="S101">
            <v>19.655642030808448</v>
          </cell>
        </row>
        <row r="102">
          <cell r="B102" t="str">
            <v>10GbE</v>
          </cell>
          <cell r="C102" t="str">
            <v>10 km</v>
          </cell>
          <cell r="D102" t="str">
            <v>SFP+</v>
          </cell>
          <cell r="E102">
            <v>38.465958311427336</v>
          </cell>
          <cell r="F102">
            <v>30.5</v>
          </cell>
          <cell r="G102">
            <v>24.174517052756187</v>
          </cell>
          <cell r="H102">
            <v>21.627202905666547</v>
          </cell>
          <cell r="I102">
            <v>14.821000176023825</v>
          </cell>
          <cell r="J102">
            <v>12.90013334790371</v>
          </cell>
          <cell r="K102">
            <v>11.868122680071414</v>
          </cell>
          <cell r="L102">
            <v>10.918672865665703</v>
          </cell>
          <cell r="M102">
            <v>10.045179036412446</v>
          </cell>
          <cell r="N102">
            <v>9.2415647134994501</v>
          </cell>
          <cell r="O102">
            <v>8.5022395364194949</v>
          </cell>
          <cell r="P102">
            <v>7.822060373505936</v>
          </cell>
          <cell r="Q102">
            <v>7.1962955436254612</v>
          </cell>
          <cell r="R102">
            <v>6.620591900135425</v>
          </cell>
          <cell r="S102">
            <v>6.0909445481245914</v>
          </cell>
        </row>
        <row r="103">
          <cell r="B103" t="str">
            <v>10GbE</v>
          </cell>
          <cell r="C103" t="str">
            <v>40 km</v>
          </cell>
          <cell r="D103" t="str">
            <v>XFP</v>
          </cell>
          <cell r="E103">
            <v>202.96860771881492</v>
          </cell>
          <cell r="F103">
            <v>139.47449702400385</v>
          </cell>
          <cell r="G103">
            <v>119.6669017796072</v>
          </cell>
          <cell r="H103">
            <v>119.50068790484173</v>
          </cell>
          <cell r="I103">
            <v>109.57561916035459</v>
          </cell>
          <cell r="J103">
            <v>57.159652031751513</v>
          </cell>
          <cell r="K103">
            <v>54.873265950481446</v>
          </cell>
          <cell r="L103">
            <v>52.678335312462181</v>
          </cell>
          <cell r="M103">
            <v>50.571201899963683</v>
          </cell>
          <cell r="N103">
            <v>48.548353823965137</v>
          </cell>
          <cell r="O103">
            <v>46.606419671006527</v>
          </cell>
          <cell r="P103">
            <v>44.742162884166262</v>
          </cell>
          <cell r="Q103">
            <v>42.952476368799609</v>
          </cell>
          <cell r="R103">
            <v>41.23437731404762</v>
          </cell>
          <cell r="S103">
            <v>39.585002221485709</v>
          </cell>
        </row>
        <row r="104">
          <cell r="B104" t="str">
            <v>10GbE</v>
          </cell>
          <cell r="C104" t="str">
            <v>40 km</v>
          </cell>
          <cell r="D104" t="str">
            <v>SFP+</v>
          </cell>
          <cell r="E104">
            <v>191.20778168956542</v>
          </cell>
          <cell r="F104">
            <v>155.78241680453388</v>
          </cell>
          <cell r="G104">
            <v>99.963714368632438</v>
          </cell>
          <cell r="H104">
            <v>66.016798139647349</v>
          </cell>
          <cell r="I104">
            <v>70.588320646778001</v>
          </cell>
          <cell r="J104">
            <v>66.517031141273861</v>
          </cell>
          <cell r="K104">
            <v>61.528253805678325</v>
          </cell>
          <cell r="L104">
            <v>56.91363477025245</v>
          </cell>
          <cell r="M104">
            <v>52.645112162483521</v>
          </cell>
          <cell r="N104">
            <v>48.696728750297261</v>
          </cell>
          <cell r="O104">
            <v>45.04447409402497</v>
          </cell>
          <cell r="P104">
            <v>41.666138536973101</v>
          </cell>
          <cell r="Q104">
            <v>38.541178146700119</v>
          </cell>
          <cell r="R104">
            <v>35.650589785697612</v>
          </cell>
          <cell r="S104">
            <v>32.976795551770294</v>
          </cell>
        </row>
        <row r="105">
          <cell r="B105" t="str">
            <v>10GbE</v>
          </cell>
          <cell r="C105" t="str">
            <v>80 km</v>
          </cell>
          <cell r="D105" t="str">
            <v>XFP</v>
          </cell>
          <cell r="E105">
            <v>272.0748723385496</v>
          </cell>
          <cell r="F105">
            <v>279.05568350167476</v>
          </cell>
          <cell r="G105">
            <v>298.53432873031477</v>
          </cell>
          <cell r="H105">
            <v>339.79189270089455</v>
          </cell>
          <cell r="I105">
            <v>208.25682931849849</v>
          </cell>
          <cell r="J105">
            <v>177.5</v>
          </cell>
          <cell r="K105">
            <v>0</v>
          </cell>
          <cell r="L105">
            <v>0</v>
          </cell>
          <cell r="M105">
            <v>0</v>
          </cell>
          <cell r="N105">
            <v>0</v>
          </cell>
          <cell r="O105">
            <v>0</v>
          </cell>
          <cell r="P105">
            <v>0</v>
          </cell>
          <cell r="Q105">
            <v>0</v>
          </cell>
          <cell r="R105">
            <v>0</v>
          </cell>
          <cell r="S105">
            <v>0</v>
          </cell>
        </row>
        <row r="106">
          <cell r="B106" t="str">
            <v>10GbE</v>
          </cell>
          <cell r="C106" t="str">
            <v>80 km</v>
          </cell>
          <cell r="D106" t="str">
            <v>SFP+</v>
          </cell>
          <cell r="E106">
            <v>362.31733736347383</v>
          </cell>
          <cell r="F106">
            <v>296.14130230693672</v>
          </cell>
          <cell r="G106">
            <v>232.06261204152722</v>
          </cell>
          <cell r="H106">
            <v>209.99253352557963</v>
          </cell>
          <cell r="I106">
            <v>176.6006701807157</v>
          </cell>
          <cell r="J106">
            <v>149.57653898644895</v>
          </cell>
          <cell r="K106">
            <v>134.61888508780407</v>
          </cell>
          <cell r="L106">
            <v>121.15699657902367</v>
          </cell>
          <cell r="M106">
            <v>109.0412969211213</v>
          </cell>
          <cell r="N106">
            <v>98.137167229009179</v>
          </cell>
          <cell r="O106">
            <v>88.323450506108259</v>
          </cell>
          <cell r="P106">
            <v>79.491105455497433</v>
          </cell>
          <cell r="Q106">
            <v>71.54199490994769</v>
          </cell>
          <cell r="R106">
            <v>64.387795418952919</v>
          </cell>
          <cell r="S106">
            <v>57.949015877057619</v>
          </cell>
        </row>
        <row r="107">
          <cell r="B107" t="str">
            <v>10GbE</v>
          </cell>
          <cell r="C107" t="str">
            <v>Various</v>
          </cell>
          <cell r="D107" t="str">
            <v>Legacy/discontinued</v>
          </cell>
          <cell r="E107">
            <v>99.093186017554928</v>
          </cell>
          <cell r="F107">
            <v>94.281145957499305</v>
          </cell>
          <cell r="G107">
            <v>114.28571428571429</v>
          </cell>
          <cell r="H107">
            <v>120</v>
          </cell>
          <cell r="I107">
            <v>0</v>
          </cell>
          <cell r="J107">
            <v>0</v>
          </cell>
          <cell r="K107">
            <v>0</v>
          </cell>
          <cell r="L107">
            <v>0</v>
          </cell>
          <cell r="M107">
            <v>0</v>
          </cell>
          <cell r="N107">
            <v>0</v>
          </cell>
          <cell r="O107">
            <v>0</v>
          </cell>
          <cell r="P107">
            <v>0</v>
          </cell>
          <cell r="Q107">
            <v>0</v>
          </cell>
          <cell r="R107">
            <v>0</v>
          </cell>
          <cell r="S107">
            <v>0</v>
          </cell>
        </row>
        <row r="108">
          <cell r="B108" t="str">
            <v>25GbE SR</v>
          </cell>
          <cell r="C108" t="str">
            <v>100 - 300 m</v>
          </cell>
          <cell r="D108" t="str">
            <v>SFP28</v>
          </cell>
          <cell r="E108">
            <v>187.14315701091519</v>
          </cell>
          <cell r="F108">
            <v>141.11071819746516</v>
          </cell>
          <cell r="G108">
            <v>87.296721341283785</v>
          </cell>
          <cell r="H108">
            <v>64.310689641111139</v>
          </cell>
          <cell r="I108">
            <v>53.528560487420563</v>
          </cell>
          <cell r="J108">
            <v>40.487263065345111</v>
          </cell>
          <cell r="K108">
            <v>34.414173605543347</v>
          </cell>
          <cell r="L108">
            <v>29.252047564711845</v>
          </cell>
          <cell r="M108">
            <v>24.864240430005072</v>
          </cell>
          <cell r="N108">
            <v>21.134604365504309</v>
          </cell>
          <cell r="O108">
            <v>17.964413710678663</v>
          </cell>
          <cell r="P108">
            <v>15.269751654076863</v>
          </cell>
          <cell r="Q108">
            <v>12.979288905965333</v>
          </cell>
          <cell r="R108">
            <v>11.032395570070532</v>
          </cell>
          <cell r="S108">
            <v>9.3775362345599529</v>
          </cell>
        </row>
        <row r="109">
          <cell r="B109" t="str">
            <v>25GbE LR</v>
          </cell>
          <cell r="C109" t="str">
            <v>10 km</v>
          </cell>
          <cell r="D109" t="str">
            <v>SFP28</v>
          </cell>
          <cell r="E109">
            <v>456.24032541776609</v>
          </cell>
          <cell r="F109">
            <v>324.10355668962507</v>
          </cell>
          <cell r="G109">
            <v>194.62477807755377</v>
          </cell>
          <cell r="H109">
            <v>117.28240761766357</v>
          </cell>
          <cell r="I109">
            <v>106.45047411409577</v>
          </cell>
          <cell r="J109">
            <v>72.30886573116689</v>
          </cell>
          <cell r="K109">
            <v>61.462535871491845</v>
          </cell>
          <cell r="L109">
            <v>52.243155490768075</v>
          </cell>
          <cell r="M109">
            <v>44.406682167152866</v>
          </cell>
          <cell r="N109">
            <v>37.745679842079937</v>
          </cell>
          <cell r="O109">
            <v>32.083827865767944</v>
          </cell>
          <cell r="P109">
            <v>27.271253685902753</v>
          </cell>
          <cell r="Q109">
            <v>23.180565633017338</v>
          </cell>
          <cell r="R109">
            <v>19.703480788064738</v>
          </cell>
          <cell r="S109">
            <v>16.747958669855027</v>
          </cell>
        </row>
        <row r="110">
          <cell r="B110" t="str">
            <v>25GbE ER</v>
          </cell>
          <cell r="C110" t="str">
            <v>40 km</v>
          </cell>
          <cell r="D110" t="str">
            <v>SFP28</v>
          </cell>
          <cell r="E110">
            <v>0</v>
          </cell>
          <cell r="F110">
            <v>0</v>
          </cell>
          <cell r="G110">
            <v>0</v>
          </cell>
          <cell r="H110">
            <v>198.05039441894206</v>
          </cell>
          <cell r="I110">
            <v>0</v>
          </cell>
          <cell r="J110">
            <v>0</v>
          </cell>
          <cell r="K110">
            <v>92.292380708517484</v>
          </cell>
          <cell r="L110">
            <v>79.679088678353423</v>
          </cell>
          <cell r="M110">
            <v>68.438645811228582</v>
          </cell>
          <cell r="N110">
            <v>60.870910937871578</v>
          </cell>
          <cell r="O110">
            <v>54.05336891282996</v>
          </cell>
          <cell r="P110">
            <v>47.916059317519064</v>
          </cell>
          <cell r="Q110">
            <v>42.395295961370124</v>
          </cell>
          <cell r="R110">
            <v>37.433119274982488</v>
          </cell>
          <cell r="S110">
            <v>32.976795551770287</v>
          </cell>
        </row>
        <row r="111">
          <cell r="B111" t="str">
            <v>40G SR4</v>
          </cell>
          <cell r="C111" t="str">
            <v>100 m</v>
          </cell>
          <cell r="D111" t="str">
            <v>QSFP+</v>
          </cell>
          <cell r="E111">
            <v>96.595063887564976</v>
          </cell>
          <cell r="F111">
            <v>80.379797575925679</v>
          </cell>
          <cell r="G111">
            <v>58.660264540622045</v>
          </cell>
          <cell r="H111">
            <v>46.122113533534389</v>
          </cell>
          <cell r="I111">
            <v>35.473283541071446</v>
          </cell>
          <cell r="J111">
            <v>32.106617235114626</v>
          </cell>
          <cell r="K111">
            <v>28.253823166900869</v>
          </cell>
          <cell r="L111">
            <v>24.863364386872767</v>
          </cell>
          <cell r="M111">
            <v>21.879760660448035</v>
          </cell>
          <cell r="N111">
            <v>19.254189381194269</v>
          </cell>
          <cell r="O111">
            <v>16.943686655450957</v>
          </cell>
          <cell r="P111">
            <v>14.910444256796842</v>
          </cell>
          <cell r="Q111">
            <v>13.121190945981221</v>
          </cell>
          <cell r="R111">
            <v>11.546648032463475</v>
          </cell>
          <cell r="S111">
            <v>10.161050268567857</v>
          </cell>
        </row>
        <row r="112">
          <cell r="B112" t="str">
            <v>40GbE MM duplex</v>
          </cell>
          <cell r="C112" t="str">
            <v>100 m</v>
          </cell>
          <cell r="D112" t="str">
            <v>QSFP+</v>
          </cell>
          <cell r="E112">
            <v>250</v>
          </cell>
          <cell r="F112">
            <v>240</v>
          </cell>
          <cell r="G112">
            <v>227</v>
          </cell>
          <cell r="H112">
            <v>215</v>
          </cell>
          <cell r="I112">
            <v>192.46744186046513</v>
          </cell>
          <cell r="J112">
            <v>226.81985294117646</v>
          </cell>
          <cell r="K112">
            <v>208.67426470588236</v>
          </cell>
          <cell r="L112">
            <v>191.98032352941181</v>
          </cell>
          <cell r="M112">
            <v>176.62189764705883</v>
          </cell>
          <cell r="N112">
            <v>162.49214583529414</v>
          </cell>
          <cell r="O112">
            <v>149.49277416847062</v>
          </cell>
          <cell r="P112">
            <v>137.53335223499298</v>
          </cell>
          <cell r="Q112">
            <v>126.53068405619354</v>
          </cell>
          <cell r="R112">
            <v>116.40822933169805</v>
          </cell>
          <cell r="S112">
            <v>107.09557098516223</v>
          </cell>
        </row>
        <row r="113">
          <cell r="B113" t="str">
            <v>40GbE eSR</v>
          </cell>
          <cell r="C113" t="str">
            <v>300 m</v>
          </cell>
          <cell r="D113" t="str">
            <v>QSFP+</v>
          </cell>
          <cell r="E113">
            <v>106.66614587912188</v>
          </cell>
          <cell r="F113">
            <v>80.99928194026171</v>
          </cell>
          <cell r="G113">
            <v>63.850920529241115</v>
          </cell>
          <cell r="H113">
            <v>62.046561131281194</v>
          </cell>
          <cell r="I113">
            <v>61.551041819264739</v>
          </cell>
          <cell r="J113">
            <v>45.197411003236247</v>
          </cell>
          <cell r="K113">
            <v>40.677669902912626</v>
          </cell>
          <cell r="L113">
            <v>36.609902912621372</v>
          </cell>
          <cell r="M113">
            <v>32.948912621359234</v>
          </cell>
          <cell r="N113">
            <v>29.654021359223311</v>
          </cell>
          <cell r="O113">
            <v>26.688619223300982</v>
          </cell>
          <cell r="P113">
            <v>24.019757300970877</v>
          </cell>
          <cell r="Q113">
            <v>21.617781570873792</v>
          </cell>
          <cell r="R113">
            <v>19.456003413786412</v>
          </cell>
          <cell r="S113">
            <v>17.510403072407772</v>
          </cell>
        </row>
        <row r="114">
          <cell r="B114" t="str">
            <v>40 GbE PSM4</v>
          </cell>
          <cell r="C114" t="str">
            <v>500 m</v>
          </cell>
          <cell r="D114" t="str">
            <v>QSFP+</v>
          </cell>
          <cell r="E114">
            <v>253.19068527507093</v>
          </cell>
          <cell r="F114">
            <v>262.79055146339874</v>
          </cell>
          <cell r="G114">
            <v>251.75081757202989</v>
          </cell>
          <cell r="H114">
            <v>229.09940986908356</v>
          </cell>
          <cell r="I114">
            <v>163.66778351325723</v>
          </cell>
          <cell r="J114">
            <v>126.51321133039227</v>
          </cell>
          <cell r="K114">
            <v>107.53622963083342</v>
          </cell>
          <cell r="L114">
            <v>91.405795186208408</v>
          </cell>
          <cell r="M114">
            <v>77.694925908277142</v>
          </cell>
          <cell r="N114">
            <v>66.04068702203557</v>
          </cell>
          <cell r="O114">
            <v>56.134583968730233</v>
          </cell>
          <cell r="P114">
            <v>47.714396373420698</v>
          </cell>
          <cell r="Q114">
            <v>40.557236917407593</v>
          </cell>
          <cell r="R114">
            <v>34.473651379796451</v>
          </cell>
          <cell r="S114">
            <v>29.302603672826987</v>
          </cell>
        </row>
        <row r="115">
          <cell r="B115" t="str">
            <v>40GbE (FR)</v>
          </cell>
          <cell r="C115" t="str">
            <v>2 km</v>
          </cell>
          <cell r="D115" t="str">
            <v>CFP</v>
          </cell>
          <cell r="E115">
            <v>4569.894941368153</v>
          </cell>
          <cell r="F115">
            <v>5251.681208639473</v>
          </cell>
          <cell r="G115">
            <v>0</v>
          </cell>
          <cell r="H115">
            <v>0</v>
          </cell>
          <cell r="I115">
            <v>0</v>
          </cell>
          <cell r="J115">
            <v>0</v>
          </cell>
          <cell r="K115">
            <v>0</v>
          </cell>
          <cell r="L115">
            <v>0</v>
          </cell>
          <cell r="M115">
            <v>0</v>
          </cell>
          <cell r="N115">
            <v>0</v>
          </cell>
          <cell r="O115">
            <v>0</v>
          </cell>
          <cell r="P115">
            <v>0</v>
          </cell>
          <cell r="Q115">
            <v>0</v>
          </cell>
          <cell r="R115">
            <v>0</v>
          </cell>
          <cell r="S115">
            <v>0</v>
          </cell>
        </row>
        <row r="116">
          <cell r="B116" t="str">
            <v>40GbE (LR4 subspec)</v>
          </cell>
          <cell r="C116" t="str">
            <v>2 km</v>
          </cell>
          <cell r="D116" t="str">
            <v>QSFP+</v>
          </cell>
          <cell r="E116">
            <v>377.60055209491952</v>
          </cell>
          <cell r="F116">
            <v>343.5254726908467</v>
          </cell>
          <cell r="G116">
            <v>303.68617678545809</v>
          </cell>
          <cell r="H116">
            <v>253.43147678888388</v>
          </cell>
          <cell r="I116">
            <v>210.55904117693416</v>
          </cell>
          <cell r="J116">
            <v>168.73368158909219</v>
          </cell>
          <cell r="K116">
            <v>158.60966069374663</v>
          </cell>
          <cell r="L116">
            <v>149.09308105212185</v>
          </cell>
          <cell r="M116">
            <v>140.14749618899452</v>
          </cell>
          <cell r="N116">
            <v>131.73864641765485</v>
          </cell>
          <cell r="O116">
            <v>123.83432763259553</v>
          </cell>
          <cell r="P116">
            <v>116.40426797463981</v>
          </cell>
          <cell r="Q116">
            <v>109.42001189616143</v>
          </cell>
          <cell r="R116">
            <v>102.85481118239173</v>
          </cell>
          <cell r="S116">
            <v>96.683522511448217</v>
          </cell>
        </row>
        <row r="117">
          <cell r="B117" t="str">
            <v>40GbE</v>
          </cell>
          <cell r="C117" t="str">
            <v>10 km</v>
          </cell>
          <cell r="D117" t="str">
            <v>CFP</v>
          </cell>
          <cell r="E117">
            <v>1174.9655306999969</v>
          </cell>
          <cell r="F117">
            <v>1350.8997571323105</v>
          </cell>
          <cell r="G117">
            <v>0</v>
          </cell>
          <cell r="H117">
            <v>0</v>
          </cell>
          <cell r="I117">
            <v>0</v>
          </cell>
          <cell r="J117">
            <v>0</v>
          </cell>
          <cell r="K117">
            <v>0</v>
          </cell>
          <cell r="L117">
            <v>0</v>
          </cell>
          <cell r="M117">
            <v>0</v>
          </cell>
          <cell r="N117">
            <v>0</v>
          </cell>
          <cell r="O117">
            <v>0</v>
          </cell>
          <cell r="P117">
            <v>0</v>
          </cell>
          <cell r="Q117">
            <v>0</v>
          </cell>
          <cell r="R117">
            <v>0</v>
          </cell>
          <cell r="S117">
            <v>0</v>
          </cell>
        </row>
        <row r="118">
          <cell r="B118" t="str">
            <v>40GbE</v>
          </cell>
          <cell r="C118" t="str">
            <v>10 km</v>
          </cell>
          <cell r="D118" t="str">
            <v>QSFP+</v>
          </cell>
          <cell r="E118">
            <v>427.72742888770347</v>
          </cell>
          <cell r="F118">
            <v>401.36672508917627</v>
          </cell>
          <cell r="G118">
            <v>361.77095787062291</v>
          </cell>
          <cell r="H118">
            <v>248.30643495824251</v>
          </cell>
          <cell r="I118">
            <v>244.70714718038474</v>
          </cell>
          <cell r="J118">
            <v>194.61066154223428</v>
          </cell>
          <cell r="K118">
            <v>182.9340218497002</v>
          </cell>
          <cell r="L118">
            <v>171.95798053871818</v>
          </cell>
          <cell r="M118">
            <v>161.6405017063951</v>
          </cell>
          <cell r="N118">
            <v>151.94207160401137</v>
          </cell>
          <cell r="O118">
            <v>142.82554730777068</v>
          </cell>
          <cell r="P118">
            <v>134.25601446930443</v>
          </cell>
          <cell r="Q118">
            <v>126.20065360114616</v>
          </cell>
          <cell r="R118">
            <v>118.62861438507738</v>
          </cell>
          <cell r="S118">
            <v>111.51089752197274</v>
          </cell>
        </row>
        <row r="119">
          <cell r="B119" t="str">
            <v>40GbE</v>
          </cell>
          <cell r="C119" t="str">
            <v>40 km</v>
          </cell>
          <cell r="D119" t="str">
            <v>all</v>
          </cell>
          <cell r="E119">
            <v>1673.0572324239708</v>
          </cell>
          <cell r="F119">
            <v>1459.2330281290015</v>
          </cell>
          <cell r="G119">
            <v>1255.0508268482483</v>
          </cell>
          <cell r="H119">
            <v>894.2956424581015</v>
          </cell>
          <cell r="I119">
            <v>449.42857142857144</v>
          </cell>
          <cell r="J119">
            <v>370.55973981513182</v>
          </cell>
          <cell r="K119">
            <v>333.50376583361862</v>
          </cell>
          <cell r="L119">
            <v>300.15338925025674</v>
          </cell>
          <cell r="M119">
            <v>270.13805032523106</v>
          </cell>
          <cell r="N119">
            <v>243.12424529270797</v>
          </cell>
          <cell r="O119">
            <v>218.8118207634372</v>
          </cell>
          <cell r="P119">
            <v>196.93063868709345</v>
          </cell>
          <cell r="Q119">
            <v>177.23757481838413</v>
          </cell>
          <cell r="R119">
            <v>159.51381733654569</v>
          </cell>
          <cell r="S119">
            <v>143.56243560289113</v>
          </cell>
        </row>
        <row r="120">
          <cell r="B120" t="str">
            <v xml:space="preserve">50G </v>
          </cell>
          <cell r="C120" t="str">
            <v>100 m</v>
          </cell>
          <cell r="D120" t="str">
            <v>all</v>
          </cell>
          <cell r="E120">
            <v>0</v>
          </cell>
          <cell r="F120">
            <v>0</v>
          </cell>
          <cell r="G120">
            <v>0</v>
          </cell>
          <cell r="H120">
            <v>0</v>
          </cell>
          <cell r="I120">
            <v>98</v>
          </cell>
          <cell r="J120">
            <v>95.55</v>
          </cell>
          <cell r="K120">
            <v>88.383749999999992</v>
          </cell>
          <cell r="L120">
            <v>77.335781249999982</v>
          </cell>
          <cell r="M120">
            <v>63.802019531249982</v>
          </cell>
          <cell r="N120">
            <v>51.041615624999984</v>
          </cell>
          <cell r="O120">
            <v>40.833292499999992</v>
          </cell>
          <cell r="P120">
            <v>32.666633999999995</v>
          </cell>
          <cell r="Q120">
            <v>26.133307199999994</v>
          </cell>
          <cell r="R120">
            <v>20.90664576</v>
          </cell>
          <cell r="S120">
            <v>16.725316608</v>
          </cell>
        </row>
        <row r="121">
          <cell r="B121" t="str">
            <v xml:space="preserve">50G </v>
          </cell>
          <cell r="C121" t="str">
            <v>2 km</v>
          </cell>
          <cell r="D121" t="str">
            <v>all</v>
          </cell>
          <cell r="E121">
            <v>0</v>
          </cell>
          <cell r="F121">
            <v>0</v>
          </cell>
          <cell r="G121">
            <v>0</v>
          </cell>
          <cell r="H121">
            <v>0</v>
          </cell>
          <cell r="I121">
            <v>115</v>
          </cell>
          <cell r="J121">
            <v>109.25</v>
          </cell>
          <cell r="K121">
            <v>92.862499999999997</v>
          </cell>
          <cell r="L121">
            <v>78.93312499999999</v>
          </cell>
          <cell r="M121">
            <v>67.093156249999993</v>
          </cell>
          <cell r="N121">
            <v>57.02918281249999</v>
          </cell>
          <cell r="O121">
            <v>48.474805390624987</v>
          </cell>
          <cell r="P121">
            <v>41.20358458203124</v>
          </cell>
          <cell r="Q121">
            <v>35.023046894726555</v>
          </cell>
          <cell r="R121">
            <v>29.76958986051757</v>
          </cell>
          <cell r="S121">
            <v>25.304151381439933</v>
          </cell>
        </row>
        <row r="122">
          <cell r="B122" t="str">
            <v xml:space="preserve">50G </v>
          </cell>
          <cell r="C122" t="str">
            <v>10 km</v>
          </cell>
          <cell r="D122" t="str">
            <v>all</v>
          </cell>
          <cell r="E122">
            <v>0</v>
          </cell>
          <cell r="F122">
            <v>0</v>
          </cell>
          <cell r="G122">
            <v>0</v>
          </cell>
          <cell r="H122">
            <v>0</v>
          </cell>
          <cell r="I122">
            <v>140</v>
          </cell>
          <cell r="J122">
            <v>133</v>
          </cell>
          <cell r="K122">
            <v>113.05</v>
          </cell>
          <cell r="L122">
            <v>96.092500000000001</v>
          </cell>
          <cell r="M122">
            <v>81.678624999999997</v>
          </cell>
          <cell r="N122">
            <v>69.426831249999992</v>
          </cell>
          <cell r="O122">
            <v>59.012806562499989</v>
          </cell>
          <cell r="P122">
            <v>50.16088557812499</v>
          </cell>
          <cell r="Q122">
            <v>42.636752741406241</v>
          </cell>
          <cell r="R122">
            <v>36.241239830195305</v>
          </cell>
          <cell r="S122">
            <v>30.805053855666007</v>
          </cell>
        </row>
        <row r="123">
          <cell r="B123" t="str">
            <v xml:space="preserve">50G </v>
          </cell>
          <cell r="C123" t="str">
            <v>40 km</v>
          </cell>
          <cell r="D123" t="str">
            <v>all</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row>
        <row r="124">
          <cell r="B124" t="str">
            <v xml:space="preserve">50G </v>
          </cell>
          <cell r="C124" t="str">
            <v>80 km</v>
          </cell>
          <cell r="D124" t="str">
            <v>all</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row>
        <row r="125">
          <cell r="B125" t="str">
            <v>100G</v>
          </cell>
          <cell r="C125" t="str">
            <v>100 m</v>
          </cell>
          <cell r="D125" t="str">
            <v>CFP</v>
          </cell>
          <cell r="E125">
            <v>1422.7039686825053</v>
          </cell>
          <cell r="F125">
            <v>1273.3986691740201</v>
          </cell>
          <cell r="G125">
            <v>1018.9069493521796</v>
          </cell>
          <cell r="H125">
            <v>1000</v>
          </cell>
          <cell r="I125">
            <v>0</v>
          </cell>
          <cell r="J125">
            <v>0</v>
          </cell>
          <cell r="K125">
            <v>0</v>
          </cell>
          <cell r="L125">
            <v>0</v>
          </cell>
          <cell r="M125">
            <v>0</v>
          </cell>
          <cell r="N125">
            <v>0</v>
          </cell>
          <cell r="O125">
            <v>0</v>
          </cell>
          <cell r="P125">
            <v>0</v>
          </cell>
          <cell r="Q125">
            <v>0</v>
          </cell>
          <cell r="R125">
            <v>0</v>
          </cell>
          <cell r="S125">
            <v>0</v>
          </cell>
        </row>
        <row r="126">
          <cell r="B126" t="str">
            <v>100G</v>
          </cell>
          <cell r="C126" t="str">
            <v>100 m</v>
          </cell>
          <cell r="D126" t="str">
            <v>CFP2/4</v>
          </cell>
          <cell r="E126">
            <v>1204.7629951912068</v>
          </cell>
          <cell r="F126">
            <v>1092.608197443808</v>
          </cell>
          <cell r="G126">
            <v>1004.0468400000002</v>
          </cell>
          <cell r="H126">
            <v>903.64215600000023</v>
          </cell>
          <cell r="I126">
            <v>0</v>
          </cell>
          <cell r="J126">
            <v>0</v>
          </cell>
          <cell r="K126">
            <v>0</v>
          </cell>
          <cell r="L126">
            <v>0</v>
          </cell>
          <cell r="M126">
            <v>0</v>
          </cell>
          <cell r="N126">
            <v>0</v>
          </cell>
          <cell r="O126">
            <v>0</v>
          </cell>
          <cell r="P126">
            <v>0</v>
          </cell>
          <cell r="Q126">
            <v>0</v>
          </cell>
          <cell r="R126">
            <v>0</v>
          </cell>
          <cell r="S126">
            <v>0</v>
          </cell>
        </row>
        <row r="127">
          <cell r="B127" t="str">
            <v>100G SR4</v>
          </cell>
          <cell r="C127" t="str">
            <v>100 m</v>
          </cell>
          <cell r="D127" t="str">
            <v>QSFP28</v>
          </cell>
          <cell r="E127">
            <v>258.09426618771823</v>
          </cell>
          <cell r="F127">
            <v>182.02277386466108</v>
          </cell>
          <cell r="G127">
            <v>113.54682982085136</v>
          </cell>
          <cell r="H127">
            <v>84.990621213745783</v>
          </cell>
          <cell r="I127">
            <v>66</v>
          </cell>
          <cell r="J127">
            <v>59.4</v>
          </cell>
          <cell r="K127">
            <v>53.46</v>
          </cell>
          <cell r="L127">
            <v>48.114000000000004</v>
          </cell>
          <cell r="M127">
            <v>43.302600000000005</v>
          </cell>
          <cell r="N127">
            <v>38.972340000000003</v>
          </cell>
          <cell r="O127">
            <v>35.075106000000005</v>
          </cell>
          <cell r="P127">
            <v>31.567595400000005</v>
          </cell>
          <cell r="Q127">
            <v>28.410835860000009</v>
          </cell>
          <cell r="R127">
            <v>25.569752274000006</v>
          </cell>
          <cell r="S127">
            <v>23.012777046600007</v>
          </cell>
        </row>
        <row r="128">
          <cell r="B128" t="str">
            <v>100G SR2</v>
          </cell>
          <cell r="C128" t="str">
            <v>100 m</v>
          </cell>
          <cell r="D128" t="str">
            <v>SFP-DD, DSFP</v>
          </cell>
          <cell r="E128">
            <v>0</v>
          </cell>
          <cell r="F128">
            <v>0</v>
          </cell>
          <cell r="G128">
            <v>0</v>
          </cell>
          <cell r="H128">
            <v>240</v>
          </cell>
          <cell r="I128">
            <v>1080</v>
          </cell>
          <cell r="J128">
            <v>216</v>
          </cell>
          <cell r="K128">
            <v>129.6</v>
          </cell>
          <cell r="L128">
            <v>77.759999999999991</v>
          </cell>
          <cell r="M128">
            <v>62.207999999999998</v>
          </cell>
          <cell r="N128">
            <v>49.766400000000012</v>
          </cell>
          <cell r="O128">
            <v>39.813120000000005</v>
          </cell>
          <cell r="P128">
            <v>31.850496000000003</v>
          </cell>
          <cell r="Q128">
            <v>25.480396800000008</v>
          </cell>
          <cell r="R128">
            <v>20.384317440000007</v>
          </cell>
          <cell r="S128">
            <v>16.307453952000007</v>
          </cell>
        </row>
        <row r="129">
          <cell r="B129" t="str">
            <v>100G MM Duplex</v>
          </cell>
          <cell r="C129" t="str">
            <v>100 m</v>
          </cell>
          <cell r="D129" t="str">
            <v>QSFP28</v>
          </cell>
          <cell r="E129">
            <v>0</v>
          </cell>
          <cell r="F129">
            <v>0</v>
          </cell>
          <cell r="G129">
            <v>170</v>
          </cell>
          <cell r="H129">
            <v>225</v>
          </cell>
          <cell r="I129">
            <v>200</v>
          </cell>
          <cell r="J129">
            <v>180</v>
          </cell>
          <cell r="K129">
            <v>162</v>
          </cell>
          <cell r="L129">
            <v>145.80000000000001</v>
          </cell>
          <cell r="M129">
            <v>131.22000000000003</v>
          </cell>
          <cell r="N129">
            <v>118.09800000000003</v>
          </cell>
          <cell r="O129">
            <v>106.28820000000003</v>
          </cell>
          <cell r="P129">
            <v>95.659380000000027</v>
          </cell>
          <cell r="Q129">
            <v>86.093442000000024</v>
          </cell>
          <cell r="R129">
            <v>77.484097800000029</v>
          </cell>
          <cell r="S129">
            <v>69.735688020000026</v>
          </cell>
        </row>
        <row r="130">
          <cell r="B130" t="str">
            <v>100G eSR</v>
          </cell>
          <cell r="C130" t="str">
            <v>300 m</v>
          </cell>
          <cell r="D130" t="str">
            <v>QSFP28</v>
          </cell>
          <cell r="E130">
            <v>0</v>
          </cell>
          <cell r="F130">
            <v>0</v>
          </cell>
          <cell r="G130">
            <v>170</v>
          </cell>
          <cell r="H130">
            <v>125</v>
          </cell>
          <cell r="I130">
            <v>87.5</v>
          </cell>
          <cell r="J130">
            <v>77</v>
          </cell>
          <cell r="K130">
            <v>73.149999999999991</v>
          </cell>
          <cell r="L130">
            <v>69.492499999999993</v>
          </cell>
          <cell r="M130">
            <v>66.017874999999989</v>
          </cell>
          <cell r="N130">
            <v>62.716981249999989</v>
          </cell>
          <cell r="O130">
            <v>59.581132187499989</v>
          </cell>
          <cell r="P130">
            <v>56.602075578124996</v>
          </cell>
          <cell r="Q130">
            <v>53.771971799218747</v>
          </cell>
          <cell r="R130">
            <v>51.0833732092578</v>
          </cell>
          <cell r="S130">
            <v>48.529204548794908</v>
          </cell>
        </row>
        <row r="131">
          <cell r="B131" t="str">
            <v>100G PSM4</v>
          </cell>
          <cell r="C131" t="str">
            <v>500 m</v>
          </cell>
          <cell r="D131" t="str">
            <v>QSFP28</v>
          </cell>
          <cell r="E131">
            <v>337.41687156790022</v>
          </cell>
          <cell r="F131">
            <v>222.65569307558187</v>
          </cell>
          <cell r="G131">
            <v>188.02033788894266</v>
          </cell>
          <cell r="H131">
            <v>160.00527287107832</v>
          </cell>
          <cell r="I131">
            <v>127.5324133161223</v>
          </cell>
          <cell r="J131">
            <v>114.77917198451007</v>
          </cell>
          <cell r="K131">
            <v>103.30125478605906</v>
          </cell>
          <cell r="L131">
            <v>98.136192046756108</v>
          </cell>
          <cell r="M131">
            <v>93.229382444418292</v>
          </cell>
          <cell r="N131">
            <v>88.56791332219737</v>
          </cell>
          <cell r="O131">
            <v>84.139517656087492</v>
          </cell>
          <cell r="P131">
            <v>79.93254177328312</v>
          </cell>
          <cell r="Q131">
            <v>75.935914684618965</v>
          </cell>
          <cell r="R131">
            <v>72.13911895038801</v>
          </cell>
          <cell r="S131">
            <v>68.5321630028686</v>
          </cell>
        </row>
        <row r="132">
          <cell r="B132" t="str">
            <v>100G DR</v>
          </cell>
          <cell r="C132" t="str">
            <v>500 m</v>
          </cell>
          <cell r="D132" t="str">
            <v>QSFP28</v>
          </cell>
          <cell r="E132">
            <v>0</v>
          </cell>
          <cell r="F132">
            <v>0</v>
          </cell>
          <cell r="G132">
            <v>0</v>
          </cell>
          <cell r="H132">
            <v>0</v>
          </cell>
          <cell r="I132">
            <v>0</v>
          </cell>
          <cell r="J132">
            <v>140</v>
          </cell>
          <cell r="K132">
            <v>126</v>
          </cell>
          <cell r="L132">
            <v>113.4</v>
          </cell>
          <cell r="M132">
            <v>102.06</v>
          </cell>
          <cell r="N132">
            <v>91.853999999999999</v>
          </cell>
          <cell r="O132">
            <v>82.668599999999998</v>
          </cell>
          <cell r="P132">
            <v>74.401740000000004</v>
          </cell>
          <cell r="Q132">
            <v>66.961566000000005</v>
          </cell>
          <cell r="R132">
            <v>60.265409400000003</v>
          </cell>
          <cell r="S132">
            <v>54.238868460000006</v>
          </cell>
        </row>
        <row r="133">
          <cell r="B133" t="str">
            <v>100G CWDM4-Subspec</v>
          </cell>
          <cell r="C133" t="str">
            <v>500 m</v>
          </cell>
          <cell r="D133" t="str">
            <v>QSFP28</v>
          </cell>
          <cell r="E133">
            <v>625</v>
          </cell>
          <cell r="F133">
            <v>450</v>
          </cell>
          <cell r="G133">
            <v>280</v>
          </cell>
          <cell r="H133">
            <v>180</v>
          </cell>
          <cell r="I133">
            <v>162</v>
          </cell>
          <cell r="J133">
            <v>145.80000000000001</v>
          </cell>
          <cell r="K133">
            <v>131.22000000000003</v>
          </cell>
          <cell r="L133">
            <v>118.09800000000003</v>
          </cell>
          <cell r="M133">
            <v>106.28820000000003</v>
          </cell>
          <cell r="N133">
            <v>95.659380000000027</v>
          </cell>
          <cell r="O133">
            <v>86.093442000000024</v>
          </cell>
          <cell r="P133">
            <v>77.484097800000029</v>
          </cell>
          <cell r="Q133">
            <v>69.735688020000026</v>
          </cell>
          <cell r="R133">
            <v>62.762119218000024</v>
          </cell>
          <cell r="S133">
            <v>56.485907296200025</v>
          </cell>
        </row>
        <row r="134">
          <cell r="B134" t="str">
            <v>100G CWDM4</v>
          </cell>
          <cell r="C134" t="str">
            <v>2 km</v>
          </cell>
          <cell r="D134" t="str">
            <v>QSFP28</v>
          </cell>
          <cell r="E134">
            <v>825</v>
          </cell>
          <cell r="F134">
            <v>650</v>
          </cell>
          <cell r="G134">
            <v>490</v>
          </cell>
          <cell r="H134">
            <v>240</v>
          </cell>
          <cell r="I134">
            <v>194.4</v>
          </cell>
          <cell r="J134">
            <v>174.96</v>
          </cell>
          <cell r="K134">
            <v>157.46400000000003</v>
          </cell>
          <cell r="L134">
            <v>141.71760000000003</v>
          </cell>
          <cell r="M134">
            <v>127.54584000000003</v>
          </cell>
          <cell r="N134">
            <v>114.79125600000003</v>
          </cell>
          <cell r="O134">
            <v>103.31213040000003</v>
          </cell>
          <cell r="P134">
            <v>92.980917360000035</v>
          </cell>
          <cell r="Q134">
            <v>83.682825624000031</v>
          </cell>
          <cell r="R134">
            <v>75.31454306160002</v>
          </cell>
          <cell r="S134">
            <v>67.783088755440033</v>
          </cell>
        </row>
        <row r="135">
          <cell r="B135" t="str">
            <v>100G FR</v>
          </cell>
          <cell r="C135" t="str">
            <v>2 km</v>
          </cell>
          <cell r="D135" t="str">
            <v>QSFP28</v>
          </cell>
          <cell r="E135">
            <v>0</v>
          </cell>
          <cell r="F135">
            <v>0</v>
          </cell>
          <cell r="G135">
            <v>400</v>
          </cell>
          <cell r="H135">
            <v>206</v>
          </cell>
          <cell r="I135">
            <v>180</v>
          </cell>
          <cell r="J135">
            <v>160</v>
          </cell>
          <cell r="K135">
            <v>140</v>
          </cell>
          <cell r="L135">
            <v>126</v>
          </cell>
          <cell r="M135">
            <v>107.09999999999998</v>
          </cell>
          <cell r="N135">
            <v>91.034999999999997</v>
          </cell>
          <cell r="O135">
            <v>77.379750000000001</v>
          </cell>
          <cell r="P135">
            <v>65.772787499999993</v>
          </cell>
          <cell r="Q135">
            <v>55.906869374999999</v>
          </cell>
          <cell r="R135">
            <v>47.520838968749985</v>
          </cell>
          <cell r="S135">
            <v>40.392713123437495</v>
          </cell>
        </row>
        <row r="136">
          <cell r="B136" t="str">
            <v>100G</v>
          </cell>
          <cell r="C136" t="str">
            <v>10 km</v>
          </cell>
          <cell r="D136" t="str">
            <v>CFP</v>
          </cell>
          <cell r="E136">
            <v>3527.8709620331333</v>
          </cell>
          <cell r="F136">
            <v>2768.0701132780364</v>
          </cell>
          <cell r="G136">
            <v>2103.9330552211131</v>
          </cell>
          <cell r="H136">
            <v>1472.9284542064104</v>
          </cell>
          <cell r="I136">
            <v>1911.3458482574219</v>
          </cell>
          <cell r="J136">
            <v>945.42822608821734</v>
          </cell>
          <cell r="K136">
            <v>869.7939680011599</v>
          </cell>
          <cell r="L136">
            <v>800.21045056106709</v>
          </cell>
          <cell r="M136">
            <v>736.19361451618181</v>
          </cell>
          <cell r="N136">
            <v>677.29812535488725</v>
          </cell>
          <cell r="O136">
            <v>623.11427532649634</v>
          </cell>
          <cell r="P136">
            <v>573.26513330037665</v>
          </cell>
          <cell r="Q136">
            <v>527.40392263634658</v>
          </cell>
          <cell r="R136">
            <v>485.21160882543882</v>
          </cell>
          <cell r="S136">
            <v>446.39468011940374</v>
          </cell>
        </row>
        <row r="137">
          <cell r="B137" t="str">
            <v>100G</v>
          </cell>
          <cell r="C137" t="str">
            <v>10 km</v>
          </cell>
          <cell r="D137" t="str">
            <v>CFP2/4</v>
          </cell>
          <cell r="E137">
            <v>2882.5268681316725</v>
          </cell>
          <cell r="F137">
            <v>2140.3307221126156</v>
          </cell>
          <cell r="G137">
            <v>1371.5324877705048</v>
          </cell>
          <cell r="H137">
            <v>997.97560145256466</v>
          </cell>
          <cell r="I137">
            <v>853.40264650283541</v>
          </cell>
          <cell r="J137">
            <v>841.09890109890114</v>
          </cell>
          <cell r="K137">
            <v>740.16703296703304</v>
          </cell>
          <cell r="L137">
            <v>651.34698901098909</v>
          </cell>
          <cell r="M137">
            <v>573.18535032967043</v>
          </cell>
          <cell r="N137">
            <v>504.40310829010997</v>
          </cell>
          <cell r="O137">
            <v>443.87473529529677</v>
          </cell>
          <cell r="P137">
            <v>390.60976705986116</v>
          </cell>
          <cell r="Q137">
            <v>343.73659501267781</v>
          </cell>
          <cell r="R137">
            <v>302.48820361115645</v>
          </cell>
          <cell r="S137">
            <v>266.18961917781769</v>
          </cell>
        </row>
        <row r="138">
          <cell r="B138" t="str">
            <v>100G LR4</v>
          </cell>
          <cell r="C138" t="str">
            <v>10 km</v>
          </cell>
          <cell r="D138" t="str">
            <v>QSFP28</v>
          </cell>
          <cell r="E138">
            <v>1938.1501024552811</v>
          </cell>
          <cell r="F138">
            <v>1200</v>
          </cell>
          <cell r="G138">
            <v>833.83281288172873</v>
          </cell>
          <cell r="H138">
            <v>527.08718409117773</v>
          </cell>
          <cell r="I138">
            <v>384.88245042097003</v>
          </cell>
          <cell r="J138">
            <v>346.39420537887293</v>
          </cell>
          <cell r="K138">
            <v>277.11536430309837</v>
          </cell>
          <cell r="L138">
            <v>221.69229144247871</v>
          </cell>
          <cell r="M138">
            <v>188.43844772610689</v>
          </cell>
          <cell r="N138">
            <v>169.59460295349621</v>
          </cell>
          <cell r="O138">
            <v>152.63514265814658</v>
          </cell>
          <cell r="P138">
            <v>137.37162839233193</v>
          </cell>
          <cell r="Q138">
            <v>123.63446555309874</v>
          </cell>
          <cell r="R138">
            <v>111.27101899778884</v>
          </cell>
          <cell r="S138">
            <v>100.14391709800998</v>
          </cell>
        </row>
        <row r="139">
          <cell r="B139" t="str">
            <v>100G 4WDM10</v>
          </cell>
          <cell r="C139" t="str">
            <v>10 km</v>
          </cell>
          <cell r="D139" t="str">
            <v>QSFP28</v>
          </cell>
          <cell r="E139">
            <v>0</v>
          </cell>
          <cell r="F139">
            <v>500</v>
          </cell>
          <cell r="G139">
            <v>300</v>
          </cell>
          <cell r="H139">
            <v>206.21854346332259</v>
          </cell>
          <cell r="I139">
            <v>197.99999999999997</v>
          </cell>
          <cell r="J139">
            <v>178.20000000000002</v>
          </cell>
          <cell r="K139">
            <v>160.38000000000002</v>
          </cell>
          <cell r="L139">
            <v>144.34200000000001</v>
          </cell>
          <cell r="M139">
            <v>129.90780000000001</v>
          </cell>
          <cell r="N139">
            <v>116.91702000000001</v>
          </cell>
          <cell r="O139">
            <v>105.22531800000002</v>
          </cell>
          <cell r="P139">
            <v>94.70278620000002</v>
          </cell>
          <cell r="Q139">
            <v>85.232507580000018</v>
          </cell>
          <cell r="R139">
            <v>76.709256822000015</v>
          </cell>
          <cell r="S139">
            <v>69.038331139800022</v>
          </cell>
        </row>
        <row r="140">
          <cell r="B140" t="str">
            <v>100G 4WDM20</v>
          </cell>
          <cell r="C140" t="str">
            <v>20 km</v>
          </cell>
          <cell r="D140" t="str">
            <v>QSFP28</v>
          </cell>
          <cell r="E140">
            <v>0</v>
          </cell>
          <cell r="F140">
            <v>0</v>
          </cell>
          <cell r="G140">
            <v>0</v>
          </cell>
          <cell r="H140">
            <v>1707.6451454692551</v>
          </cell>
          <cell r="I140">
            <v>672</v>
          </cell>
          <cell r="J140">
            <v>450.31246699253484</v>
          </cell>
          <cell r="K140">
            <v>332.53843716371802</v>
          </cell>
          <cell r="L140">
            <v>266.03074973097443</v>
          </cell>
          <cell r="M140">
            <v>226.12613727132825</v>
          </cell>
          <cell r="N140">
            <v>203.51352354419544</v>
          </cell>
          <cell r="O140">
            <v>183.1621711897759</v>
          </cell>
          <cell r="P140">
            <v>164.84595407079831</v>
          </cell>
          <cell r="Q140">
            <v>148.36135866371848</v>
          </cell>
          <cell r="R140">
            <v>133.52522279734663</v>
          </cell>
          <cell r="S140">
            <v>120.17270051761197</v>
          </cell>
        </row>
        <row r="141">
          <cell r="B141" t="str">
            <v>100G ER4-Lite</v>
          </cell>
          <cell r="C141" t="str">
            <v>30 km</v>
          </cell>
          <cell r="D141" t="str">
            <v>QSFP28</v>
          </cell>
          <cell r="E141">
            <v>0</v>
          </cell>
          <cell r="F141">
            <v>3487.2423945044161</v>
          </cell>
          <cell r="G141">
            <v>3113.2837037037034</v>
          </cell>
          <cell r="H141">
            <v>2278.8299701530491</v>
          </cell>
          <cell r="I141">
            <v>1675</v>
          </cell>
          <cell r="J141">
            <v>1507.5</v>
          </cell>
          <cell r="K141">
            <v>1206</v>
          </cell>
          <cell r="L141">
            <v>964.80000000000007</v>
          </cell>
          <cell r="M141">
            <v>820.08</v>
          </cell>
          <cell r="N141">
            <v>721.67040000000009</v>
          </cell>
          <cell r="O141">
            <v>635.06995200000006</v>
          </cell>
          <cell r="P141">
            <v>558.8615577600001</v>
          </cell>
          <cell r="Q141">
            <v>491.79817082880015</v>
          </cell>
          <cell r="R141">
            <v>432.78239032934408</v>
          </cell>
          <cell r="S141">
            <v>380.8485034898228</v>
          </cell>
        </row>
        <row r="142">
          <cell r="B142" t="str">
            <v>100G ER4</v>
          </cell>
          <cell r="C142" t="str">
            <v>40 km</v>
          </cell>
          <cell r="D142" t="str">
            <v>QSFP28</v>
          </cell>
          <cell r="E142">
            <v>8992.3604525403425</v>
          </cell>
          <cell r="F142">
            <v>6675.4855675304152</v>
          </cell>
          <cell r="G142">
            <v>4939.9288403201153</v>
          </cell>
          <cell r="H142">
            <v>3852.0568148327666</v>
          </cell>
          <cell r="I142">
            <v>2434</v>
          </cell>
          <cell r="J142">
            <v>2190.6</v>
          </cell>
          <cell r="K142">
            <v>1642.9499999999998</v>
          </cell>
          <cell r="L142">
            <v>1314.36</v>
          </cell>
          <cell r="M142">
            <v>1051.4880000000001</v>
          </cell>
          <cell r="N142">
            <v>925.30944000000022</v>
          </cell>
          <cell r="O142">
            <v>814.27230720000011</v>
          </cell>
          <cell r="P142">
            <v>716.55963033600005</v>
          </cell>
          <cell r="Q142">
            <v>630.57247469568006</v>
          </cell>
          <cell r="R142">
            <v>554.90377773219848</v>
          </cell>
          <cell r="S142">
            <v>488.31532440433466</v>
          </cell>
        </row>
        <row r="143">
          <cell r="B143" t="str">
            <v>100G ZR4</v>
          </cell>
          <cell r="C143" t="str">
            <v>80 km</v>
          </cell>
          <cell r="D143" t="str">
            <v>QSFP28</v>
          </cell>
          <cell r="E143">
            <v>0</v>
          </cell>
          <cell r="F143">
            <v>0</v>
          </cell>
          <cell r="G143">
            <v>0</v>
          </cell>
          <cell r="H143">
            <v>0</v>
          </cell>
          <cell r="I143">
            <v>0</v>
          </cell>
          <cell r="J143">
            <v>3000</v>
          </cell>
          <cell r="K143">
            <v>2250</v>
          </cell>
          <cell r="L143">
            <v>1800</v>
          </cell>
          <cell r="M143">
            <v>1440</v>
          </cell>
          <cell r="N143">
            <v>1152</v>
          </cell>
          <cell r="O143">
            <v>921.6</v>
          </cell>
          <cell r="P143">
            <v>737.2800000000002</v>
          </cell>
          <cell r="Q143">
            <v>589.82400000000007</v>
          </cell>
          <cell r="R143">
            <v>471.8592000000001</v>
          </cell>
          <cell r="S143">
            <v>377.48736000000008</v>
          </cell>
        </row>
        <row r="144">
          <cell r="B144" t="str">
            <v>200G SR4</v>
          </cell>
          <cell r="C144" t="str">
            <v>100 m</v>
          </cell>
          <cell r="D144" t="str">
            <v>QSFP56</v>
          </cell>
          <cell r="E144">
            <v>0</v>
          </cell>
          <cell r="F144">
            <v>0</v>
          </cell>
          <cell r="G144">
            <v>700</v>
          </cell>
          <cell r="H144">
            <v>600</v>
          </cell>
          <cell r="I144">
            <v>250</v>
          </cell>
          <cell r="J144">
            <v>166.65003742222552</v>
          </cell>
          <cell r="K144">
            <v>149.98503368000297</v>
          </cell>
          <cell r="L144">
            <v>134.98653031200269</v>
          </cell>
          <cell r="M144">
            <v>121.48787728080242</v>
          </cell>
          <cell r="N144">
            <v>109.33908955272219</v>
          </cell>
          <cell r="O144">
            <v>98.405180597449956</v>
          </cell>
          <cell r="P144">
            <v>88.564662537704976</v>
          </cell>
          <cell r="Q144">
            <v>79.708196283934484</v>
          </cell>
          <cell r="R144">
            <v>71.737376655541041</v>
          </cell>
          <cell r="S144">
            <v>64.563638989986941</v>
          </cell>
        </row>
        <row r="145">
          <cell r="B145" t="str">
            <v>200G DR</v>
          </cell>
          <cell r="C145" t="str">
            <v>500 m</v>
          </cell>
          <cell r="D145" t="str">
            <v>TBD</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row>
        <row r="146">
          <cell r="B146" t="str">
            <v>200G FR4</v>
          </cell>
          <cell r="C146" t="str">
            <v>3 km</v>
          </cell>
          <cell r="D146" t="str">
            <v>QSFP56</v>
          </cell>
          <cell r="E146">
            <v>0</v>
          </cell>
          <cell r="F146">
            <v>0</v>
          </cell>
          <cell r="G146">
            <v>1500</v>
          </cell>
          <cell r="H146">
            <v>509.63438735177863</v>
          </cell>
          <cell r="I146">
            <v>351.61125152098811</v>
          </cell>
          <cell r="J146">
            <v>280.1565345195508</v>
          </cell>
          <cell r="K146">
            <v>265.10926829268288</v>
          </cell>
          <cell r="L146">
            <v>238.59834146341461</v>
          </cell>
          <cell r="M146">
            <v>214.73850731707319</v>
          </cell>
          <cell r="N146">
            <v>193.26465658536586</v>
          </cell>
          <cell r="O146">
            <v>173.93819092682926</v>
          </cell>
          <cell r="P146">
            <v>156.54437183414635</v>
          </cell>
          <cell r="Q146">
            <v>140.8899346507317</v>
          </cell>
          <cell r="R146">
            <v>126.80094118565853</v>
          </cell>
          <cell r="S146">
            <v>114.12084706709267</v>
          </cell>
        </row>
        <row r="147">
          <cell r="B147" t="str">
            <v>200G LR</v>
          </cell>
          <cell r="C147" t="str">
            <v>10 km</v>
          </cell>
          <cell r="D147" t="str">
            <v>TBD</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row>
        <row r="148">
          <cell r="B148" t="str">
            <v>200G ER4</v>
          </cell>
          <cell r="C148" t="str">
            <v>40 km</v>
          </cell>
          <cell r="D148" t="str">
            <v>TBD</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row>
        <row r="149">
          <cell r="B149" t="str">
            <v>2x200 (400G-SR8)</v>
          </cell>
          <cell r="C149" t="str">
            <v>100 m</v>
          </cell>
          <cell r="D149" t="str">
            <v>OSFP, QSFP-DD</v>
          </cell>
          <cell r="E149">
            <v>0</v>
          </cell>
          <cell r="F149">
            <v>0</v>
          </cell>
          <cell r="G149">
            <v>644</v>
          </cell>
          <cell r="H149">
            <v>520</v>
          </cell>
          <cell r="I149">
            <v>391.61904761904759</v>
          </cell>
          <cell r="J149">
            <v>333.30007484445105</v>
          </cell>
          <cell r="K149">
            <v>299.97006736000594</v>
          </cell>
          <cell r="L149">
            <v>269.97306062400537</v>
          </cell>
          <cell r="M149">
            <v>242.97575456160484</v>
          </cell>
          <cell r="N149">
            <v>218.67817910544437</v>
          </cell>
          <cell r="O149">
            <v>196.81036119489994</v>
          </cell>
          <cell r="P149">
            <v>177.12932507540995</v>
          </cell>
          <cell r="Q149">
            <v>159.41639256786897</v>
          </cell>
          <cell r="R149">
            <v>143.47475331108208</v>
          </cell>
          <cell r="S149">
            <v>129.12727797997388</v>
          </cell>
        </row>
        <row r="150">
          <cell r="B150" t="str">
            <v>400G SR4.2</v>
          </cell>
          <cell r="C150" t="str">
            <v>100 m</v>
          </cell>
          <cell r="D150" t="str">
            <v>OSFP, QSFP-DD</v>
          </cell>
          <cell r="E150">
            <v>0</v>
          </cell>
          <cell r="F150">
            <v>0</v>
          </cell>
          <cell r="G150">
            <v>0</v>
          </cell>
          <cell r="H150">
            <v>0</v>
          </cell>
          <cell r="I150">
            <v>0</v>
          </cell>
          <cell r="J150">
            <v>466.62010478223135</v>
          </cell>
          <cell r="K150">
            <v>404.95959093600806</v>
          </cell>
          <cell r="L150">
            <v>310.46901971760616</v>
          </cell>
          <cell r="M150">
            <v>255.12454228968508</v>
          </cell>
          <cell r="N150">
            <v>218.67817910544437</v>
          </cell>
          <cell r="O150">
            <v>186.96984313515495</v>
          </cell>
          <cell r="P150">
            <v>159.41639256786894</v>
          </cell>
          <cell r="Q150">
            <v>135.5039336826886</v>
          </cell>
          <cell r="R150">
            <v>114.77980264886564</v>
          </cell>
          <cell r="S150">
            <v>96.845458484980384</v>
          </cell>
        </row>
        <row r="151">
          <cell r="B151" t="str">
            <v>400G DR4</v>
          </cell>
          <cell r="C151" t="str">
            <v>500 m</v>
          </cell>
          <cell r="D151" t="str">
            <v>OSFP, QSFP-DD, QSFP112</v>
          </cell>
          <cell r="E151">
            <v>0</v>
          </cell>
          <cell r="F151">
            <v>0</v>
          </cell>
          <cell r="G151">
            <v>1100</v>
          </cell>
          <cell r="H151">
            <v>815.28168664412806</v>
          </cell>
          <cell r="I151">
            <v>631.97970960061082</v>
          </cell>
          <cell r="J151">
            <v>501.05357684365708</v>
          </cell>
          <cell r="K151">
            <v>400.84286147492571</v>
          </cell>
          <cell r="L151">
            <v>320.67428917994062</v>
          </cell>
          <cell r="M151">
            <v>272.57314580294951</v>
          </cell>
          <cell r="N151">
            <v>231.68717393250708</v>
          </cell>
          <cell r="O151">
            <v>196.93409784263102</v>
          </cell>
          <cell r="P151">
            <v>167.39398316623635</v>
          </cell>
          <cell r="Q151">
            <v>142.2848856913009</v>
          </cell>
          <cell r="R151">
            <v>120.94215283760578</v>
          </cell>
          <cell r="S151">
            <v>102.8008299119649</v>
          </cell>
        </row>
        <row r="152">
          <cell r="B152" t="str">
            <v>2x(200G FR4)</v>
          </cell>
          <cell r="C152" t="str">
            <v>2 km</v>
          </cell>
          <cell r="D152" t="str">
            <v>OSFP</v>
          </cell>
          <cell r="E152">
            <v>0</v>
          </cell>
          <cell r="F152">
            <v>0</v>
          </cell>
          <cell r="G152">
            <v>1850</v>
          </cell>
          <cell r="H152">
            <v>1000</v>
          </cell>
          <cell r="I152">
            <v>675.68461538461543</v>
          </cell>
          <cell r="J152">
            <v>589.13170731707305</v>
          </cell>
          <cell r="K152">
            <v>530.21853658536577</v>
          </cell>
          <cell r="L152">
            <v>477.19668292682923</v>
          </cell>
          <cell r="M152">
            <v>429.47701463414631</v>
          </cell>
          <cell r="N152">
            <v>386.52931317073171</v>
          </cell>
          <cell r="O152">
            <v>347.87638185365859</v>
          </cell>
          <cell r="P152">
            <v>313.08874366829269</v>
          </cell>
          <cell r="Q152">
            <v>281.77986930146341</v>
          </cell>
          <cell r="R152">
            <v>253.60188237131709</v>
          </cell>
          <cell r="S152">
            <v>228.24169413418537</v>
          </cell>
        </row>
        <row r="153">
          <cell r="B153" t="str">
            <v>400G FR4</v>
          </cell>
          <cell r="C153" t="str">
            <v>2 km</v>
          </cell>
          <cell r="D153" t="str">
            <v>OSFP, QSFP-DD, QSFP112</v>
          </cell>
          <cell r="E153">
            <v>0</v>
          </cell>
          <cell r="F153">
            <v>11614.285714285714</v>
          </cell>
          <cell r="G153">
            <v>2000</v>
          </cell>
          <cell r="H153">
            <v>1515.7223793275484</v>
          </cell>
          <cell r="I153">
            <v>1003.7070131559188</v>
          </cell>
          <cell r="J153">
            <v>788.67139220039508</v>
          </cell>
          <cell r="K153">
            <v>670.37068337033577</v>
          </cell>
          <cell r="L153">
            <v>536.29654669626859</v>
          </cell>
          <cell r="M153">
            <v>429.03723735701487</v>
          </cell>
          <cell r="N153">
            <v>343.22978988561192</v>
          </cell>
          <cell r="O153">
            <v>274.58383190848957</v>
          </cell>
          <cell r="P153">
            <v>219.66706552679167</v>
          </cell>
          <cell r="Q153">
            <v>175.73365242143336</v>
          </cell>
          <cell r="R153">
            <v>140.58692193714668</v>
          </cell>
          <cell r="S153">
            <v>112.46953754971736</v>
          </cell>
        </row>
        <row r="154">
          <cell r="B154" t="str">
            <v>400G LR8, LR4</v>
          </cell>
          <cell r="C154" t="str">
            <v>10 km</v>
          </cell>
          <cell r="D154" t="str">
            <v>OSFP, QSFP-DD, QSFP112</v>
          </cell>
          <cell r="E154">
            <v>0</v>
          </cell>
          <cell r="F154">
            <v>15451.219512195123</v>
          </cell>
          <cell r="G154">
            <v>8000</v>
          </cell>
          <cell r="H154">
            <v>6611.5927686633941</v>
          </cell>
          <cell r="I154">
            <v>3744.0818202712026</v>
          </cell>
          <cell r="J154">
            <v>2476.5821891242695</v>
          </cell>
          <cell r="K154">
            <v>1733.6075323869886</v>
          </cell>
          <cell r="L154">
            <v>1386.8860259095909</v>
          </cell>
          <cell r="M154">
            <v>1109.5088207276729</v>
          </cell>
          <cell r="N154">
            <v>887.60705658213817</v>
          </cell>
          <cell r="O154">
            <v>710.0856452657107</v>
          </cell>
          <cell r="P154">
            <v>568.06851621256862</v>
          </cell>
          <cell r="Q154">
            <v>454.45481297005495</v>
          </cell>
          <cell r="R154">
            <v>363.563850376044</v>
          </cell>
          <cell r="S154">
            <v>290.85108030083524</v>
          </cell>
        </row>
        <row r="155">
          <cell r="B155" t="str">
            <v>800G SR8</v>
          </cell>
          <cell r="C155" t="str">
            <v>50 m</v>
          </cell>
          <cell r="D155" t="str">
            <v>OSFP, QSFP-DD800</v>
          </cell>
          <cell r="E155">
            <v>0</v>
          </cell>
          <cell r="F155">
            <v>0</v>
          </cell>
          <cell r="G155">
            <v>0</v>
          </cell>
          <cell r="H155">
            <v>0</v>
          </cell>
          <cell r="I155">
            <v>0</v>
          </cell>
          <cell r="J155">
            <v>1399.8603143466942</v>
          </cell>
          <cell r="K155">
            <v>1012.3989773400201</v>
          </cell>
          <cell r="L155">
            <v>589.89113746345163</v>
          </cell>
          <cell r="M155">
            <v>433.71172189246465</v>
          </cell>
          <cell r="N155">
            <v>328.01726865816659</v>
          </cell>
          <cell r="O155">
            <v>261.75778038921692</v>
          </cell>
          <cell r="P155">
            <v>191.29967108144271</v>
          </cell>
          <cell r="Q155">
            <v>135.5039336826886</v>
          </cell>
          <cell r="R155">
            <v>91.823842119092518</v>
          </cell>
          <cell r="S155">
            <v>58.107275090988239</v>
          </cell>
        </row>
        <row r="156">
          <cell r="B156" t="str">
            <v>800G DR8, DR4</v>
          </cell>
          <cell r="C156" t="str">
            <v>500 m</v>
          </cell>
          <cell r="D156" t="str">
            <v>OSFP, QSFP-DD800</v>
          </cell>
          <cell r="E156">
            <v>0</v>
          </cell>
          <cell r="F156">
            <v>0</v>
          </cell>
          <cell r="G156">
            <v>0</v>
          </cell>
          <cell r="H156">
            <v>0</v>
          </cell>
          <cell r="I156">
            <v>0</v>
          </cell>
          <cell r="J156">
            <v>1503.1607305309713</v>
          </cell>
          <cell r="K156">
            <v>1202.5285844247771</v>
          </cell>
          <cell r="L156">
            <v>801.68572294985154</v>
          </cell>
          <cell r="M156">
            <v>545.14629160589902</v>
          </cell>
          <cell r="N156">
            <v>451.78998916838879</v>
          </cell>
          <cell r="O156">
            <v>354.48137611673582</v>
          </cell>
          <cell r="P156">
            <v>267.83037306597816</v>
          </cell>
          <cell r="Q156">
            <v>199.19883996782127</v>
          </cell>
          <cell r="R156">
            <v>145.13058340512694</v>
          </cell>
          <cell r="S156">
            <v>102.80082991196493</v>
          </cell>
        </row>
        <row r="157">
          <cell r="B157" t="str">
            <v>2x(400G FR4), 800G FR4</v>
          </cell>
          <cell r="C157" t="str">
            <v>2 km</v>
          </cell>
          <cell r="D157" t="str">
            <v>OSFP, QSFP-DD800</v>
          </cell>
          <cell r="E157">
            <v>0</v>
          </cell>
          <cell r="F157">
            <v>0</v>
          </cell>
          <cell r="G157">
            <v>0</v>
          </cell>
          <cell r="H157">
            <v>0</v>
          </cell>
          <cell r="I157">
            <v>0</v>
          </cell>
          <cell r="J157">
            <v>1767.3951219512192</v>
          </cell>
          <cell r="K157">
            <v>1325.5463414634144</v>
          </cell>
          <cell r="L157">
            <v>906.67369756097548</v>
          </cell>
          <cell r="M157">
            <v>730.11092487804876</v>
          </cell>
          <cell r="N157">
            <v>579.79396975609757</v>
          </cell>
          <cell r="O157">
            <v>487.02693459512193</v>
          </cell>
          <cell r="P157">
            <v>375.70649240195121</v>
          </cell>
          <cell r="Q157">
            <v>338.1358431617561</v>
          </cell>
          <cell r="R157">
            <v>304.32225884558039</v>
          </cell>
          <cell r="S157">
            <v>273.89003296102243</v>
          </cell>
        </row>
        <row r="158">
          <cell r="B158" t="str">
            <v>800G LR8, LR4</v>
          </cell>
          <cell r="C158" t="str">
            <v>6, 10 km</v>
          </cell>
          <cell r="D158" t="str">
            <v>TBD</v>
          </cell>
          <cell r="E158">
            <v>0</v>
          </cell>
          <cell r="F158">
            <v>0</v>
          </cell>
          <cell r="G158">
            <v>0</v>
          </cell>
          <cell r="H158">
            <v>0</v>
          </cell>
          <cell r="I158">
            <v>0</v>
          </cell>
          <cell r="J158">
            <v>0</v>
          </cell>
          <cell r="K158">
            <v>5200.8225971609663</v>
          </cell>
          <cell r="L158">
            <v>3467.2150647739772</v>
          </cell>
          <cell r="M158">
            <v>2108.0667593825783</v>
          </cell>
          <cell r="N158">
            <v>1508.9319961896351</v>
          </cell>
          <cell r="O158">
            <v>1065.128467898566</v>
          </cell>
          <cell r="P158">
            <v>795.29592269759598</v>
          </cell>
          <cell r="Q158">
            <v>545.34577556406589</v>
          </cell>
          <cell r="R158">
            <v>363.563850376044</v>
          </cell>
          <cell r="S158">
            <v>232.6808642406682</v>
          </cell>
        </row>
        <row r="159">
          <cell r="B159" t="str">
            <v>800G ZRlite</v>
          </cell>
          <cell r="C159" t="str">
            <v>10 km, 20 km</v>
          </cell>
          <cell r="D159" t="str">
            <v>TBD</v>
          </cell>
          <cell r="E159">
            <v>0</v>
          </cell>
          <cell r="F159">
            <v>0</v>
          </cell>
          <cell r="G159">
            <v>0</v>
          </cell>
          <cell r="H159">
            <v>0</v>
          </cell>
          <cell r="I159">
            <v>0</v>
          </cell>
          <cell r="J159">
            <v>0</v>
          </cell>
          <cell r="K159">
            <v>0</v>
          </cell>
          <cell r="L159">
            <v>5200.8225971609663</v>
          </cell>
          <cell r="M159">
            <v>3467.2150647739772</v>
          </cell>
          <cell r="N159">
            <v>2108.0667593825783</v>
          </cell>
          <cell r="O159">
            <v>1508.9319961896351</v>
          </cell>
          <cell r="P159">
            <v>1065.128467898566</v>
          </cell>
          <cell r="Q159">
            <v>795.29592269759598</v>
          </cell>
          <cell r="R159">
            <v>545.34577556406589</v>
          </cell>
          <cell r="S159">
            <v>363.563850376044</v>
          </cell>
        </row>
        <row r="160">
          <cell r="B160" t="str">
            <v>800G ER4</v>
          </cell>
          <cell r="C160" t="str">
            <v>40 km</v>
          </cell>
          <cell r="D160" t="str">
            <v>TBD</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row>
        <row r="161">
          <cell r="B161" t="str">
            <v>1.6T SR16</v>
          </cell>
          <cell r="C161" t="str">
            <v>100 m</v>
          </cell>
          <cell r="D161" t="str">
            <v>OSFP-XD and TBD</v>
          </cell>
          <cell r="E161">
            <v>0</v>
          </cell>
          <cell r="F161">
            <v>0</v>
          </cell>
          <cell r="G161">
            <v>0</v>
          </cell>
          <cell r="H161">
            <v>0</v>
          </cell>
          <cell r="I161">
            <v>0</v>
          </cell>
          <cell r="J161">
            <v>0</v>
          </cell>
          <cell r="K161">
            <v>0</v>
          </cell>
          <cell r="L161">
            <v>0</v>
          </cell>
          <cell r="M161">
            <v>1399.8603143466942</v>
          </cell>
          <cell r="N161">
            <v>1012.3989773400201</v>
          </cell>
          <cell r="O161">
            <v>589.89113746345163</v>
          </cell>
          <cell r="P161">
            <v>433.71172189246465</v>
          </cell>
          <cell r="Q161">
            <v>328.01726865816659</v>
          </cell>
          <cell r="R161">
            <v>261.75778038921692</v>
          </cell>
          <cell r="S161">
            <v>191.29967108144271</v>
          </cell>
        </row>
        <row r="162">
          <cell r="B162" t="str">
            <v>1.6T DR8</v>
          </cell>
          <cell r="C162" t="str">
            <v>500 m</v>
          </cell>
          <cell r="D162" t="str">
            <v>OSFP-XD and TBD</v>
          </cell>
          <cell r="E162">
            <v>0</v>
          </cell>
          <cell r="F162">
            <v>0</v>
          </cell>
          <cell r="G162">
            <v>0</v>
          </cell>
          <cell r="H162">
            <v>0</v>
          </cell>
          <cell r="I162">
            <v>0</v>
          </cell>
          <cell r="J162">
            <v>0</v>
          </cell>
          <cell r="K162">
            <v>0</v>
          </cell>
          <cell r="L162">
            <v>0</v>
          </cell>
          <cell r="M162">
            <v>1503.1607305309713</v>
          </cell>
          <cell r="N162">
            <v>1202.5285844247771</v>
          </cell>
          <cell r="O162">
            <v>801.68572294985154</v>
          </cell>
          <cell r="P162">
            <v>545.14629160589902</v>
          </cell>
          <cell r="Q162">
            <v>451.78998916838879</v>
          </cell>
          <cell r="R162">
            <v>354.48137611673582</v>
          </cell>
          <cell r="S162">
            <v>267.83037306597816</v>
          </cell>
        </row>
        <row r="163">
          <cell r="B163" t="str">
            <v>1.6T FR8</v>
          </cell>
          <cell r="C163" t="str">
            <v>2 km</v>
          </cell>
          <cell r="D163" t="str">
            <v>OSFP-XD and TBD</v>
          </cell>
          <cell r="E163">
            <v>0</v>
          </cell>
          <cell r="F163">
            <v>0</v>
          </cell>
          <cell r="G163">
            <v>0</v>
          </cell>
          <cell r="H163">
            <v>0</v>
          </cell>
          <cell r="I163">
            <v>0</v>
          </cell>
          <cell r="J163">
            <v>0</v>
          </cell>
          <cell r="K163">
            <v>0</v>
          </cell>
          <cell r="L163">
            <v>0</v>
          </cell>
          <cell r="M163">
            <v>1767.3951219512192</v>
          </cell>
          <cell r="N163">
            <v>1325.5463414634144</v>
          </cell>
          <cell r="O163">
            <v>906.67369756097548</v>
          </cell>
          <cell r="P163">
            <v>730.11092487804876</v>
          </cell>
          <cell r="Q163">
            <v>579.79396975609757</v>
          </cell>
          <cell r="R163">
            <v>487.02693459512193</v>
          </cell>
          <cell r="S163">
            <v>375.70649240195121</v>
          </cell>
        </row>
        <row r="164">
          <cell r="B164" t="str">
            <v>1.6T LR8</v>
          </cell>
          <cell r="C164" t="str">
            <v>10 km</v>
          </cell>
          <cell r="D164" t="str">
            <v>OSFP-XD and TBD</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row>
        <row r="165">
          <cell r="B165" t="str">
            <v>1.6T ER8</v>
          </cell>
          <cell r="C165" t="str">
            <v>&gt;10 km</v>
          </cell>
          <cell r="D165" t="str">
            <v>OSFP-XD and TBD</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row>
        <row r="166">
          <cell r="B166" t="str">
            <v>3.2T SR</v>
          </cell>
          <cell r="C166" t="str">
            <v>100 m</v>
          </cell>
          <cell r="D166" t="str">
            <v>OSFP-XD and TBD</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row>
        <row r="167">
          <cell r="B167" t="str">
            <v>3.2T DR</v>
          </cell>
          <cell r="C167" t="str">
            <v>500 m</v>
          </cell>
          <cell r="D167" t="str">
            <v>OSFP-XD and TBD</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row>
        <row r="168">
          <cell r="B168" t="str">
            <v>3.2T FR</v>
          </cell>
          <cell r="C168" t="str">
            <v>2 km</v>
          </cell>
          <cell r="D168" t="str">
            <v>OSFP-XD and TBD</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row>
        <row r="169">
          <cell r="B169" t="str">
            <v>3.2T LR</v>
          </cell>
          <cell r="C169" t="str">
            <v>10 km</v>
          </cell>
          <cell r="D169" t="str">
            <v>OSFP-XD and TBD</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row>
        <row r="170">
          <cell r="B170" t="str">
            <v>3.2T ER</v>
          </cell>
          <cell r="C170" t="str">
            <v>&gt;10 km</v>
          </cell>
          <cell r="D170" t="str">
            <v>OSFP-XD and TBD</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row>
        <row r="171">
          <cell r="B171">
            <v>0</v>
          </cell>
          <cell r="C171">
            <v>0</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row>
        <row r="172">
          <cell r="B172" t="str">
            <v xml:space="preserve">Total Devices </v>
          </cell>
          <cell r="C172">
            <v>0</v>
          </cell>
          <cell r="D172">
            <v>0</v>
          </cell>
          <cell r="E172">
            <v>215.928687643648</v>
          </cell>
          <cell r="F172">
            <v>176.04828654569386</v>
          </cell>
          <cell r="G172">
            <v>87.715660045600544</v>
          </cell>
          <cell r="H172">
            <v>82.488571230788352</v>
          </cell>
          <cell r="I172">
            <v>84.981663510075037</v>
          </cell>
          <cell r="J172">
            <v>93.925139187782264</v>
          </cell>
          <cell r="K172">
            <v>100.04825444987944</v>
          </cell>
          <cell r="L172">
            <v>101.65443631492964</v>
          </cell>
          <cell r="M172">
            <v>106.19143374368798</v>
          </cell>
          <cell r="N172">
            <v>116.14227763817914</v>
          </cell>
          <cell r="O172">
            <v>122.57331577915184</v>
          </cell>
          <cell r="P172">
            <v>121.68546889981781</v>
          </cell>
          <cell r="Q172">
            <v>118.70209216992215</v>
          </cell>
          <cell r="R172">
            <v>113.18470330989298</v>
          </cell>
          <cell r="S172">
            <v>104.62242019084147</v>
          </cell>
        </row>
        <row r="177">
          <cell r="B177" t="str">
            <v>GbE</v>
          </cell>
          <cell r="C177" t="str">
            <v>500 m</v>
          </cell>
          <cell r="D177" t="str">
            <v>SFP</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row>
        <row r="178">
          <cell r="B178" t="str">
            <v>GbE</v>
          </cell>
          <cell r="C178" t="str">
            <v>10 km</v>
          </cell>
          <cell r="D178" t="str">
            <v>SFP</v>
          </cell>
          <cell r="E178">
            <v>21.840082044880003</v>
          </cell>
          <cell r="F178">
            <v>14.970518448056138</v>
          </cell>
          <cell r="G178">
            <v>15.688383020000002</v>
          </cell>
          <cell r="H178">
            <v>14.981145941200582</v>
          </cell>
          <cell r="I178">
            <v>14.461036409538726</v>
          </cell>
          <cell r="J178">
            <v>11.776375086263553</v>
          </cell>
          <cell r="K178">
            <v>10.068800698755338</v>
          </cell>
          <cell r="L178">
            <v>8.6088245974358113</v>
          </cell>
          <cell r="M178">
            <v>7.3605450308076188</v>
          </cell>
          <cell r="N178">
            <v>6.2932660013405153</v>
          </cell>
          <cell r="O178">
            <v>5.3807424311461407</v>
          </cell>
          <cell r="P178">
            <v>4.6005347786299513</v>
          </cell>
          <cell r="Q178">
            <v>3.9334572357286084</v>
          </cell>
          <cell r="R178">
            <v>3.3631059365479605</v>
          </cell>
          <cell r="S178">
            <v>2.8754555757485063</v>
          </cell>
        </row>
        <row r="179">
          <cell r="B179" t="str">
            <v>GbE</v>
          </cell>
          <cell r="C179" t="str">
            <v>40 km</v>
          </cell>
          <cell r="D179" t="str">
            <v>SFP</v>
          </cell>
          <cell r="E179">
            <v>4.0007415413598748</v>
          </cell>
          <cell r="F179">
            <v>2.6908476678133564</v>
          </cell>
          <cell r="G179">
            <v>5.7695740000000004</v>
          </cell>
          <cell r="H179">
            <v>2.8713426698802147</v>
          </cell>
          <cell r="I179">
            <v>3.2035876091986335</v>
          </cell>
          <cell r="J179">
            <v>3.0550838025666835</v>
          </cell>
          <cell r="K179">
            <v>2.2339303652389457</v>
          </cell>
          <cell r="L179">
            <v>1.6181662088557658</v>
          </cell>
          <cell r="M179">
            <v>1.1637301615008639</v>
          </cell>
          <cell r="N179">
            <v>0.83691519534600445</v>
          </cell>
          <cell r="O179">
            <v>0.6018809749656221</v>
          </cell>
          <cell r="P179">
            <v>0.43285234876850198</v>
          </cell>
          <cell r="Q179">
            <v>0.31129270342049037</v>
          </cell>
          <cell r="R179">
            <v>0.22387113637833828</v>
          </cell>
          <cell r="S179">
            <v>0.16100051543973828</v>
          </cell>
        </row>
        <row r="180">
          <cell r="B180" t="str">
            <v>GbE</v>
          </cell>
          <cell r="C180" t="str">
            <v>80 km</v>
          </cell>
          <cell r="D180" t="str">
            <v>SFP</v>
          </cell>
          <cell r="E180">
            <v>5.4436485260342007</v>
          </cell>
          <cell r="F180">
            <v>4.4704450954117947</v>
          </cell>
          <cell r="G180">
            <v>16.948148</v>
          </cell>
          <cell r="H180">
            <v>5.9196285178973715</v>
          </cell>
          <cell r="I180">
            <v>4.9580000000000002</v>
          </cell>
          <cell r="J180">
            <v>5.7965200351222874</v>
          </cell>
          <cell r="K180">
            <v>3.7532467227416806</v>
          </cell>
          <cell r="L180">
            <v>2.777402574828844</v>
          </cell>
          <cell r="M180">
            <v>2.055277905373345</v>
          </cell>
          <cell r="N180">
            <v>1.5209056499762754</v>
          </cell>
          <cell r="O180">
            <v>1.1254701809824439</v>
          </cell>
          <cell r="P180">
            <v>0.83284793392700851</v>
          </cell>
          <cell r="Q180">
            <v>0.61630747110598649</v>
          </cell>
          <cell r="R180">
            <v>0.45606752861842997</v>
          </cell>
          <cell r="S180">
            <v>0.33748997117763824</v>
          </cell>
        </row>
        <row r="181">
          <cell r="B181" t="str">
            <v>GbE &amp; Fast Ethernet</v>
          </cell>
          <cell r="C181" t="str">
            <v>Various</v>
          </cell>
          <cell r="D181" t="str">
            <v>Legacy/discontinued</v>
          </cell>
          <cell r="E181">
            <v>1.8</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row>
        <row r="182">
          <cell r="B182" t="str">
            <v>10GbE</v>
          </cell>
          <cell r="C182" t="str">
            <v>300 m</v>
          </cell>
          <cell r="D182" t="str">
            <v>XFP</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row>
        <row r="183">
          <cell r="B183" t="str">
            <v>10GbE</v>
          </cell>
          <cell r="C183" t="str">
            <v>300 m</v>
          </cell>
          <cell r="D183" t="str">
            <v>SFP+</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row>
        <row r="184">
          <cell r="B184" t="str">
            <v>10GbE LRM</v>
          </cell>
          <cell r="C184" t="str">
            <v>220 m</v>
          </cell>
          <cell r="D184" t="str">
            <v>SFP+</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row>
        <row r="185">
          <cell r="B185" t="str">
            <v>10GbE</v>
          </cell>
          <cell r="C185" t="str">
            <v>10 km</v>
          </cell>
          <cell r="D185" t="str">
            <v>XFP</v>
          </cell>
          <cell r="E185">
            <v>5.7838927793079176</v>
          </cell>
          <cell r="F185">
            <v>2.3655010555899549</v>
          </cell>
          <cell r="G185">
            <v>6.1126548687697664</v>
          </cell>
          <cell r="H185">
            <v>5.4740944999999996</v>
          </cell>
          <cell r="I185">
            <v>6.1484547723651843</v>
          </cell>
          <cell r="J185">
            <v>3.4851566318177047</v>
          </cell>
          <cell r="K185">
            <v>1.9656283403451853</v>
          </cell>
          <cell r="L185">
            <v>1.1086143839546843</v>
          </cell>
          <cell r="M185">
            <v>0.62525851255044174</v>
          </cell>
          <cell r="N185">
            <v>0.35264580107844912</v>
          </cell>
          <cell r="O185">
            <v>0.19889223180824528</v>
          </cell>
          <cell r="P185">
            <v>0.11217521873985033</v>
          </cell>
          <cell r="Q185">
            <v>6.3266823369275568E-2</v>
          </cell>
          <cell r="R185">
            <v>3.5682488380271417E-2</v>
          </cell>
          <cell r="S185">
            <v>2.0124923446473077E-2</v>
          </cell>
        </row>
        <row r="186">
          <cell r="B186" t="str">
            <v>10GbE</v>
          </cell>
          <cell r="C186" t="str">
            <v>10 km</v>
          </cell>
          <cell r="D186" t="str">
            <v>SFP+</v>
          </cell>
          <cell r="E186">
            <v>47.513225315240646</v>
          </cell>
          <cell r="F186">
            <v>38.969269843312269</v>
          </cell>
          <cell r="G186">
            <v>41.633685667866175</v>
          </cell>
          <cell r="H186">
            <v>28.60560921283216</v>
          </cell>
          <cell r="I186">
            <v>29.787549984276293</v>
          </cell>
          <cell r="J186">
            <v>28.398606799046728</v>
          </cell>
          <cell r="K186">
            <v>23.514046429610691</v>
          </cell>
          <cell r="L186">
            <v>19.469630443717659</v>
          </cell>
          <cell r="M186">
            <v>16.120854007398218</v>
          </cell>
          <cell r="N186">
            <v>13.348067118125725</v>
          </cell>
          <cell r="O186">
            <v>11.052199573808101</v>
          </cell>
          <cell r="P186">
            <v>9.15122124711311</v>
          </cell>
          <cell r="Q186">
            <v>7.5772111926096564</v>
          </cell>
          <cell r="R186">
            <v>6.2739308674807956</v>
          </cell>
          <cell r="S186">
            <v>5.1948147582740996</v>
          </cell>
        </row>
        <row r="187">
          <cell r="B187" t="str">
            <v>10GbE</v>
          </cell>
          <cell r="C187" t="str">
            <v>40 km</v>
          </cell>
          <cell r="D187" t="str">
            <v>XFP</v>
          </cell>
          <cell r="E187">
            <v>24.783116502012003</v>
          </cell>
          <cell r="F187">
            <v>11.965126571097626</v>
          </cell>
          <cell r="G187">
            <v>14.960181659357952</v>
          </cell>
          <cell r="H187">
            <v>6.2952962388270617</v>
          </cell>
          <cell r="I187">
            <v>12.23547661693118</v>
          </cell>
          <cell r="J187">
            <v>20.790543993414531</v>
          </cell>
          <cell r="K187">
            <v>13.971245563574566</v>
          </cell>
          <cell r="L187">
            <v>9.388677018722106</v>
          </cell>
          <cell r="M187">
            <v>7.2105039503785759</v>
          </cell>
          <cell r="N187">
            <v>5.5376670338907461</v>
          </cell>
          <cell r="O187">
            <v>4.2529282820280931</v>
          </cell>
          <cell r="P187">
            <v>3.2662489205975751</v>
          </cell>
          <cell r="Q187">
            <v>2.5084791710189376</v>
          </cell>
          <cell r="R187">
            <v>1.926512003342544</v>
          </cell>
          <cell r="S187">
            <v>1.4795612185670737</v>
          </cell>
        </row>
        <row r="188">
          <cell r="B188" t="str">
            <v>10GbE</v>
          </cell>
          <cell r="C188" t="str">
            <v>40 km</v>
          </cell>
          <cell r="D188" t="str">
            <v>SFP+</v>
          </cell>
          <cell r="E188">
            <v>34.519978898803679</v>
          </cell>
          <cell r="F188">
            <v>28.16904706949456</v>
          </cell>
          <cell r="G188">
            <v>37.915849000810525</v>
          </cell>
          <cell r="H188">
            <v>14.957267514184363</v>
          </cell>
          <cell r="I188">
            <v>37.289285559346489</v>
          </cell>
          <cell r="J188">
            <v>15.940078533170375</v>
          </cell>
          <cell r="K188">
            <v>12.459163883489298</v>
          </cell>
          <cell r="L188">
            <v>9.6807703374711842</v>
          </cell>
          <cell r="M188">
            <v>7.4771849894043054</v>
          </cell>
          <cell r="N188">
            <v>5.7406087756151569</v>
          </cell>
          <cell r="O188">
            <v>4.4073523874785359</v>
          </cell>
          <cell r="P188">
            <v>3.3837447954866464</v>
          </cell>
          <cell r="Q188">
            <v>2.5978700667348722</v>
          </cell>
          <cell r="R188">
            <v>1.9945147437356983</v>
          </cell>
          <cell r="S188">
            <v>1.5312886945030824</v>
          </cell>
        </row>
        <row r="189">
          <cell r="B189" t="str">
            <v>10GbE</v>
          </cell>
          <cell r="C189" t="str">
            <v>80 km</v>
          </cell>
          <cell r="D189" t="str">
            <v>XFP</v>
          </cell>
          <cell r="E189">
            <v>18.705963697892301</v>
          </cell>
          <cell r="F189">
            <v>2.6384714875083346</v>
          </cell>
          <cell r="G189">
            <v>2.9799696693860023</v>
          </cell>
          <cell r="H189">
            <v>0.98199856990558521</v>
          </cell>
          <cell r="I189">
            <v>2.8339589333661275</v>
          </cell>
          <cell r="J189">
            <v>0.35499999999999998</v>
          </cell>
          <cell r="K189">
            <v>0</v>
          </cell>
          <cell r="L189">
            <v>0</v>
          </cell>
          <cell r="M189">
            <v>0</v>
          </cell>
          <cell r="N189">
            <v>0</v>
          </cell>
          <cell r="O189">
            <v>0</v>
          </cell>
          <cell r="P189">
            <v>0</v>
          </cell>
          <cell r="Q189">
            <v>0</v>
          </cell>
          <cell r="R189">
            <v>0</v>
          </cell>
          <cell r="S189">
            <v>0</v>
          </cell>
        </row>
        <row r="190">
          <cell r="B190" t="str">
            <v>10GbE</v>
          </cell>
          <cell r="C190" t="str">
            <v>80 km</v>
          </cell>
          <cell r="D190" t="str">
            <v>SFP+</v>
          </cell>
          <cell r="E190">
            <v>15.89513332813862</v>
          </cell>
          <cell r="F190">
            <v>18.666526637661988</v>
          </cell>
          <cell r="G190">
            <v>31.88064561095899</v>
          </cell>
          <cell r="H190">
            <v>24.00613644011074</v>
          </cell>
          <cell r="I190">
            <v>31.569700923649318</v>
          </cell>
          <cell r="J190">
            <v>43.844413583248262</v>
          </cell>
          <cell r="K190">
            <v>38.473472919300356</v>
          </cell>
          <cell r="L190">
            <v>32.894819346001803</v>
          </cell>
          <cell r="M190">
            <v>25.904670234976418</v>
          </cell>
          <cell r="N190">
            <v>19.817072729756962</v>
          </cell>
          <cell r="O190">
            <v>15.160060638264074</v>
          </cell>
          <cell r="P190">
            <v>11.597446388272017</v>
          </cell>
          <cell r="Q190">
            <v>8.8720464870280935</v>
          </cell>
          <cell r="R190">
            <v>6.7871155625764903</v>
          </cell>
          <cell r="S190">
            <v>5.1921434053710147</v>
          </cell>
        </row>
        <row r="191">
          <cell r="B191" t="str">
            <v>10GbE</v>
          </cell>
          <cell r="C191" t="str">
            <v>Various</v>
          </cell>
          <cell r="D191" t="str">
            <v>Legacy/discontinued</v>
          </cell>
          <cell r="E191">
            <v>3.2231545150000001</v>
          </cell>
          <cell r="F191">
            <v>1.1468830000000003</v>
          </cell>
          <cell r="G191">
            <v>0.2</v>
          </cell>
          <cell r="H191">
            <v>0.3</v>
          </cell>
          <cell r="I191">
            <v>0</v>
          </cell>
          <cell r="J191">
            <v>0</v>
          </cell>
          <cell r="K191">
            <v>0</v>
          </cell>
          <cell r="L191">
            <v>0</v>
          </cell>
          <cell r="M191">
            <v>0</v>
          </cell>
          <cell r="N191">
            <v>0</v>
          </cell>
          <cell r="O191">
            <v>0</v>
          </cell>
          <cell r="P191">
            <v>0</v>
          </cell>
          <cell r="Q191">
            <v>0</v>
          </cell>
          <cell r="R191">
            <v>0</v>
          </cell>
          <cell r="S191">
            <v>0</v>
          </cell>
        </row>
        <row r="192">
          <cell r="B192" t="str">
            <v>25GbE SR</v>
          </cell>
          <cell r="C192" t="str">
            <v>100 - 300 m</v>
          </cell>
          <cell r="D192" t="str">
            <v>SFP28</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row>
        <row r="193">
          <cell r="B193" t="str">
            <v>25GbE LR</v>
          </cell>
          <cell r="C193" t="str">
            <v>10 km</v>
          </cell>
          <cell r="D193" t="str">
            <v>SFP28</v>
          </cell>
          <cell r="E193">
            <v>0.62249429999999994</v>
          </cell>
          <cell r="F193">
            <v>1.6978488920742698</v>
          </cell>
          <cell r="G193">
            <v>3.3110929619999991</v>
          </cell>
          <cell r="H193">
            <v>2.3241972000000009</v>
          </cell>
          <cell r="I193">
            <v>3.2957705488568734</v>
          </cell>
          <cell r="J193">
            <v>3.2097214657147894</v>
          </cell>
          <cell r="K193">
            <v>6.8206581146439245</v>
          </cell>
          <cell r="L193">
            <v>11.595118794894676</v>
          </cell>
          <cell r="M193">
            <v>14.290983914707686</v>
          </cell>
          <cell r="N193">
            <v>14.576803593001836</v>
          </cell>
          <cell r="O193">
            <v>14.868339664861871</v>
          </cell>
          <cell r="P193">
            <v>15.165706458159104</v>
          </cell>
          <cell r="Q193">
            <v>15.469020587322282</v>
          </cell>
          <cell r="R193">
            <v>15.778400999068724</v>
          </cell>
          <cell r="S193">
            <v>16.093969019050096</v>
          </cell>
        </row>
        <row r="194">
          <cell r="B194" t="str">
            <v>25GbE ER</v>
          </cell>
          <cell r="C194" t="str">
            <v>40 km</v>
          </cell>
          <cell r="D194" t="str">
            <v>SFP28</v>
          </cell>
          <cell r="E194">
            <v>0</v>
          </cell>
          <cell r="F194">
            <v>0</v>
          </cell>
          <cell r="G194">
            <v>0</v>
          </cell>
          <cell r="H194">
            <v>0.20932183846611291</v>
          </cell>
          <cell r="I194">
            <v>0</v>
          </cell>
          <cell r="J194">
            <v>0</v>
          </cell>
          <cell r="K194">
            <v>1.1075085685022099</v>
          </cell>
          <cell r="L194">
            <v>2.3579190805392463</v>
          </cell>
          <cell r="M194">
            <v>4.0505681347834912</v>
          </cell>
          <cell r="N194">
            <v>5.2238697219022674</v>
          </cell>
          <cell r="O194">
            <v>5.5665555756590539</v>
          </cell>
          <cell r="P194">
            <v>7.1057081923287813</v>
          </cell>
          <cell r="Q194">
            <v>7.5444084372464681</v>
          </cell>
          <cell r="R194">
            <v>7.9936436669188717</v>
          </cell>
          <cell r="S194">
            <v>8.4504233050285187</v>
          </cell>
        </row>
        <row r="195">
          <cell r="B195" t="str">
            <v>40G SR4</v>
          </cell>
          <cell r="C195" t="str">
            <v>100 m</v>
          </cell>
          <cell r="D195" t="str">
            <v>QSFP+</v>
          </cell>
          <cell r="E195">
            <v>3.0907281104444446</v>
          </cell>
          <cell r="F195">
            <v>3.1903223936670364</v>
          </cell>
          <cell r="G195">
            <v>2.8175683599085448</v>
          </cell>
          <cell r="H195">
            <v>1.5191079107142855</v>
          </cell>
          <cell r="I195">
            <v>1.278035006746076</v>
          </cell>
          <cell r="J195">
            <v>1.0860063279777523</v>
          </cell>
          <cell r="K195">
            <v>0.47784278431021099</v>
          </cell>
          <cell r="L195">
            <v>0.21025082509649284</v>
          </cell>
          <cell r="M195">
            <v>9.2510363042456856E-2</v>
          </cell>
          <cell r="N195">
            <v>4.0704559738681013E-2</v>
          </cell>
          <cell r="O195">
            <v>1.7910006285019646E-2</v>
          </cell>
          <cell r="P195">
            <v>7.8804027654086426E-3</v>
          </cell>
          <cell r="Q195">
            <v>3.4673772167798031E-3</v>
          </cell>
          <cell r="R195">
            <v>1.5256459753831134E-3</v>
          </cell>
          <cell r="S195">
            <v>6.7128422916856983E-4</v>
          </cell>
        </row>
        <row r="196">
          <cell r="B196" t="str">
            <v>40GbE MM duplex</v>
          </cell>
          <cell r="C196" t="str">
            <v>100 m</v>
          </cell>
          <cell r="D196" t="str">
            <v>QSFP+</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row>
        <row r="197">
          <cell r="B197" t="str">
            <v>40GbE eSR</v>
          </cell>
          <cell r="C197" t="str">
            <v>300 m</v>
          </cell>
          <cell r="D197" t="str">
            <v>QSFP+</v>
          </cell>
          <cell r="E197">
            <v>1.4680941655000002</v>
          </cell>
          <cell r="F197">
            <v>1.8894499999999999</v>
          </cell>
          <cell r="G197">
            <v>1.5677539995766425</v>
          </cell>
          <cell r="H197">
            <v>0.91088694999999986</v>
          </cell>
          <cell r="I197">
            <v>0.54562844286314516</v>
          </cell>
          <cell r="J197">
            <v>0.34915000000000002</v>
          </cell>
          <cell r="K197">
            <v>0.23567625000000003</v>
          </cell>
          <cell r="L197">
            <v>0.10605431250000004</v>
          </cell>
          <cell r="M197">
            <v>3.8179552500000012E-2</v>
          </cell>
          <cell r="N197">
            <v>1.3744638900000005E-2</v>
          </cell>
          <cell r="O197">
            <v>4.9480700040000023E-3</v>
          </cell>
          <cell r="P197">
            <v>1.7813052014400005E-3</v>
          </cell>
          <cell r="Q197">
            <v>6.4126987251840028E-4</v>
          </cell>
          <cell r="R197">
            <v>2.3085715410662411E-4</v>
          </cell>
          <cell r="S197">
            <v>8.3108575478384677E-5</v>
          </cell>
        </row>
        <row r="198">
          <cell r="B198" t="str">
            <v>40 GbE PSM4</v>
          </cell>
          <cell r="C198" t="str">
            <v>500 m</v>
          </cell>
          <cell r="D198" t="str">
            <v>QSFP+</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row>
        <row r="199">
          <cell r="B199" t="str">
            <v>40GbE (FR)</v>
          </cell>
          <cell r="C199" t="str">
            <v>2 km</v>
          </cell>
          <cell r="D199" t="str">
            <v>CFP</v>
          </cell>
          <cell r="E199">
            <v>3.6147868986222091</v>
          </cell>
          <cell r="F199">
            <v>2.1111758458730683</v>
          </cell>
          <cell r="G199">
            <v>0</v>
          </cell>
          <cell r="H199">
            <v>0</v>
          </cell>
          <cell r="I199">
            <v>0</v>
          </cell>
          <cell r="J199">
            <v>0</v>
          </cell>
          <cell r="K199">
            <v>0</v>
          </cell>
          <cell r="L199">
            <v>0</v>
          </cell>
          <cell r="M199">
            <v>0</v>
          </cell>
          <cell r="N199">
            <v>0</v>
          </cell>
          <cell r="O199">
            <v>0</v>
          </cell>
          <cell r="P199">
            <v>0</v>
          </cell>
          <cell r="Q199">
            <v>0</v>
          </cell>
          <cell r="R199">
            <v>0</v>
          </cell>
          <cell r="S199">
            <v>0</v>
          </cell>
        </row>
        <row r="200">
          <cell r="B200" t="str">
            <v>40GbE (LR4 subspec)</v>
          </cell>
          <cell r="C200" t="str">
            <v>2 km</v>
          </cell>
          <cell r="D200" t="str">
            <v>QSFP+</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row>
        <row r="201">
          <cell r="B201" t="str">
            <v>40GbE</v>
          </cell>
          <cell r="C201" t="str">
            <v>10 km</v>
          </cell>
          <cell r="D201" t="str">
            <v>CFP</v>
          </cell>
          <cell r="E201">
            <v>7.4284258264680547</v>
          </cell>
          <cell r="F201">
            <v>3.6524276733586274</v>
          </cell>
          <cell r="G201">
            <v>0</v>
          </cell>
          <cell r="H201">
            <v>0</v>
          </cell>
          <cell r="I201">
            <v>0</v>
          </cell>
          <cell r="J201">
            <v>0</v>
          </cell>
          <cell r="K201">
            <v>0</v>
          </cell>
          <cell r="L201">
            <v>0</v>
          </cell>
          <cell r="M201">
            <v>0</v>
          </cell>
          <cell r="N201">
            <v>0</v>
          </cell>
          <cell r="O201">
            <v>0</v>
          </cell>
          <cell r="P201">
            <v>0</v>
          </cell>
          <cell r="Q201">
            <v>0</v>
          </cell>
          <cell r="R201">
            <v>0</v>
          </cell>
          <cell r="S201">
            <v>0</v>
          </cell>
        </row>
        <row r="202">
          <cell r="B202" t="str">
            <v>40GbE</v>
          </cell>
          <cell r="C202" t="str">
            <v>10 km</v>
          </cell>
          <cell r="D202" t="str">
            <v>QSFP+</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row>
        <row r="203">
          <cell r="B203" t="str">
            <v>40GbE</v>
          </cell>
          <cell r="C203" t="str">
            <v>40 km</v>
          </cell>
          <cell r="D203" t="str">
            <v>all</v>
          </cell>
          <cell r="E203">
            <v>2.456382628644874</v>
          </cell>
          <cell r="F203">
            <v>1.8231073760232492</v>
          </cell>
          <cell r="G203">
            <v>1.6514460799999986</v>
          </cell>
          <cell r="H203">
            <v>0.36017757000000028</v>
          </cell>
          <cell r="I203">
            <v>1.5729999999999973E-2</v>
          </cell>
          <cell r="J203">
            <v>6.046955307262558E-3</v>
          </cell>
          <cell r="K203">
            <v>4.8980337988826714E-3</v>
          </cell>
          <cell r="L203">
            <v>3.8572016166201033E-3</v>
          </cell>
          <cell r="M203">
            <v>2.9507592367143788E-3</v>
          </cell>
          <cell r="N203">
            <v>2.1909387332604267E-3</v>
          </cell>
          <cell r="O203">
            <v>1.5774758879475068E-3</v>
          </cell>
          <cell r="P203">
            <v>1.1002894318433857E-3</v>
          </cell>
          <cell r="Q203">
            <v>7.4269536649428536E-4</v>
          </cell>
          <cell r="R203">
            <v>4.8460872663752097E-4</v>
          </cell>
          <cell r="S203">
            <v>3.0530349778163822E-4</v>
          </cell>
        </row>
        <row r="204">
          <cell r="B204" t="str">
            <v xml:space="preserve">50G </v>
          </cell>
          <cell r="C204" t="str">
            <v>100 m</v>
          </cell>
          <cell r="D204" t="str">
            <v>all</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row>
        <row r="205">
          <cell r="B205" t="str">
            <v xml:space="preserve">50G </v>
          </cell>
          <cell r="C205" t="str">
            <v>2 km</v>
          </cell>
          <cell r="D205" t="str">
            <v>all</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row>
        <row r="206">
          <cell r="B206" t="str">
            <v xml:space="preserve">50G </v>
          </cell>
          <cell r="C206" t="str">
            <v>10 km</v>
          </cell>
          <cell r="D206" t="str">
            <v>all</v>
          </cell>
          <cell r="E206">
            <v>0</v>
          </cell>
          <cell r="F206">
            <v>0</v>
          </cell>
          <cell r="G206">
            <v>0</v>
          </cell>
          <cell r="H206">
            <v>0</v>
          </cell>
          <cell r="I206">
            <v>0.76778800000000014</v>
          </cell>
          <cell r="J206">
            <v>1.1670377600000001</v>
          </cell>
          <cell r="K206">
            <v>1.7855677728000003</v>
          </cell>
          <cell r="L206">
            <v>2.2765989103200006</v>
          </cell>
          <cell r="M206">
            <v>3.0232545624448282</v>
          </cell>
          <cell r="N206">
            <v>3.6843431445428152</v>
          </cell>
          <cell r="O206">
            <v>4.3843683420059492</v>
          </cell>
          <cell r="P206">
            <v>5.031062672451827</v>
          </cell>
          <cell r="Q206">
            <v>5.5593242530592679</v>
          </cell>
          <cell r="R206">
            <v>5.9067820188754716</v>
          </cell>
          <cell r="S206">
            <v>6.0249176592529787</v>
          </cell>
        </row>
        <row r="207">
          <cell r="B207" t="str">
            <v xml:space="preserve">50G </v>
          </cell>
          <cell r="C207" t="str">
            <v>40 km</v>
          </cell>
          <cell r="D207" t="str">
            <v>all</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row>
        <row r="208">
          <cell r="B208" t="str">
            <v xml:space="preserve">50G </v>
          </cell>
          <cell r="C208" t="str">
            <v>80 km</v>
          </cell>
          <cell r="D208" t="str">
            <v>all</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row>
        <row r="209">
          <cell r="B209" t="str">
            <v>100G</v>
          </cell>
          <cell r="C209" t="str">
            <v>100 m</v>
          </cell>
          <cell r="D209" t="str">
            <v>CFP</v>
          </cell>
          <cell r="E209">
            <v>21.078782</v>
          </cell>
          <cell r="F209">
            <v>8.8030050000000024</v>
          </cell>
          <cell r="G209">
            <v>5.1903120000000031</v>
          </cell>
          <cell r="H209">
            <v>3</v>
          </cell>
          <cell r="I209">
            <v>0</v>
          </cell>
          <cell r="J209">
            <v>0</v>
          </cell>
          <cell r="K209">
            <v>0</v>
          </cell>
          <cell r="L209">
            <v>0</v>
          </cell>
          <cell r="M209">
            <v>0</v>
          </cell>
          <cell r="N209">
            <v>0</v>
          </cell>
          <cell r="O209">
            <v>0</v>
          </cell>
          <cell r="P209">
            <v>0</v>
          </cell>
          <cell r="Q209">
            <v>0</v>
          </cell>
          <cell r="R209">
            <v>0</v>
          </cell>
          <cell r="S209">
            <v>0</v>
          </cell>
        </row>
        <row r="210">
          <cell r="B210" t="str">
            <v>100G</v>
          </cell>
          <cell r="C210" t="str">
            <v>100 m</v>
          </cell>
          <cell r="D210" t="str">
            <v>CFP2/4</v>
          </cell>
          <cell r="E210">
            <v>5.2611999999999997</v>
          </cell>
          <cell r="F210">
            <v>2.4791280000000007</v>
          </cell>
          <cell r="G210">
            <v>2.0080936800000004</v>
          </cell>
          <cell r="H210">
            <v>1.502658536273072</v>
          </cell>
          <cell r="I210">
            <v>0</v>
          </cell>
          <cell r="J210">
            <v>0</v>
          </cell>
          <cell r="K210">
            <v>0</v>
          </cell>
          <cell r="L210">
            <v>0</v>
          </cell>
          <cell r="M210">
            <v>0</v>
          </cell>
          <cell r="N210">
            <v>0</v>
          </cell>
          <cell r="O210">
            <v>0</v>
          </cell>
          <cell r="P210">
            <v>0</v>
          </cell>
          <cell r="Q210">
            <v>0</v>
          </cell>
          <cell r="R210">
            <v>0</v>
          </cell>
          <cell r="S210">
            <v>0</v>
          </cell>
        </row>
        <row r="211">
          <cell r="B211" t="str">
            <v>100G SR4</v>
          </cell>
          <cell r="C211" t="str">
            <v>100 m</v>
          </cell>
          <cell r="D211" t="str">
            <v>QSFP28</v>
          </cell>
          <cell r="E211">
            <v>0</v>
          </cell>
          <cell r="F211">
            <v>0</v>
          </cell>
          <cell r="G211">
            <v>4.3506989373378797</v>
          </cell>
          <cell r="H211">
            <v>4.2039442162337668</v>
          </cell>
          <cell r="I211">
            <v>8.8487110799999993</v>
          </cell>
          <cell r="J211">
            <v>9.8263851101754263</v>
          </cell>
          <cell r="K211">
            <v>11.11785286751277</v>
          </cell>
          <cell r="L211">
            <v>12.382508631192351</v>
          </cell>
          <cell r="M211">
            <v>13.620759494311587</v>
          </cell>
          <cell r="N211">
            <v>13.484551899368471</v>
          </cell>
          <cell r="O211">
            <v>13.349706380374787</v>
          </cell>
          <cell r="P211">
            <v>13.216209316571041</v>
          </cell>
          <cell r="Q211">
            <v>13.084047223405335</v>
          </cell>
          <cell r="R211">
            <v>12.95320675117128</v>
          </cell>
          <cell r="S211">
            <v>12.82367468365957</v>
          </cell>
        </row>
        <row r="212">
          <cell r="B212" t="str">
            <v>100G SR2</v>
          </cell>
          <cell r="C212" t="str">
            <v>100 m</v>
          </cell>
          <cell r="D212" t="str">
            <v>SFP-DD, DSFP</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row>
        <row r="213">
          <cell r="B213" t="str">
            <v>100G MM Duplex</v>
          </cell>
          <cell r="C213" t="str">
            <v>100 m</v>
          </cell>
          <cell r="D213" t="str">
            <v>QSFP28</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row>
        <row r="214">
          <cell r="B214" t="str">
            <v>100G eSR</v>
          </cell>
          <cell r="C214" t="str">
            <v>300 m</v>
          </cell>
          <cell r="D214" t="str">
            <v>QSFP28</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row>
        <row r="215">
          <cell r="B215" t="str">
            <v>100G PSM4</v>
          </cell>
          <cell r="C215" t="str">
            <v>500 m</v>
          </cell>
          <cell r="D215" t="str">
            <v>QSFP28</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row>
        <row r="216">
          <cell r="B216" t="str">
            <v>100G DR</v>
          </cell>
          <cell r="C216" t="str">
            <v>500 m</v>
          </cell>
          <cell r="D216" t="str">
            <v>QSFP28</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row>
        <row r="217">
          <cell r="B217" t="str">
            <v>100G CWDM4-Subspec</v>
          </cell>
          <cell r="C217" t="str">
            <v>500 m</v>
          </cell>
          <cell r="D217" t="str">
            <v>QSFP28</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row>
        <row r="218">
          <cell r="B218" t="str">
            <v>100G CWDM4</v>
          </cell>
          <cell r="C218" t="str">
            <v>2 km</v>
          </cell>
          <cell r="D218" t="str">
            <v>QSFP28</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row>
        <row r="219">
          <cell r="B219" t="str">
            <v>100G FR</v>
          </cell>
          <cell r="C219" t="str">
            <v>2 km</v>
          </cell>
          <cell r="D219" t="str">
            <v>QSFP28</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row>
        <row r="220">
          <cell r="B220" t="str">
            <v>100G</v>
          </cell>
          <cell r="C220" t="str">
            <v>10 km</v>
          </cell>
          <cell r="D220" t="str">
            <v>CFP</v>
          </cell>
          <cell r="E220">
            <v>387.84002208207454</v>
          </cell>
          <cell r="F220">
            <v>186.42675405916248</v>
          </cell>
          <cell r="G220">
            <v>81.455872165940619</v>
          </cell>
          <cell r="H220">
            <v>42.080093008222939</v>
          </cell>
          <cell r="I220">
            <v>38.502150767297508</v>
          </cell>
          <cell r="J220">
            <v>25.110907413687109</v>
          </cell>
          <cell r="K220">
            <v>10.395915669266463</v>
          </cell>
          <cell r="L220">
            <v>3.8256969662900584</v>
          </cell>
          <cell r="M220">
            <v>1.2318744231453993</v>
          </cell>
          <cell r="N220">
            <v>0.31150142167571476</v>
          </cell>
          <cell r="O220">
            <v>7.8768690933798693E-2</v>
          </cell>
          <cell r="P220">
            <v>1.9918068553418787E-2</v>
          </cell>
          <cell r="Q220">
            <v>5.0366389258915366E-3</v>
          </cell>
          <cell r="R220">
            <v>1.2736039943718176E-3</v>
          </cell>
          <cell r="S220">
            <v>3.2205348811910833E-4</v>
          </cell>
        </row>
        <row r="221">
          <cell r="B221" t="str">
            <v>100G</v>
          </cell>
          <cell r="C221" t="str">
            <v>10 km</v>
          </cell>
          <cell r="D221" t="str">
            <v>CFP2/4</v>
          </cell>
          <cell r="E221">
            <v>265.89292589706986</v>
          </cell>
          <cell r="F221">
            <v>167.37814313065076</v>
          </cell>
          <cell r="G221">
            <v>101.21498299999995</v>
          </cell>
          <cell r="H221">
            <v>43.970804999999999</v>
          </cell>
          <cell r="I221">
            <v>45.144999999999996</v>
          </cell>
          <cell r="J221">
            <v>15.308</v>
          </cell>
          <cell r="K221">
            <v>10.103279999999998</v>
          </cell>
          <cell r="L221">
            <v>6.2236204799999975</v>
          </cell>
          <cell r="M221">
            <v>3.559910914559997</v>
          </cell>
          <cell r="N221">
            <v>2.0362690431283172</v>
          </cell>
          <cell r="O221">
            <v>1.164745892669397</v>
          </cell>
          <cell r="P221">
            <v>0.6662346506068948</v>
          </cell>
          <cell r="Q221">
            <v>0.38108622014714355</v>
          </cell>
          <cell r="R221">
            <v>0.217981317924166</v>
          </cell>
          <cell r="S221">
            <v>0.12468531385262289</v>
          </cell>
        </row>
        <row r="222">
          <cell r="B222" t="str">
            <v>100G LR4</v>
          </cell>
          <cell r="C222" t="str">
            <v>10 km</v>
          </cell>
          <cell r="D222" t="str">
            <v>QSFP28</v>
          </cell>
          <cell r="E222">
            <v>35.058421943272599</v>
          </cell>
          <cell r="F222">
            <v>130.44672</v>
          </cell>
          <cell r="G222">
            <v>99.532400954490555</v>
          </cell>
          <cell r="H222">
            <v>129.00034525448382</v>
          </cell>
          <cell r="I222">
            <v>255.48304617718779</v>
          </cell>
          <cell r="J222">
            <v>348.63863559251098</v>
          </cell>
          <cell r="K222">
            <v>347.47650680720261</v>
          </cell>
          <cell r="L222">
            <v>305.77932599033846</v>
          </cell>
          <cell r="M222">
            <v>285.90366980096644</v>
          </cell>
          <cell r="N222">
            <v>270.17896796191332</v>
          </cell>
          <cell r="O222">
            <v>243.16107116572195</v>
          </cell>
          <cell r="P222">
            <v>218.84496404914978</v>
          </cell>
          <cell r="Q222">
            <v>196.96046764423477</v>
          </cell>
          <cell r="R222">
            <v>177.2644208798113</v>
          </cell>
          <cell r="S222">
            <v>159.53797879183017</v>
          </cell>
        </row>
        <row r="223">
          <cell r="B223" t="str">
            <v>100G 4WDM10</v>
          </cell>
          <cell r="C223" t="str">
            <v>10 km</v>
          </cell>
          <cell r="D223" t="str">
            <v>QSFP28</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row>
        <row r="224">
          <cell r="B224" t="str">
            <v>100G 4WDM20</v>
          </cell>
          <cell r="C224" t="str">
            <v>20 km</v>
          </cell>
          <cell r="D224" t="str">
            <v>QSFP28</v>
          </cell>
          <cell r="E224">
            <v>0</v>
          </cell>
          <cell r="F224">
            <v>0</v>
          </cell>
          <cell r="G224">
            <v>0</v>
          </cell>
          <cell r="H224">
            <v>4.4945220228750795</v>
          </cell>
          <cell r="I224">
            <v>0.55587840000000011</v>
          </cell>
          <cell r="J224">
            <v>0.67726995035677251</v>
          </cell>
          <cell r="K224">
            <v>0.45012402854480876</v>
          </cell>
          <cell r="L224">
            <v>0.32408930055226226</v>
          </cell>
          <cell r="M224">
            <v>0.23243279523982563</v>
          </cell>
          <cell r="N224">
            <v>0.18827056414425875</v>
          </cell>
          <cell r="O224">
            <v>0.1524991569568496</v>
          </cell>
          <cell r="P224">
            <v>0.12352431713504819</v>
          </cell>
          <cell r="Q224">
            <v>0.10005469687938905</v>
          </cell>
          <cell r="R224">
            <v>8.1044304472305109E-2</v>
          </cell>
          <cell r="S224">
            <v>6.5645886622567151E-2</v>
          </cell>
        </row>
        <row r="225">
          <cell r="B225" t="str">
            <v>100G ER4-Lite</v>
          </cell>
          <cell r="C225" t="str">
            <v>30 km</v>
          </cell>
          <cell r="D225" t="str">
            <v>QSFP28</v>
          </cell>
          <cell r="E225">
            <v>0</v>
          </cell>
          <cell r="F225">
            <v>5.5795878312070659</v>
          </cell>
          <cell r="G225">
            <v>15.068293125925925</v>
          </cell>
          <cell r="H225">
            <v>38.984400065402241</v>
          </cell>
          <cell r="I225">
            <v>42.97916</v>
          </cell>
          <cell r="J225">
            <v>73.559125659495152</v>
          </cell>
          <cell r="K225">
            <v>88.270950791394185</v>
          </cell>
          <cell r="L225">
            <v>84.740112759738437</v>
          </cell>
          <cell r="M225">
            <v>75.630550638066552</v>
          </cell>
          <cell r="N225">
            <v>69.882628789573502</v>
          </cell>
          <cell r="O225">
            <v>64.571549001565913</v>
          </cell>
          <cell r="P225">
            <v>59.664111277446914</v>
          </cell>
          <cell r="Q225">
            <v>55.129638820360952</v>
          </cell>
          <cell r="R225">
            <v>50.939786270013521</v>
          </cell>
          <cell r="S225">
            <v>47.068362513492495</v>
          </cell>
        </row>
        <row r="226">
          <cell r="B226" t="str">
            <v>100G ER4</v>
          </cell>
          <cell r="C226" t="str">
            <v>40 km</v>
          </cell>
          <cell r="D226" t="str">
            <v>QSFP28</v>
          </cell>
          <cell r="E226">
            <v>53.637631627312636</v>
          </cell>
          <cell r="F226">
            <v>44.175693291689278</v>
          </cell>
          <cell r="G226">
            <v>16.005369442637175</v>
          </cell>
          <cell r="H226">
            <v>16.48680316748424</v>
          </cell>
          <cell r="I226">
            <v>13.295481600000002</v>
          </cell>
          <cell r="J226">
            <v>17.242485014359307</v>
          </cell>
          <cell r="K226">
            <v>19.397795641154218</v>
          </cell>
          <cell r="L226">
            <v>21.725531118092722</v>
          </cell>
          <cell r="M226">
            <v>23.463573607540148</v>
          </cell>
          <cell r="N226">
            <v>26.842328207025929</v>
          </cell>
          <cell r="O226">
            <v>29.526561027728519</v>
          </cell>
          <cell r="P226">
            <v>28.581711074841213</v>
          </cell>
          <cell r="Q226">
            <v>26.40950103315328</v>
          </cell>
          <cell r="R226">
            <v>24.40237895463363</v>
          </cell>
          <cell r="S226">
            <v>22.54779815408148</v>
          </cell>
        </row>
        <row r="227">
          <cell r="B227" t="str">
            <v>100G ZR4</v>
          </cell>
          <cell r="C227" t="str">
            <v>80 km</v>
          </cell>
          <cell r="D227" t="str">
            <v>QSFP28</v>
          </cell>
          <cell r="E227">
            <v>0</v>
          </cell>
          <cell r="F227">
            <v>0</v>
          </cell>
          <cell r="G227">
            <v>0</v>
          </cell>
          <cell r="H227">
            <v>0</v>
          </cell>
          <cell r="I227">
            <v>0</v>
          </cell>
          <cell r="J227">
            <v>4.8</v>
          </cell>
          <cell r="K227">
            <v>10.8</v>
          </cell>
          <cell r="L227">
            <v>21.6</v>
          </cell>
          <cell r="M227">
            <v>34.56</v>
          </cell>
          <cell r="N227">
            <v>41.472000000000001</v>
          </cell>
          <cell r="O227">
            <v>48.107520000000001</v>
          </cell>
          <cell r="P227">
            <v>53.880422400000015</v>
          </cell>
          <cell r="Q227">
            <v>58.190856192000012</v>
          </cell>
          <cell r="R227">
            <v>60.518490439680001</v>
          </cell>
          <cell r="S227">
            <v>60.518490439680001</v>
          </cell>
        </row>
        <row r="228">
          <cell r="B228" t="str">
            <v>200G SR4</v>
          </cell>
          <cell r="C228" t="str">
            <v>100 m</v>
          </cell>
          <cell r="D228" t="str">
            <v>QSFP56</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row>
        <row r="229">
          <cell r="B229" t="str">
            <v>200G DR</v>
          </cell>
          <cell r="C229" t="str">
            <v>500 m</v>
          </cell>
          <cell r="D229" t="str">
            <v>TBD</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row>
        <row r="230">
          <cell r="B230" t="str">
            <v>200G FR4</v>
          </cell>
          <cell r="C230" t="str">
            <v>3 km</v>
          </cell>
          <cell r="D230" t="str">
            <v>QSFP56</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row>
        <row r="231">
          <cell r="B231" t="str">
            <v>200G LR</v>
          </cell>
          <cell r="C231" t="str">
            <v>10 km</v>
          </cell>
          <cell r="D231" t="str">
            <v>TBD</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row>
        <row r="232">
          <cell r="B232" t="str">
            <v>200G ER4</v>
          </cell>
          <cell r="C232" t="str">
            <v>40 km</v>
          </cell>
          <cell r="D232" t="str">
            <v>TBD</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row>
        <row r="233">
          <cell r="B233" t="str">
            <v>2x200 (400G-SR8)</v>
          </cell>
          <cell r="C233" t="str">
            <v>100 m</v>
          </cell>
          <cell r="D233" t="str">
            <v>OSFP, QSFP-DD</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row>
        <row r="234">
          <cell r="B234" t="str">
            <v>400G SR4.2</v>
          </cell>
          <cell r="C234" t="str">
            <v>100 m</v>
          </cell>
          <cell r="D234" t="str">
            <v>OSFP, QSFP-DD</v>
          </cell>
          <cell r="E234">
            <v>0</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row>
        <row r="235">
          <cell r="B235" t="str">
            <v>400G DR4</v>
          </cell>
          <cell r="C235" t="str">
            <v>500 m</v>
          </cell>
          <cell r="D235" t="str">
            <v>OSFP, QSFP-DD, QSFP112</v>
          </cell>
          <cell r="E235">
            <v>0</v>
          </cell>
          <cell r="F235">
            <v>0</v>
          </cell>
          <cell r="G235">
            <v>0</v>
          </cell>
          <cell r="H235">
            <v>0</v>
          </cell>
          <cell r="I235">
            <v>0</v>
          </cell>
          <cell r="J235">
            <v>10.055920521971315</v>
          </cell>
          <cell r="K235">
            <v>32.178945670308217</v>
          </cell>
          <cell r="L235">
            <v>45.05052393843151</v>
          </cell>
          <cell r="M235">
            <v>59.736994742360167</v>
          </cell>
          <cell r="N235">
            <v>71.087023743408608</v>
          </cell>
          <cell r="O235">
            <v>66.466367200087049</v>
          </cell>
          <cell r="P235">
            <v>62.146053332081387</v>
          </cell>
          <cell r="Q235">
            <v>58.106559865496102</v>
          </cell>
          <cell r="R235">
            <v>54.329633474238868</v>
          </cell>
          <cell r="S235">
            <v>50.798207298413338</v>
          </cell>
        </row>
        <row r="236">
          <cell r="B236" t="str">
            <v>2x(200G FR4)</v>
          </cell>
          <cell r="C236" t="str">
            <v>2 km</v>
          </cell>
          <cell r="D236" t="str">
            <v>OSFP</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row>
        <row r="237">
          <cell r="B237" t="str">
            <v>400G FR4</v>
          </cell>
          <cell r="C237" t="str">
            <v>2 km</v>
          </cell>
          <cell r="D237" t="str">
            <v>OSFP, QSFP-DD, QSFP112</v>
          </cell>
          <cell r="E237">
            <v>0</v>
          </cell>
          <cell r="F237">
            <v>0</v>
          </cell>
          <cell r="G237">
            <v>0</v>
          </cell>
          <cell r="H237">
            <v>0</v>
          </cell>
          <cell r="I237">
            <v>0</v>
          </cell>
          <cell r="J237">
            <v>2.1060838591597792</v>
          </cell>
          <cell r="K237">
            <v>8.9508564014290606</v>
          </cell>
          <cell r="L237">
            <v>16.11154152257231</v>
          </cell>
          <cell r="M237">
            <v>21.653911806337177</v>
          </cell>
          <cell r="N237">
            <v>26.273412991689121</v>
          </cell>
          <cell r="O237">
            <v>25.222476472021558</v>
          </cell>
          <cell r="P237">
            <v>24.213577413140694</v>
          </cell>
          <cell r="Q237">
            <v>23.245034316615072</v>
          </cell>
          <cell r="R237">
            <v>22.315232943950466</v>
          </cell>
          <cell r="S237">
            <v>21.422623626192451</v>
          </cell>
        </row>
        <row r="238">
          <cell r="B238" t="str">
            <v>400G LR8, LR4</v>
          </cell>
          <cell r="C238" t="str">
            <v>10 km</v>
          </cell>
          <cell r="D238" t="str">
            <v>OSFP, QSFP-DD, QSFP112</v>
          </cell>
          <cell r="E238">
            <v>0</v>
          </cell>
          <cell r="F238">
            <v>1.2669999999999999</v>
          </cell>
          <cell r="G238">
            <v>7.2</v>
          </cell>
          <cell r="H238">
            <v>9.6139243104000016</v>
          </cell>
          <cell r="I238">
            <v>22.806700000000003</v>
          </cell>
          <cell r="J238">
            <v>26.141077312418556</v>
          </cell>
          <cell r="K238">
            <v>30.497923531154981</v>
          </cell>
          <cell r="L238">
            <v>48.796677649847979</v>
          </cell>
          <cell r="M238">
            <v>58.556013179817583</v>
          </cell>
          <cell r="N238">
            <v>70.267215815781086</v>
          </cell>
          <cell r="O238">
            <v>84.320658978937331</v>
          </cell>
          <cell r="P238">
            <v>118.04892257051226</v>
          </cell>
          <cell r="Q238">
            <v>141.65870708461472</v>
          </cell>
          <cell r="R238">
            <v>158.65775193476847</v>
          </cell>
          <cell r="S238">
            <v>165.00406201215924</v>
          </cell>
        </row>
        <row r="239">
          <cell r="B239" t="str">
            <v>800G SR8</v>
          </cell>
          <cell r="C239" t="str">
            <v>50 m</v>
          </cell>
          <cell r="D239" t="str">
            <v>OSFP, QSFP-DD800</v>
          </cell>
          <cell r="E239">
            <v>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row>
        <row r="240">
          <cell r="B240" t="str">
            <v>800G DR8, DR4</v>
          </cell>
          <cell r="C240" t="str">
            <v>500 m</v>
          </cell>
          <cell r="D240" t="str">
            <v>OSFP, QSFP-DD800</v>
          </cell>
          <cell r="E240">
            <v>0</v>
          </cell>
          <cell r="F240">
            <v>0</v>
          </cell>
          <cell r="G240">
            <v>0</v>
          </cell>
          <cell r="H240">
            <v>0</v>
          </cell>
          <cell r="I240">
            <v>0</v>
          </cell>
          <cell r="J240">
            <v>0</v>
          </cell>
          <cell r="K240">
            <v>0</v>
          </cell>
          <cell r="L240">
            <v>4.008428614749258</v>
          </cell>
          <cell r="M240">
            <v>16.354388748176973</v>
          </cell>
          <cell r="N240">
            <v>46.760263878928228</v>
          </cell>
          <cell r="O240">
            <v>73.377644856164309</v>
          </cell>
          <cell r="P240">
            <v>77.617242114520465</v>
          </cell>
          <cell r="Q240">
            <v>75.046170969476961</v>
          </cell>
          <cell r="R240">
            <v>65.61179519045703</v>
          </cell>
          <cell r="S240">
            <v>51.122523752564433</v>
          </cell>
        </row>
        <row r="241">
          <cell r="B241" t="str">
            <v>2x(400G FR4), 800G FR4</v>
          </cell>
          <cell r="C241" t="str">
            <v>2 km</v>
          </cell>
          <cell r="D241" t="str">
            <v>OSFP, QSFP-DD800</v>
          </cell>
          <cell r="E241">
            <v>0</v>
          </cell>
          <cell r="F241">
            <v>0</v>
          </cell>
          <cell r="G241">
            <v>0</v>
          </cell>
          <cell r="H241">
            <v>0</v>
          </cell>
          <cell r="I241">
            <v>0</v>
          </cell>
          <cell r="J241">
            <v>0</v>
          </cell>
          <cell r="K241">
            <v>0</v>
          </cell>
          <cell r="L241">
            <v>4.3520337482926825</v>
          </cell>
          <cell r="M241">
            <v>20.443105896585365</v>
          </cell>
          <cell r="N241">
            <v>56.819809036097574</v>
          </cell>
          <cell r="O241">
            <v>104.32116939027512</v>
          </cell>
          <cell r="P241">
            <v>120.71449600874692</v>
          </cell>
          <cell r="Q241">
            <v>152.10026497102112</v>
          </cell>
          <cell r="R241">
            <v>191.64633386348655</v>
          </cell>
          <cell r="S241">
            <v>224.22621062027935</v>
          </cell>
        </row>
        <row r="242">
          <cell r="B242" t="str">
            <v>800G LR8, LR4</v>
          </cell>
          <cell r="C242" t="str">
            <v>6, 10 km</v>
          </cell>
          <cell r="D242" t="str">
            <v>TBD</v>
          </cell>
          <cell r="E242">
            <v>0</v>
          </cell>
          <cell r="F242">
            <v>0</v>
          </cell>
          <cell r="G242">
            <v>0</v>
          </cell>
          <cell r="H242">
            <v>0</v>
          </cell>
          <cell r="I242">
            <v>0</v>
          </cell>
          <cell r="J242">
            <v>0</v>
          </cell>
          <cell r="K242">
            <v>0</v>
          </cell>
          <cell r="L242">
            <v>0.62409871165931585</v>
          </cell>
          <cell r="M242">
            <v>2.5296801112590939</v>
          </cell>
          <cell r="N242">
            <v>7.6050172607957629</v>
          </cell>
          <cell r="O242">
            <v>13.804064943965415</v>
          </cell>
          <cell r="P242">
            <v>17.521959768873433</v>
          </cell>
          <cell r="Q242">
            <v>19.224093003563997</v>
          </cell>
          <cell r="R242">
            <v>19.224093003564001</v>
          </cell>
          <cell r="S242">
            <v>17.224787331193351</v>
          </cell>
        </row>
        <row r="243">
          <cell r="B243" t="str">
            <v>800G ZRlite</v>
          </cell>
          <cell r="C243" t="str">
            <v>10 km, 20 km</v>
          </cell>
          <cell r="D243" t="str">
            <v>TBD</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row>
        <row r="244">
          <cell r="B244" t="str">
            <v>800G ER4</v>
          </cell>
          <cell r="C244" t="str">
            <v>40 km</v>
          </cell>
          <cell r="D244" t="str">
            <v>TBD</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row>
        <row r="245">
          <cell r="B245" t="str">
            <v>1.6T SR16</v>
          </cell>
          <cell r="C245" t="str">
            <v>100 m</v>
          </cell>
          <cell r="D245" t="str">
            <v>OSFP-XD and TBD</v>
          </cell>
          <cell r="E245">
            <v>0</v>
          </cell>
          <cell r="F245">
            <v>0</v>
          </cell>
          <cell r="G245">
            <v>0</v>
          </cell>
          <cell r="H245">
            <v>0</v>
          </cell>
          <cell r="I245">
            <v>0</v>
          </cell>
          <cell r="J245">
            <v>0</v>
          </cell>
          <cell r="K245">
            <v>0</v>
          </cell>
          <cell r="L245">
            <v>0</v>
          </cell>
          <cell r="M245">
            <v>0</v>
          </cell>
          <cell r="N245">
            <v>0</v>
          </cell>
          <cell r="O245">
            <v>0</v>
          </cell>
          <cell r="P245">
            <v>0</v>
          </cell>
          <cell r="Q245">
            <v>0</v>
          </cell>
          <cell r="R245">
            <v>0</v>
          </cell>
          <cell r="S245">
            <v>0</v>
          </cell>
        </row>
        <row r="246">
          <cell r="B246" t="str">
            <v>1.6T DR8</v>
          </cell>
          <cell r="C246" t="str">
            <v>500 m</v>
          </cell>
          <cell r="D246" t="str">
            <v>OSFP-XD and TBD</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row>
        <row r="247">
          <cell r="B247" t="str">
            <v>1.6T FR8</v>
          </cell>
          <cell r="C247" t="str">
            <v>2 km</v>
          </cell>
          <cell r="D247" t="str">
            <v>OSFP-XD and TBD</v>
          </cell>
          <cell r="E247">
            <v>0</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row>
        <row r="248">
          <cell r="B248" t="str">
            <v>1.6T LR8</v>
          </cell>
          <cell r="C248" t="str">
            <v>10 km</v>
          </cell>
          <cell r="D248" t="str">
            <v>OSFP-XD and TBD</v>
          </cell>
          <cell r="E248">
            <v>0</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row>
        <row r="249">
          <cell r="B249" t="str">
            <v>1.6T ER8</v>
          </cell>
          <cell r="C249" t="str">
            <v>&gt;10 km</v>
          </cell>
          <cell r="D249" t="str">
            <v>OSFP-XD and TBD</v>
          </cell>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row>
        <row r="250">
          <cell r="B250" t="str">
            <v>3.2T SR</v>
          </cell>
          <cell r="C250" t="str">
            <v>100 m</v>
          </cell>
          <cell r="D250" t="str">
            <v>OSFP-XD and TBD</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row>
        <row r="251">
          <cell r="B251" t="str">
            <v>3.2T DR</v>
          </cell>
          <cell r="C251" t="str">
            <v>500 m</v>
          </cell>
          <cell r="D251" t="str">
            <v>OSFP-XD and TBD</v>
          </cell>
          <cell r="E251">
            <v>0</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row>
        <row r="252">
          <cell r="B252" t="str">
            <v>3.2T FR</v>
          </cell>
          <cell r="C252" t="str">
            <v>2 km</v>
          </cell>
          <cell r="D252" t="str">
            <v>OSFP-XD and TBD</v>
          </cell>
          <cell r="E252">
            <v>0</v>
          </cell>
          <cell r="F252">
            <v>0</v>
          </cell>
          <cell r="G252">
            <v>0</v>
          </cell>
          <cell r="H252">
            <v>0</v>
          </cell>
          <cell r="I252">
            <v>0</v>
          </cell>
          <cell r="J252">
            <v>0</v>
          </cell>
          <cell r="K252">
            <v>0</v>
          </cell>
          <cell r="L252">
            <v>0</v>
          </cell>
          <cell r="M252">
            <v>0</v>
          </cell>
          <cell r="N252">
            <v>0</v>
          </cell>
          <cell r="O252">
            <v>0</v>
          </cell>
          <cell r="P252">
            <v>0</v>
          </cell>
          <cell r="Q252">
            <v>0</v>
          </cell>
          <cell r="R252">
            <v>0</v>
          </cell>
          <cell r="S252">
            <v>0</v>
          </cell>
        </row>
        <row r="253">
          <cell r="B253" t="str">
            <v>3.2T LR</v>
          </cell>
          <cell r="C253" t="str">
            <v>10 km</v>
          </cell>
          <cell r="D253" t="str">
            <v>OSFP-XD and TBD</v>
          </cell>
          <cell r="E253">
            <v>0</v>
          </cell>
          <cell r="F253">
            <v>0</v>
          </cell>
          <cell r="G253">
            <v>0</v>
          </cell>
          <cell r="H253">
            <v>0</v>
          </cell>
          <cell r="I253">
            <v>0</v>
          </cell>
          <cell r="J253">
            <v>0</v>
          </cell>
          <cell r="K253">
            <v>0</v>
          </cell>
          <cell r="L253">
            <v>0</v>
          </cell>
          <cell r="M253">
            <v>0</v>
          </cell>
          <cell r="N253">
            <v>0</v>
          </cell>
          <cell r="O253">
            <v>0</v>
          </cell>
          <cell r="P253">
            <v>0</v>
          </cell>
          <cell r="Q253">
            <v>0</v>
          </cell>
          <cell r="R253">
            <v>0</v>
          </cell>
          <cell r="S253">
            <v>0</v>
          </cell>
        </row>
        <row r="254">
          <cell r="B254" t="str">
            <v>3.2T ER</v>
          </cell>
          <cell r="C254" t="str">
            <v>&gt;10 km</v>
          </cell>
          <cell r="D254" t="str">
            <v>OSFP-XD and TBD</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row>
        <row r="255">
          <cell r="B255">
            <v>0</v>
          </cell>
          <cell r="C255">
            <v>0</v>
          </cell>
          <cell r="D255">
            <v>0</v>
          </cell>
          <cell r="E255">
            <v>0</v>
          </cell>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row>
        <row r="256">
          <cell r="B256" t="str">
            <v xml:space="preserve">Total Devices </v>
          </cell>
          <cell r="C256">
            <v>0</v>
          </cell>
          <cell r="D256">
            <v>0</v>
          </cell>
          <cell r="E256">
            <v>970.95883262807854</v>
          </cell>
          <cell r="F256">
            <v>686.97300036965203</v>
          </cell>
          <cell r="G256">
            <v>515.46297620496682</v>
          </cell>
          <cell r="H256">
            <v>403.05370665539368</v>
          </cell>
          <cell r="I256">
            <v>576.0061308316233</v>
          </cell>
          <cell r="J256">
            <v>672.72563140778425</v>
          </cell>
          <cell r="K256">
            <v>686.51183785507851</v>
          </cell>
          <cell r="L256">
            <v>677.64089346771232</v>
          </cell>
          <cell r="M256">
            <v>706.8933382374712</v>
          </cell>
          <cell r="N256">
            <v>780.19806551547867</v>
          </cell>
          <cell r="O256">
            <v>834.64802899258711</v>
          </cell>
          <cell r="P256">
            <v>855.9496573140525</v>
          </cell>
          <cell r="Q256">
            <v>874.69905445099459</v>
          </cell>
          <cell r="R256">
            <v>888.90529099594573</v>
          </cell>
          <cell r="S256">
            <v>879.84762121967094</v>
          </cell>
        </row>
      </sheetData>
      <sheetData sheetId="11">
        <row r="9">
          <cell r="B9" t="str">
            <v>GbE</v>
          </cell>
          <cell r="C9" t="str">
            <v>500 m</v>
          </cell>
          <cell r="D9" t="str">
            <v>SFP</v>
          </cell>
          <cell r="E9">
            <v>4496175.0999999996</v>
          </cell>
          <cell r="F9">
            <v>4278484</v>
          </cell>
          <cell r="G9">
            <v>4962296</v>
          </cell>
          <cell r="H9">
            <v>3594917</v>
          </cell>
          <cell r="I9">
            <v>4040662</v>
          </cell>
          <cell r="J9">
            <v>3505696.7108091787</v>
          </cell>
          <cell r="K9">
            <v>3155127.0397282611</v>
          </cell>
          <cell r="L9">
            <v>2839614.3357554348</v>
          </cell>
          <cell r="M9">
            <v>2555652.9021798912</v>
          </cell>
          <cell r="N9">
            <v>2300087.6119619021</v>
          </cell>
          <cell r="O9">
            <v>2070078.8507657119</v>
          </cell>
          <cell r="P9">
            <v>1863070.9656891406</v>
          </cell>
          <cell r="Q9">
            <v>1676763.8691202265</v>
          </cell>
          <cell r="R9">
            <v>1509087.4822082038</v>
          </cell>
          <cell r="S9">
            <v>1358178.7339873833</v>
          </cell>
        </row>
        <row r="10">
          <cell r="B10" t="str">
            <v>GbE</v>
          </cell>
          <cell r="C10" t="str">
            <v>10 km</v>
          </cell>
          <cell r="D10" t="str">
            <v>SFP</v>
          </cell>
          <cell r="E10">
            <v>6043317.0336000007</v>
          </cell>
          <cell r="F10">
            <v>4616748.72</v>
          </cell>
          <cell r="G10">
            <v>5648443.9199999999</v>
          </cell>
          <cell r="H10">
            <v>5518023.1199999992</v>
          </cell>
          <cell r="I10">
            <v>6046550.5800000001</v>
          </cell>
          <cell r="J10">
            <v>5575768.3871213663</v>
          </cell>
          <cell r="K10">
            <v>5018191.5484092301</v>
          </cell>
          <cell r="L10">
            <v>4516372.3935683072</v>
          </cell>
          <cell r="M10">
            <v>4064735.1542114764</v>
          </cell>
          <cell r="N10">
            <v>3658261.638790329</v>
          </cell>
          <cell r="O10">
            <v>3292435.4749112958</v>
          </cell>
          <cell r="P10">
            <v>2963191.9274201663</v>
          </cell>
          <cell r="Q10">
            <v>2666872.7346781497</v>
          </cell>
          <cell r="R10">
            <v>2400185.4612103347</v>
          </cell>
          <cell r="S10">
            <v>2160166.9150893013</v>
          </cell>
        </row>
        <row r="11">
          <cell r="B11" t="str">
            <v>GbE</v>
          </cell>
          <cell r="C11" t="str">
            <v>40 km</v>
          </cell>
          <cell r="D11" t="str">
            <v>SFP</v>
          </cell>
          <cell r="E11">
            <v>281281.8125</v>
          </cell>
          <cell r="F11">
            <v>238750.2</v>
          </cell>
          <cell r="G11">
            <v>508066.5</v>
          </cell>
          <cell r="H11">
            <v>426121.5</v>
          </cell>
          <cell r="I11">
            <v>350971.5</v>
          </cell>
          <cell r="J11">
            <v>318599.47056773934</v>
          </cell>
          <cell r="K11">
            <v>245226.80973246734</v>
          </cell>
          <cell r="L11">
            <v>186981.15553091629</v>
          </cell>
          <cell r="M11">
            <v>141547.88897051758</v>
          </cell>
          <cell r="N11">
            <v>107154.13975873716</v>
          </cell>
          <cell r="O11">
            <v>81117.491408342481</v>
          </cell>
          <cell r="P11">
            <v>61407.309388119</v>
          </cell>
          <cell r="Q11">
            <v>46486.36910263668</v>
          </cell>
          <cell r="R11">
            <v>35190.965601314521</v>
          </cell>
          <cell r="S11">
            <v>26640.154605722055</v>
          </cell>
        </row>
        <row r="12">
          <cell r="B12" t="str">
            <v>GbE</v>
          </cell>
          <cell r="C12" t="str">
            <v>80 km</v>
          </cell>
          <cell r="D12" t="str">
            <v>SFP</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row>
        <row r="13">
          <cell r="B13" t="str">
            <v>GbE &amp; Fast Ethernet</v>
          </cell>
          <cell r="C13" t="str">
            <v>Various</v>
          </cell>
          <cell r="D13" t="str">
            <v>Legacy/discontinued</v>
          </cell>
          <cell r="E13">
            <v>100000</v>
          </cell>
          <cell r="F13">
            <v>0</v>
          </cell>
          <cell r="G13">
            <v>0</v>
          </cell>
          <cell r="H13">
            <v>0</v>
          </cell>
          <cell r="I13">
            <v>0</v>
          </cell>
          <cell r="J13">
            <v>0</v>
          </cell>
          <cell r="K13">
            <v>0</v>
          </cell>
          <cell r="L13">
            <v>0</v>
          </cell>
          <cell r="M13">
            <v>0</v>
          </cell>
          <cell r="N13">
            <v>0</v>
          </cell>
          <cell r="O13">
            <v>0</v>
          </cell>
          <cell r="P13">
            <v>0</v>
          </cell>
          <cell r="Q13">
            <v>0</v>
          </cell>
          <cell r="R13">
            <v>0</v>
          </cell>
          <cell r="S13">
            <v>0</v>
          </cell>
        </row>
        <row r="14">
          <cell r="B14" t="str">
            <v>10GbE</v>
          </cell>
          <cell r="C14" t="str">
            <v>300 m</v>
          </cell>
          <cell r="D14" t="str">
            <v>XFP</v>
          </cell>
          <cell r="E14">
            <v>117811</v>
          </cell>
          <cell r="F14">
            <v>83582</v>
          </cell>
          <cell r="G14">
            <v>55887</v>
          </cell>
          <cell r="H14">
            <v>25923</v>
          </cell>
          <cell r="I14">
            <v>25000</v>
          </cell>
          <cell r="J14">
            <v>10000</v>
          </cell>
          <cell r="K14">
            <v>0</v>
          </cell>
          <cell r="L14">
            <v>0</v>
          </cell>
          <cell r="M14">
            <v>0</v>
          </cell>
          <cell r="N14">
            <v>0</v>
          </cell>
          <cell r="O14">
            <v>0</v>
          </cell>
          <cell r="P14">
            <v>0</v>
          </cell>
          <cell r="Q14">
            <v>0</v>
          </cell>
          <cell r="R14">
            <v>0</v>
          </cell>
          <cell r="S14">
            <v>0</v>
          </cell>
        </row>
        <row r="15">
          <cell r="B15" t="str">
            <v>10GbE</v>
          </cell>
          <cell r="C15" t="str">
            <v>300 m</v>
          </cell>
          <cell r="D15" t="str">
            <v>SFP+</v>
          </cell>
          <cell r="E15">
            <v>5828784.1666400004</v>
          </cell>
          <cell r="F15">
            <v>6732983.1762297843</v>
          </cell>
          <cell r="G15">
            <v>7180143.9841816463</v>
          </cell>
          <cell r="H15">
            <v>6777076.1942345966</v>
          </cell>
          <cell r="I15">
            <v>8420723.7178813722</v>
          </cell>
          <cell r="J15">
            <v>9283760.0640045367</v>
          </cell>
          <cell r="K15">
            <v>8709818.8745038807</v>
          </cell>
          <cell r="L15">
            <v>8023134.8795201629</v>
          </cell>
          <cell r="M15">
            <v>7152959.7028534003</v>
          </cell>
          <cell r="N15">
            <v>6223074.9414824583</v>
          </cell>
          <cell r="O15">
            <v>5414075.1990897385</v>
          </cell>
          <cell r="P15">
            <v>4710245.4232080728</v>
          </cell>
          <cell r="Q15">
            <v>4097913.5181910233</v>
          </cell>
          <cell r="R15">
            <v>3565184.76082619</v>
          </cell>
          <cell r="S15">
            <v>3101710.7419187855</v>
          </cell>
        </row>
        <row r="16">
          <cell r="B16" t="str">
            <v>10GbE LRM</v>
          </cell>
          <cell r="C16" t="str">
            <v>220 m</v>
          </cell>
          <cell r="D16" t="str">
            <v>SFP+</v>
          </cell>
          <cell r="E16">
            <v>121638</v>
          </cell>
          <cell r="F16">
            <v>108162</v>
          </cell>
          <cell r="G16">
            <v>97170</v>
          </cell>
          <cell r="H16">
            <v>51018</v>
          </cell>
          <cell r="I16">
            <v>18000</v>
          </cell>
          <cell r="J16">
            <v>9334.5877925438072</v>
          </cell>
          <cell r="K16">
            <v>7000.9408444078554</v>
          </cell>
          <cell r="L16">
            <v>4900.6585910854983</v>
          </cell>
          <cell r="M16">
            <v>3430.4610137598488</v>
          </cell>
          <cell r="N16">
            <v>2401.3227096318942</v>
          </cell>
          <cell r="O16">
            <v>1680.9258967423259</v>
          </cell>
          <cell r="P16">
            <v>1176.6481277196281</v>
          </cell>
          <cell r="Q16">
            <v>823.65368940373958</v>
          </cell>
          <cell r="R16">
            <v>576.55758258261767</v>
          </cell>
          <cell r="S16">
            <v>403.59030780783235</v>
          </cell>
        </row>
        <row r="17">
          <cell r="B17" t="str">
            <v>10GbE</v>
          </cell>
          <cell r="C17" t="str">
            <v>10 km</v>
          </cell>
          <cell r="D17" t="str">
            <v>XFP</v>
          </cell>
          <cell r="E17">
            <v>36681.300000000003</v>
          </cell>
          <cell r="F17">
            <v>19571.400000000001</v>
          </cell>
          <cell r="G17">
            <v>59521.200000000012</v>
          </cell>
          <cell r="H17">
            <v>57220.5</v>
          </cell>
          <cell r="I17">
            <v>73282.5</v>
          </cell>
          <cell r="J17">
            <v>43542.059218287162</v>
          </cell>
          <cell r="K17">
            <v>26125.235530972299</v>
          </cell>
          <cell r="L17">
            <v>15675.141318583381</v>
          </cell>
          <cell r="M17">
            <v>9405.0847911500241</v>
          </cell>
          <cell r="N17">
            <v>5643.0508746900159</v>
          </cell>
          <cell r="O17">
            <v>3385.8305248140086</v>
          </cell>
          <cell r="P17">
            <v>2031.4983148884048</v>
          </cell>
          <cell r="Q17">
            <v>1218.8989889330433</v>
          </cell>
          <cell r="R17">
            <v>731.33939335982586</v>
          </cell>
          <cell r="S17">
            <v>438.80363601589545</v>
          </cell>
        </row>
        <row r="18">
          <cell r="B18" t="str">
            <v>10GbE</v>
          </cell>
          <cell r="C18" t="str">
            <v>10 km</v>
          </cell>
          <cell r="D18" t="str">
            <v>SFP+</v>
          </cell>
          <cell r="E18">
            <v>3392360.6810269351</v>
          </cell>
          <cell r="F18">
            <v>3629959.5306415018</v>
          </cell>
          <cell r="G18">
            <v>4119535.290000001</v>
          </cell>
          <cell r="H18">
            <v>3163821.8560000006</v>
          </cell>
          <cell r="I18">
            <v>4807490.6360000009</v>
          </cell>
          <cell r="J18">
            <v>5265795.7581778355</v>
          </cell>
          <cell r="K18">
            <v>4739216.1823600512</v>
          </cell>
          <cell r="L18">
            <v>4265294.5641240468</v>
          </cell>
          <cell r="M18">
            <v>3838765.1077116411</v>
          </cell>
          <cell r="N18">
            <v>3454888.5969404774</v>
          </cell>
          <cell r="O18">
            <v>3109399.7372464295</v>
          </cell>
          <cell r="P18">
            <v>2798459.7635217872</v>
          </cell>
          <cell r="Q18">
            <v>2518613.7871696083</v>
          </cell>
          <cell r="R18">
            <v>2266752.4084526477</v>
          </cell>
          <cell r="S18">
            <v>2040077.1676073829</v>
          </cell>
        </row>
        <row r="19">
          <cell r="B19" t="str">
            <v>10GbE</v>
          </cell>
          <cell r="C19" t="str">
            <v>40 km</v>
          </cell>
          <cell r="D19" t="str">
            <v>XFP</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row>
        <row r="20">
          <cell r="B20" t="str">
            <v>10GbE</v>
          </cell>
          <cell r="C20" t="str">
            <v>40 km</v>
          </cell>
          <cell r="D20" t="str">
            <v>SFP+</v>
          </cell>
          <cell r="E20">
            <v>51581.850000000035</v>
          </cell>
          <cell r="F20">
            <v>64579.650000000023</v>
          </cell>
          <cell r="G20">
            <v>162555.48000000004</v>
          </cell>
          <cell r="H20">
            <v>97100.400000000023</v>
          </cell>
          <cell r="I20">
            <v>226398.95999999996</v>
          </cell>
          <cell r="J20">
            <v>102702.45245901641</v>
          </cell>
          <cell r="K20">
            <v>86783.572327868838</v>
          </cell>
          <cell r="L20">
            <v>72898.200755409838</v>
          </cell>
          <cell r="M20">
            <v>60869.997630767204</v>
          </cell>
          <cell r="N20">
            <v>50522.098033536779</v>
          </cell>
          <cell r="O20">
            <v>41933.341367835528</v>
          </cell>
          <cell r="P20">
            <v>34804.67333530348</v>
          </cell>
          <cell r="Q20">
            <v>28887.878868301894</v>
          </cell>
          <cell r="R20">
            <v>23976.93946069057</v>
          </cell>
          <cell r="S20">
            <v>19900.859752373173</v>
          </cell>
        </row>
        <row r="21">
          <cell r="B21" t="str">
            <v>10GbE</v>
          </cell>
          <cell r="C21" t="str">
            <v>80 km</v>
          </cell>
          <cell r="D21" t="str">
            <v>XFP</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row>
        <row r="22">
          <cell r="B22" t="str">
            <v>10GbE</v>
          </cell>
          <cell r="C22" t="str">
            <v>80 km</v>
          </cell>
          <cell r="D22" t="str">
            <v>SFP+</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row>
        <row r="23">
          <cell r="B23" t="str">
            <v>10GbE</v>
          </cell>
          <cell r="C23" t="str">
            <v>Various</v>
          </cell>
          <cell r="D23" t="str">
            <v>Legacy/discontinued</v>
          </cell>
          <cell r="E23">
            <v>32526.5</v>
          </cell>
          <cell r="F23">
            <v>12164.5</v>
          </cell>
          <cell r="G23">
            <v>1750</v>
          </cell>
          <cell r="H23">
            <v>2500</v>
          </cell>
          <cell r="I23">
            <v>0</v>
          </cell>
          <cell r="J23">
            <v>0</v>
          </cell>
          <cell r="K23">
            <v>0</v>
          </cell>
          <cell r="L23">
            <v>0</v>
          </cell>
          <cell r="M23">
            <v>0</v>
          </cell>
          <cell r="N23">
            <v>0</v>
          </cell>
          <cell r="O23">
            <v>0</v>
          </cell>
          <cell r="P23">
            <v>0</v>
          </cell>
          <cell r="Q23">
            <v>0</v>
          </cell>
          <cell r="R23">
            <v>0</v>
          </cell>
          <cell r="S23">
            <v>0</v>
          </cell>
        </row>
        <row r="24">
          <cell r="B24" t="str">
            <v>25GbE SR</v>
          </cell>
          <cell r="C24" t="str">
            <v>100 - 300 m</v>
          </cell>
          <cell r="D24" t="str">
            <v>SFP28</v>
          </cell>
          <cell r="E24">
            <v>7146</v>
          </cell>
          <cell r="F24">
            <v>95865</v>
          </cell>
          <cell r="G24">
            <v>318978</v>
          </cell>
          <cell r="H24">
            <v>662127</v>
          </cell>
          <cell r="I24">
            <v>1545477</v>
          </cell>
          <cell r="J24">
            <v>1669590.0575711769</v>
          </cell>
          <cell r="K24">
            <v>2253946.5777210891</v>
          </cell>
          <cell r="L24">
            <v>2930130.5510374159</v>
          </cell>
          <cell r="M24">
            <v>3516156.661244899</v>
          </cell>
          <cell r="N24">
            <v>4219387.9934938783</v>
          </cell>
          <cell r="O24">
            <v>5063265.5921926526</v>
          </cell>
          <cell r="P24">
            <v>6075918.7106311815</v>
          </cell>
          <cell r="Q24">
            <v>7291102.4527574163</v>
          </cell>
          <cell r="R24">
            <v>8749322.9433088973</v>
          </cell>
          <cell r="S24">
            <v>10499187.531970674</v>
          </cell>
        </row>
        <row r="25">
          <cell r="B25" t="str">
            <v>25GbE LR</v>
          </cell>
          <cell r="C25" t="str">
            <v>10 km</v>
          </cell>
          <cell r="D25" t="str">
            <v>SFP28</v>
          </cell>
          <cell r="E25">
            <v>3183.6000000000004</v>
          </cell>
          <cell r="F25">
            <v>12223.400000000001</v>
          </cell>
          <cell r="G25">
            <v>39696.300000000003</v>
          </cell>
          <cell r="H25">
            <v>46239.9</v>
          </cell>
          <cell r="I25">
            <v>72241.399999999994</v>
          </cell>
          <cell r="J25">
            <v>103574.43739350137</v>
          </cell>
          <cell r="K25">
            <v>258936.09348375342</v>
          </cell>
          <cell r="L25">
            <v>517872.18696750683</v>
          </cell>
          <cell r="M25">
            <v>750914.67110288492</v>
          </cell>
          <cell r="N25">
            <v>901097.60532346158</v>
          </cell>
          <cell r="O25">
            <v>1081317.1263881538</v>
          </cell>
          <cell r="P25">
            <v>1297580.5516657843</v>
          </cell>
          <cell r="Q25">
            <v>1557096.6619989406</v>
          </cell>
          <cell r="R25">
            <v>1868515.9943987285</v>
          </cell>
          <cell r="S25">
            <v>2242219.1932784738</v>
          </cell>
        </row>
        <row r="26">
          <cell r="B26" t="str">
            <v>25GbE ER</v>
          </cell>
          <cell r="C26" t="str">
            <v>40 km</v>
          </cell>
          <cell r="D26" t="str">
            <v>SFP28</v>
          </cell>
          <cell r="E26">
            <v>0</v>
          </cell>
          <cell r="F26">
            <v>0</v>
          </cell>
          <cell r="G26">
            <v>0</v>
          </cell>
          <cell r="H26">
            <v>264.22800000000007</v>
          </cell>
          <cell r="I26">
            <v>0</v>
          </cell>
          <cell r="J26">
            <v>0</v>
          </cell>
          <cell r="K26">
            <v>3000</v>
          </cell>
          <cell r="L26">
            <v>7398.1740995358123</v>
          </cell>
          <cell r="M26">
            <v>14796.348199071625</v>
          </cell>
          <cell r="N26">
            <v>21454.704888653854</v>
          </cell>
          <cell r="O26">
            <v>25745.645866384613</v>
          </cell>
          <cell r="P26">
            <v>37073.730047593825</v>
          </cell>
          <cell r="Q26">
            <v>44488.476057112566</v>
          </cell>
          <cell r="R26">
            <v>53386.171268535079</v>
          </cell>
          <cell r="S26">
            <v>64063.405522242101</v>
          </cell>
        </row>
        <row r="27">
          <cell r="B27" t="str">
            <v>40G SR4</v>
          </cell>
          <cell r="C27" t="str">
            <v>100 m</v>
          </cell>
          <cell r="D27" t="str">
            <v>QSFP+</v>
          </cell>
          <cell r="E27">
            <v>63993.5</v>
          </cell>
          <cell r="F27">
            <v>79381.200000000041</v>
          </cell>
          <cell r="G27">
            <v>96063.950000000041</v>
          </cell>
          <cell r="H27">
            <v>65873.300000000076</v>
          </cell>
          <cell r="I27">
            <v>72056.200000000041</v>
          </cell>
          <cell r="J27">
            <v>67650</v>
          </cell>
          <cell r="K27">
            <v>33825</v>
          </cell>
          <cell r="L27">
            <v>16912.5</v>
          </cell>
          <cell r="M27">
            <v>8456.25</v>
          </cell>
          <cell r="N27">
            <v>4228.125</v>
          </cell>
          <cell r="O27">
            <v>2114.0625</v>
          </cell>
          <cell r="P27">
            <v>1057.03125</v>
          </cell>
          <cell r="Q27">
            <v>528.515625</v>
          </cell>
          <cell r="R27">
            <v>264.2578125</v>
          </cell>
          <cell r="S27">
            <v>132.12890625</v>
          </cell>
        </row>
        <row r="28">
          <cell r="B28" t="str">
            <v>40GbE MM duplex</v>
          </cell>
          <cell r="C28" t="str">
            <v>100 m</v>
          </cell>
          <cell r="D28" t="str">
            <v>QSFP+</v>
          </cell>
          <cell r="E28">
            <v>614294</v>
          </cell>
          <cell r="F28">
            <v>750519</v>
          </cell>
          <cell r="G28">
            <v>594327</v>
          </cell>
          <cell r="H28">
            <v>460602</v>
          </cell>
          <cell r="I28">
            <v>430000</v>
          </cell>
          <cell r="J28">
            <v>544000</v>
          </cell>
          <cell r="K28">
            <v>326400</v>
          </cell>
          <cell r="L28">
            <v>179519.99999999997</v>
          </cell>
          <cell r="M28">
            <v>89759.999999999971</v>
          </cell>
          <cell r="N28">
            <v>44879.999999999978</v>
          </cell>
          <cell r="O28">
            <v>22439.999999999985</v>
          </cell>
          <cell r="P28">
            <v>11219.999999999991</v>
          </cell>
          <cell r="Q28">
            <v>5609.9999999999945</v>
          </cell>
          <cell r="R28">
            <v>2804.9999999999968</v>
          </cell>
          <cell r="S28">
            <v>1402.4999999999982</v>
          </cell>
        </row>
        <row r="29">
          <cell r="B29" t="str">
            <v>40GbE eSR</v>
          </cell>
          <cell r="C29" t="str">
            <v>300 m</v>
          </cell>
          <cell r="D29" t="str">
            <v>QSFP+</v>
          </cell>
          <cell r="E29">
            <v>27526.900000000005</v>
          </cell>
          <cell r="F29">
            <v>46653.5</v>
          </cell>
          <cell r="G29">
            <v>49106.699999999983</v>
          </cell>
          <cell r="H29">
            <v>29361.400000000005</v>
          </cell>
          <cell r="I29">
            <v>17729.30000000001</v>
          </cell>
          <cell r="J29">
            <v>15450</v>
          </cell>
          <cell r="K29">
            <v>11587.5</v>
          </cell>
          <cell r="L29">
            <v>5793.75</v>
          </cell>
          <cell r="M29">
            <v>2317.5</v>
          </cell>
          <cell r="N29">
            <v>927</v>
          </cell>
          <cell r="O29">
            <v>370.8000000000003</v>
          </cell>
          <cell r="P29">
            <v>148.32</v>
          </cell>
          <cell r="Q29">
            <v>59.328000000000017</v>
          </cell>
          <cell r="R29">
            <v>23.731200000000001</v>
          </cell>
          <cell r="S29">
            <v>9.4924800000000005</v>
          </cell>
        </row>
        <row r="30">
          <cell r="B30" t="str">
            <v>40 GbE PSM4</v>
          </cell>
          <cell r="C30" t="str">
            <v>500 m</v>
          </cell>
          <cell r="D30" t="str">
            <v>QSFP+</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row>
        <row r="31">
          <cell r="B31" t="str">
            <v>40GbE (FR)</v>
          </cell>
          <cell r="C31" t="str">
            <v>2 km</v>
          </cell>
          <cell r="D31" t="str">
            <v>CFP</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row>
        <row r="32">
          <cell r="B32" t="str">
            <v>40GbE (LR4 subspec)</v>
          </cell>
          <cell r="C32" t="str">
            <v>2 km</v>
          </cell>
          <cell r="D32" t="str">
            <v>QSFP+</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row>
        <row r="33">
          <cell r="B33" t="str">
            <v>40GbE</v>
          </cell>
          <cell r="C33" t="str">
            <v>10 km</v>
          </cell>
          <cell r="D33" t="str">
            <v>CFP</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row>
        <row r="34">
          <cell r="B34" t="str">
            <v>40GbE</v>
          </cell>
          <cell r="C34" t="str">
            <v>10 km</v>
          </cell>
          <cell r="D34" t="str">
            <v>QSFP+</v>
          </cell>
          <cell r="E34">
            <v>65446.199999999983</v>
          </cell>
          <cell r="F34">
            <v>84871.599999999977</v>
          </cell>
          <cell r="G34">
            <v>53867.399999999994</v>
          </cell>
          <cell r="H34">
            <v>69013.200000000012</v>
          </cell>
          <cell r="I34">
            <v>72928.799999999988</v>
          </cell>
          <cell r="J34">
            <v>98020.732392394682</v>
          </cell>
          <cell r="K34">
            <v>68614.512674676313</v>
          </cell>
          <cell r="L34">
            <v>41168.707604805764</v>
          </cell>
          <cell r="M34">
            <v>22642.789182643173</v>
          </cell>
          <cell r="N34">
            <v>9057.1156730572693</v>
          </cell>
          <cell r="O34">
            <v>3622.8462692229077</v>
          </cell>
          <cell r="P34">
            <v>1449.1385076891629</v>
          </cell>
          <cell r="Q34">
            <v>579.65540307566516</v>
          </cell>
          <cell r="R34">
            <v>231.862161230266</v>
          </cell>
          <cell r="S34">
            <v>92.744864492106387</v>
          </cell>
        </row>
        <row r="35">
          <cell r="B35" t="str">
            <v>40GbE</v>
          </cell>
          <cell r="C35" t="str">
            <v>40 km</v>
          </cell>
          <cell r="D35" t="str">
            <v>all</v>
          </cell>
          <cell r="E35">
            <v>2202.3000000000002</v>
          </cell>
          <cell r="F35">
            <v>2824.6400000000003</v>
          </cell>
          <cell r="G35">
            <v>4852.16</v>
          </cell>
          <cell r="H35">
            <v>2953.5</v>
          </cell>
          <cell r="I35">
            <v>1277.5</v>
          </cell>
          <cell r="J35">
            <v>595.62290502793292</v>
          </cell>
          <cell r="K35">
            <v>536.06061452513961</v>
          </cell>
          <cell r="L35">
            <v>469.05303770949712</v>
          </cell>
          <cell r="M35">
            <v>398.6950820530725</v>
          </cell>
          <cell r="N35">
            <v>328.92344269378481</v>
          </cell>
          <cell r="O35">
            <v>263.13875415502781</v>
          </cell>
          <cell r="P35">
            <v>203.93253447014655</v>
          </cell>
          <cell r="Q35">
            <v>152.9494008526099</v>
          </cell>
          <cell r="R35">
            <v>110.88831561814213</v>
          </cell>
          <cell r="S35">
            <v>77.621820932699478</v>
          </cell>
        </row>
        <row r="36">
          <cell r="B36" t="str">
            <v xml:space="preserve">50G </v>
          </cell>
          <cell r="C36" t="str">
            <v>100 m</v>
          </cell>
          <cell r="D36" t="str">
            <v>all</v>
          </cell>
          <cell r="E36">
            <v>0</v>
          </cell>
          <cell r="F36">
            <v>0</v>
          </cell>
          <cell r="G36">
            <v>0</v>
          </cell>
          <cell r="H36">
            <v>0</v>
          </cell>
          <cell r="I36">
            <v>4113.1499999999996</v>
          </cell>
          <cell r="J36">
            <v>28792.049999999996</v>
          </cell>
          <cell r="K36">
            <v>95801.705783132507</v>
          </cell>
          <cell r="L36">
            <v>201183.58214457828</v>
          </cell>
          <cell r="M36">
            <v>382248.80607469869</v>
          </cell>
          <cell r="N36">
            <v>573373.20911204803</v>
          </cell>
          <cell r="O36">
            <v>774053.83230126486</v>
          </cell>
          <cell r="P36">
            <v>1006269.9819916444</v>
          </cell>
          <cell r="Q36">
            <v>1257837.4774895555</v>
          </cell>
          <cell r="R36">
            <v>1509404.9729874665</v>
          </cell>
          <cell r="S36">
            <v>1735815.7189355863</v>
          </cell>
        </row>
        <row r="37">
          <cell r="B37" t="str">
            <v xml:space="preserve">50G </v>
          </cell>
          <cell r="C37" t="str">
            <v>2 km</v>
          </cell>
          <cell r="D37" t="str">
            <v>all</v>
          </cell>
          <cell r="E37">
            <v>0</v>
          </cell>
          <cell r="F37">
            <v>0</v>
          </cell>
          <cell r="G37">
            <v>0</v>
          </cell>
          <cell r="H37">
            <v>0</v>
          </cell>
          <cell r="I37">
            <v>6855.25</v>
          </cell>
          <cell r="J37">
            <v>13710.5</v>
          </cell>
          <cell r="K37">
            <v>34276.25</v>
          </cell>
          <cell r="L37">
            <v>68552.5</v>
          </cell>
          <cell r="M37">
            <v>102828.75</v>
          </cell>
          <cell r="N37">
            <v>154243.125</v>
          </cell>
          <cell r="O37">
            <v>231364.6875</v>
          </cell>
          <cell r="P37">
            <v>335478.796875</v>
          </cell>
          <cell r="Q37">
            <v>469670.31562499999</v>
          </cell>
          <cell r="R37">
            <v>634054.92609374993</v>
          </cell>
          <cell r="S37">
            <v>824271.40392187482</v>
          </cell>
        </row>
        <row r="38">
          <cell r="B38" t="str">
            <v xml:space="preserve">50G </v>
          </cell>
          <cell r="C38" t="str">
            <v>10 km</v>
          </cell>
          <cell r="D38" t="str">
            <v>all</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row>
        <row r="39">
          <cell r="B39" t="str">
            <v xml:space="preserve">50G </v>
          </cell>
          <cell r="C39" t="str">
            <v>40 km</v>
          </cell>
          <cell r="D39" t="str">
            <v>all</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row>
        <row r="40">
          <cell r="B40" t="str">
            <v xml:space="preserve">50G </v>
          </cell>
          <cell r="C40" t="str">
            <v>80 km</v>
          </cell>
          <cell r="D40" t="str">
            <v>all</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row>
        <row r="41">
          <cell r="B41" t="str">
            <v>100G</v>
          </cell>
          <cell r="C41" t="str">
            <v>100 m</v>
          </cell>
          <cell r="D41" t="str">
            <v>CFP</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row>
        <row r="42">
          <cell r="B42" t="str">
            <v>100G</v>
          </cell>
          <cell r="C42" t="str">
            <v>100 m</v>
          </cell>
          <cell r="D42" t="str">
            <v>CFP2/4</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row>
        <row r="43">
          <cell r="B43" t="str">
            <v>100G SR4</v>
          </cell>
          <cell r="C43" t="str">
            <v>100 m</v>
          </cell>
          <cell r="D43" t="str">
            <v>QSFP28</v>
          </cell>
          <cell r="E43">
            <v>0</v>
          </cell>
          <cell r="F43">
            <v>0</v>
          </cell>
          <cell r="G43">
            <v>153265.35999999996</v>
          </cell>
          <cell r="H43">
            <v>187961.77499999991</v>
          </cell>
          <cell r="I43">
            <v>491595.05999999994</v>
          </cell>
          <cell r="J43">
            <v>590811.99556129321</v>
          </cell>
          <cell r="K43">
            <v>727880.37853151362</v>
          </cell>
          <cell r="L43">
            <v>886454.3181401646</v>
          </cell>
          <cell r="M43">
            <v>1069464.2418852313</v>
          </cell>
          <cell r="N43">
            <v>1314811.9209059607</v>
          </cell>
          <cell r="O43">
            <v>1446293.1129965573</v>
          </cell>
          <cell r="P43">
            <v>1590922.4242962126</v>
          </cell>
          <cell r="Q43">
            <v>1750014.6667258348</v>
          </cell>
          <cell r="R43">
            <v>1925016.1333984178</v>
          </cell>
          <cell r="S43">
            <v>2117517.7467382601</v>
          </cell>
        </row>
        <row r="44">
          <cell r="B44" t="str">
            <v>100G SR2</v>
          </cell>
          <cell r="C44" t="str">
            <v>100 m</v>
          </cell>
          <cell r="D44" t="str">
            <v>SFP-DD, DSFP</v>
          </cell>
          <cell r="E44">
            <v>0</v>
          </cell>
          <cell r="F44">
            <v>0</v>
          </cell>
          <cell r="G44">
            <v>0</v>
          </cell>
          <cell r="H44">
            <v>0</v>
          </cell>
          <cell r="I44">
            <v>0</v>
          </cell>
          <cell r="J44">
            <v>2500</v>
          </cell>
          <cell r="K44">
            <v>12000</v>
          </cell>
          <cell r="L44">
            <v>35000</v>
          </cell>
          <cell r="M44">
            <v>56000</v>
          </cell>
          <cell r="N44">
            <v>81900</v>
          </cell>
          <cell r="O44">
            <v>106470</v>
          </cell>
          <cell r="P44">
            <v>138411</v>
          </cell>
          <cell r="Q44">
            <v>179934.30000000005</v>
          </cell>
          <cell r="R44">
            <v>233914.59000000008</v>
          </cell>
          <cell r="S44">
            <v>304088.96700000018</v>
          </cell>
        </row>
        <row r="45">
          <cell r="B45" t="str">
            <v>100G MM Duplex</v>
          </cell>
          <cell r="C45" t="str">
            <v>100 m</v>
          </cell>
          <cell r="D45" t="str">
            <v>QSFP28</v>
          </cell>
          <cell r="E45">
            <v>0</v>
          </cell>
          <cell r="F45">
            <v>0</v>
          </cell>
          <cell r="G45">
            <v>150000</v>
          </cell>
          <cell r="H45">
            <v>200000</v>
          </cell>
          <cell r="I45">
            <v>440000</v>
          </cell>
          <cell r="J45">
            <v>879100</v>
          </cell>
          <cell r="K45">
            <v>967010.00000000012</v>
          </cell>
          <cell r="L45">
            <v>1015360.5000000001</v>
          </cell>
          <cell r="M45">
            <v>1066128.5250000001</v>
          </cell>
          <cell r="N45">
            <v>1066128.5250000001</v>
          </cell>
          <cell r="O45">
            <v>1012822.0987500001</v>
          </cell>
          <cell r="P45">
            <v>962180.99381250003</v>
          </cell>
          <cell r="Q45">
            <v>914071.94412187499</v>
          </cell>
          <cell r="R45">
            <v>868368.34691578115</v>
          </cell>
          <cell r="S45">
            <v>824949.929569992</v>
          </cell>
        </row>
        <row r="46">
          <cell r="B46" t="str">
            <v>100G eSR</v>
          </cell>
          <cell r="C46" t="str">
            <v>300 m</v>
          </cell>
          <cell r="D46" t="str">
            <v>QSFP28</v>
          </cell>
          <cell r="E46">
            <v>0</v>
          </cell>
          <cell r="F46">
            <v>0</v>
          </cell>
          <cell r="G46">
            <v>1000</v>
          </cell>
          <cell r="H46">
            <v>2300</v>
          </cell>
          <cell r="I46">
            <v>5200</v>
          </cell>
          <cell r="J46">
            <v>4350</v>
          </cell>
          <cell r="K46">
            <v>8640</v>
          </cell>
          <cell r="L46">
            <v>16065</v>
          </cell>
          <cell r="M46">
            <v>27907.199999999997</v>
          </cell>
          <cell r="N46">
            <v>48176.639999999985</v>
          </cell>
          <cell r="O46">
            <v>77082.623999999953</v>
          </cell>
          <cell r="P46">
            <v>123332.19839999988</v>
          </cell>
          <cell r="Q46">
            <v>197331.51743999973</v>
          </cell>
          <cell r="R46">
            <v>315730.42790399957</v>
          </cell>
          <cell r="S46">
            <v>505168.68464639899</v>
          </cell>
        </row>
        <row r="47">
          <cell r="B47" t="str">
            <v>100G PSM4</v>
          </cell>
          <cell r="C47" t="str">
            <v>500 m</v>
          </cell>
          <cell r="D47" t="str">
            <v>QSFP28</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row>
        <row r="48">
          <cell r="B48" t="str">
            <v>100G DR</v>
          </cell>
          <cell r="C48" t="str">
            <v>500 m</v>
          </cell>
          <cell r="D48" t="str">
            <v>QSFP28</v>
          </cell>
          <cell r="E48">
            <v>0</v>
          </cell>
          <cell r="F48">
            <v>0</v>
          </cell>
          <cell r="G48">
            <v>0</v>
          </cell>
          <cell r="H48">
            <v>0</v>
          </cell>
          <cell r="I48">
            <v>0</v>
          </cell>
          <cell r="J48">
            <v>240</v>
          </cell>
          <cell r="K48">
            <v>3000</v>
          </cell>
          <cell r="L48">
            <v>22500</v>
          </cell>
          <cell r="M48">
            <v>60000</v>
          </cell>
          <cell r="N48">
            <v>150000</v>
          </cell>
          <cell r="O48">
            <v>225000</v>
          </cell>
          <cell r="P48">
            <v>337500</v>
          </cell>
          <cell r="Q48">
            <v>506250</v>
          </cell>
          <cell r="R48">
            <v>759375</v>
          </cell>
          <cell r="S48">
            <v>1139062.5</v>
          </cell>
        </row>
        <row r="49">
          <cell r="B49" t="str">
            <v>100G CWDM4-Subspec</v>
          </cell>
          <cell r="C49" t="str">
            <v>500 m</v>
          </cell>
          <cell r="D49" t="str">
            <v>QSFP28</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row>
        <row r="50">
          <cell r="B50" t="str">
            <v>100G CWDM4</v>
          </cell>
          <cell r="C50" t="str">
            <v>2 km</v>
          </cell>
          <cell r="D50" t="str">
            <v>QSFP28</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row>
        <row r="51">
          <cell r="B51" t="str">
            <v>100G FR</v>
          </cell>
          <cell r="C51" t="str">
            <v>2 km</v>
          </cell>
          <cell r="D51" t="str">
            <v>QSFP28</v>
          </cell>
          <cell r="E51">
            <v>0</v>
          </cell>
          <cell r="F51">
            <v>0</v>
          </cell>
          <cell r="G51">
            <v>0</v>
          </cell>
          <cell r="H51">
            <v>1254.1500000000015</v>
          </cell>
          <cell r="I51">
            <v>35566.260000000009</v>
          </cell>
          <cell r="J51">
            <v>42670.959999999963</v>
          </cell>
          <cell r="K51">
            <v>106677.40000000002</v>
          </cell>
          <cell r="L51">
            <v>208020.92999999993</v>
          </cell>
          <cell r="M51">
            <v>332833.4879999999</v>
          </cell>
          <cell r="N51">
            <v>478448.13899999997</v>
          </cell>
          <cell r="O51">
            <v>526292.95289999992</v>
          </cell>
          <cell r="P51">
            <v>578922.24819000019</v>
          </cell>
          <cell r="Q51">
            <v>636814.47300900007</v>
          </cell>
          <cell r="R51">
            <v>700495.92030990031</v>
          </cell>
          <cell r="S51">
            <v>770545.51234089024</v>
          </cell>
        </row>
        <row r="52">
          <cell r="B52" t="str">
            <v>100G</v>
          </cell>
          <cell r="C52" t="str">
            <v>10 km</v>
          </cell>
          <cell r="D52" t="str">
            <v>CFP</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row>
        <row r="53">
          <cell r="B53" t="str">
            <v>100G</v>
          </cell>
          <cell r="C53" t="str">
            <v>10 km</v>
          </cell>
          <cell r="D53" t="str">
            <v>CFP2/4</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row>
        <row r="54">
          <cell r="B54" t="str">
            <v>100G LR4</v>
          </cell>
          <cell r="C54" t="str">
            <v>10 km</v>
          </cell>
          <cell r="D54" t="str">
            <v>QSFP28</v>
          </cell>
          <cell r="E54">
            <v>0</v>
          </cell>
          <cell r="F54">
            <v>0</v>
          </cell>
          <cell r="G54">
            <v>19894.555882352928</v>
          </cell>
          <cell r="H54">
            <v>27193.549999999988</v>
          </cell>
          <cell r="I54">
            <v>66379.5</v>
          </cell>
          <cell r="J54">
            <v>167746.56839846342</v>
          </cell>
          <cell r="K54">
            <v>192908.55365823302</v>
          </cell>
          <cell r="L54">
            <v>318299.1135360843</v>
          </cell>
          <cell r="M54">
            <v>350129.0248896929</v>
          </cell>
          <cell r="N54">
            <v>367635.47613417753</v>
          </cell>
          <cell r="O54">
            <v>367635.47613417753</v>
          </cell>
          <cell r="P54">
            <v>367635.47613417753</v>
          </cell>
          <cell r="Q54">
            <v>367635.47613417753</v>
          </cell>
          <cell r="R54">
            <v>367635.47613417753</v>
          </cell>
          <cell r="S54">
            <v>367635.47613417753</v>
          </cell>
        </row>
        <row r="55">
          <cell r="B55" t="str">
            <v>100G 4WDM10</v>
          </cell>
          <cell r="C55" t="str">
            <v>10 km</v>
          </cell>
          <cell r="D55" t="str">
            <v>QSFP28</v>
          </cell>
          <cell r="E55">
            <v>0</v>
          </cell>
          <cell r="F55">
            <v>4500</v>
          </cell>
          <cell r="G55">
            <v>12000</v>
          </cell>
          <cell r="H55">
            <v>14022.119999999995</v>
          </cell>
          <cell r="I55">
            <v>24576</v>
          </cell>
          <cell r="J55">
            <v>37139.725400457683</v>
          </cell>
          <cell r="K55">
            <v>37139.725400457683</v>
          </cell>
          <cell r="L55">
            <v>36768.328146453103</v>
          </cell>
          <cell r="M55">
            <v>36099.813089244868</v>
          </cell>
          <cell r="N55">
            <v>35197.317762013743</v>
          </cell>
          <cell r="O55">
            <v>31677.585985812373</v>
          </cell>
          <cell r="P55">
            <v>28509.82738723114</v>
          </cell>
          <cell r="Q55">
            <v>25658.84464850802</v>
          </cell>
          <cell r="R55">
            <v>23092.960183657226</v>
          </cell>
          <cell r="S55">
            <v>20783.664165291499</v>
          </cell>
        </row>
        <row r="56">
          <cell r="B56" t="str">
            <v>100G 4WDM20</v>
          </cell>
          <cell r="C56" t="str">
            <v>20 km</v>
          </cell>
          <cell r="D56" t="str">
            <v>QSFP28</v>
          </cell>
          <cell r="E56">
            <v>0</v>
          </cell>
          <cell r="F56">
            <v>0</v>
          </cell>
          <cell r="G56">
            <v>0</v>
          </cell>
          <cell r="H56">
            <v>1315.9999999999995</v>
          </cell>
          <cell r="I56">
            <v>676.79999999999984</v>
          </cell>
          <cell r="J56">
            <v>2256</v>
          </cell>
          <cell r="K56">
            <v>2030.3999999999999</v>
          </cell>
          <cell r="L56">
            <v>1827.3600000000004</v>
          </cell>
          <cell r="M56">
            <v>1713.1499999999999</v>
          </cell>
          <cell r="N56">
            <v>1541.835</v>
          </cell>
          <cell r="O56">
            <v>1387.6515000000004</v>
          </cell>
          <cell r="P56">
            <v>1248.8863500000002</v>
          </cell>
          <cell r="Q56">
            <v>1123.997715</v>
          </cell>
          <cell r="R56">
            <v>1011.5979435000004</v>
          </cell>
          <cell r="S56">
            <v>910.43814915000007</v>
          </cell>
        </row>
        <row r="57">
          <cell r="B57" t="str">
            <v>100G ER4-Lite</v>
          </cell>
          <cell r="C57" t="str">
            <v>30 km</v>
          </cell>
          <cell r="D57" t="str">
            <v>QSFP28</v>
          </cell>
          <cell r="E57">
            <v>0</v>
          </cell>
          <cell r="F57">
            <v>400</v>
          </cell>
          <cell r="G57">
            <v>1210</v>
          </cell>
          <cell r="H57">
            <v>4276.7999999999993</v>
          </cell>
          <cell r="I57">
            <v>6414.7999999999993</v>
          </cell>
          <cell r="J57">
            <v>12198.85997669903</v>
          </cell>
          <cell r="K57">
            <v>18298.289965048549</v>
          </cell>
          <cell r="L57">
            <v>21957.947958058256</v>
          </cell>
          <cell r="M57">
            <v>23055.845355961166</v>
          </cell>
          <cell r="N57">
            <v>24208.637623759219</v>
          </cell>
          <cell r="O57">
            <v>25419.069504947183</v>
          </cell>
          <cell r="P57">
            <v>26690.022980194539</v>
          </cell>
          <cell r="Q57">
            <v>28024.524129204277</v>
          </cell>
          <cell r="R57">
            <v>29425.750335664488</v>
          </cell>
          <cell r="S57">
            <v>30897.037852447713</v>
          </cell>
        </row>
        <row r="58">
          <cell r="B58" t="str">
            <v>100G ER4</v>
          </cell>
          <cell r="C58" t="str">
            <v>40 km</v>
          </cell>
          <cell r="D58" t="str">
            <v>QSFP28</v>
          </cell>
          <cell r="E58">
            <v>1491.1999999999998</v>
          </cell>
          <cell r="F58">
            <v>1654.3999999999996</v>
          </cell>
          <cell r="G58">
            <v>810</v>
          </cell>
          <cell r="H58">
            <v>1070</v>
          </cell>
          <cell r="I58">
            <v>1365.5999999999995</v>
          </cell>
          <cell r="J58">
            <v>1967.7810890120636</v>
          </cell>
          <cell r="K58">
            <v>2951.6716335180954</v>
          </cell>
          <cell r="L58">
            <v>4132.3402869253332</v>
          </cell>
          <cell r="M58">
            <v>5578.6593873491984</v>
          </cell>
          <cell r="N58">
            <v>7252.2572035539597</v>
          </cell>
          <cell r="O58">
            <v>9065.3215044424505</v>
          </cell>
          <cell r="P58">
            <v>9971.8536548866905</v>
          </cell>
          <cell r="Q58">
            <v>10470.44633763103</v>
          </cell>
          <cell r="R58">
            <v>10993.968654512581</v>
          </cell>
          <cell r="S58">
            <v>11543.667087238209</v>
          </cell>
        </row>
        <row r="59">
          <cell r="B59" t="str">
            <v>100G ZR4</v>
          </cell>
          <cell r="C59" t="str">
            <v>80 km</v>
          </cell>
          <cell r="D59" t="str">
            <v>QSFP28</v>
          </cell>
          <cell r="E59">
            <v>0</v>
          </cell>
          <cell r="F59">
            <v>0</v>
          </cell>
          <cell r="G59">
            <v>0</v>
          </cell>
          <cell r="H59">
            <v>0</v>
          </cell>
          <cell r="I59">
            <v>0</v>
          </cell>
          <cell r="J59">
            <v>400</v>
          </cell>
          <cell r="K59">
            <v>1200</v>
          </cell>
          <cell r="L59">
            <v>3000</v>
          </cell>
          <cell r="M59">
            <v>6000</v>
          </cell>
          <cell r="N59">
            <v>9000</v>
          </cell>
          <cell r="O59">
            <v>13050</v>
          </cell>
          <cell r="P59">
            <v>18270</v>
          </cell>
          <cell r="Q59">
            <v>24664.499999999985</v>
          </cell>
          <cell r="R59">
            <v>32063.849999999991</v>
          </cell>
          <cell r="S59">
            <v>40079.812499999971</v>
          </cell>
        </row>
        <row r="60">
          <cell r="B60" t="str">
            <v>200G SR4</v>
          </cell>
          <cell r="C60" t="str">
            <v>100 m</v>
          </cell>
          <cell r="D60" t="str">
            <v>QSFP56</v>
          </cell>
          <cell r="E60">
            <v>0</v>
          </cell>
          <cell r="F60">
            <v>0</v>
          </cell>
          <cell r="G60">
            <v>0</v>
          </cell>
          <cell r="H60">
            <v>0</v>
          </cell>
          <cell r="I60">
            <v>0</v>
          </cell>
          <cell r="J60">
            <v>0</v>
          </cell>
          <cell r="K60">
            <v>10000</v>
          </cell>
          <cell r="L60">
            <v>36000.000000000058</v>
          </cell>
          <cell r="M60">
            <v>70000.000000000116</v>
          </cell>
          <cell r="N60">
            <v>98000.000000000116</v>
          </cell>
          <cell r="O60">
            <v>137200</v>
          </cell>
          <cell r="P60">
            <v>192080.00000000023</v>
          </cell>
          <cell r="Q60">
            <v>268912</v>
          </cell>
          <cell r="R60">
            <v>376476.80000000028</v>
          </cell>
          <cell r="S60">
            <v>527067.52000000048</v>
          </cell>
        </row>
        <row r="61">
          <cell r="B61" t="str">
            <v>200G DR</v>
          </cell>
          <cell r="C61" t="str">
            <v>500 m</v>
          </cell>
          <cell r="D61" t="str">
            <v>TBD</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row>
        <row r="62">
          <cell r="B62" t="str">
            <v>200G FR4</v>
          </cell>
          <cell r="C62" t="str">
            <v>3 km</v>
          </cell>
          <cell r="D62" t="str">
            <v>QSFP56</v>
          </cell>
          <cell r="E62">
            <v>0</v>
          </cell>
          <cell r="F62">
            <v>0</v>
          </cell>
          <cell r="G62">
            <v>0</v>
          </cell>
          <cell r="H62">
            <v>0</v>
          </cell>
          <cell r="I62">
            <v>0</v>
          </cell>
          <cell r="J62">
            <v>0</v>
          </cell>
          <cell r="K62">
            <v>113277.11524209473</v>
          </cell>
          <cell r="L62">
            <v>305848.21115365624</v>
          </cell>
          <cell r="M62">
            <v>305848.21115365624</v>
          </cell>
          <cell r="N62">
            <v>214093.74780755956</v>
          </cell>
          <cell r="O62">
            <v>149865.62346529169</v>
          </cell>
          <cell r="P62">
            <v>104905.93642570416</v>
          </cell>
          <cell r="Q62">
            <v>73434.155497992877</v>
          </cell>
          <cell r="R62">
            <v>51403.908848594991</v>
          </cell>
          <cell r="S62">
            <v>35982.736194016528</v>
          </cell>
        </row>
        <row r="63">
          <cell r="B63" t="str">
            <v>200G LR</v>
          </cell>
          <cell r="C63" t="str">
            <v>10 km</v>
          </cell>
          <cell r="D63" t="str">
            <v>TBD</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row>
        <row r="64">
          <cell r="B64" t="str">
            <v>200G ER4</v>
          </cell>
          <cell r="C64" t="str">
            <v>40 km</v>
          </cell>
          <cell r="D64" t="str">
            <v>TBD</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row>
        <row r="65">
          <cell r="B65" t="str">
            <v>2x200 (400G-SR8)</v>
          </cell>
          <cell r="C65" t="str">
            <v>100 m</v>
          </cell>
          <cell r="D65" t="str">
            <v>OSFP, QSFP-DD</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row>
        <row r="66">
          <cell r="B66" t="str">
            <v>400G SR4.2</v>
          </cell>
          <cell r="C66" t="str">
            <v>100 m</v>
          </cell>
          <cell r="D66" t="str">
            <v>OSFP, QSFP-DD</v>
          </cell>
          <cell r="E66">
            <v>0</v>
          </cell>
          <cell r="F66">
            <v>0</v>
          </cell>
          <cell r="G66">
            <v>0</v>
          </cell>
          <cell r="H66">
            <v>70.000000000000114</v>
          </cell>
          <cell r="I66">
            <v>270</v>
          </cell>
          <cell r="J66">
            <v>900</v>
          </cell>
          <cell r="K66">
            <v>6300</v>
          </cell>
          <cell r="L66">
            <v>18900</v>
          </cell>
          <cell r="M66">
            <v>39690</v>
          </cell>
          <cell r="N66">
            <v>59535</v>
          </cell>
          <cell r="O66">
            <v>77395.5</v>
          </cell>
          <cell r="P66">
            <v>92874.599999999977</v>
          </cell>
          <cell r="Q66">
            <v>102162.05999999994</v>
          </cell>
          <cell r="R66">
            <v>97053.956999999937</v>
          </cell>
          <cell r="S66">
            <v>87348.561299999943</v>
          </cell>
        </row>
        <row r="67">
          <cell r="B67" t="str">
            <v>400G DR4</v>
          </cell>
          <cell r="C67" t="str">
            <v>500 m</v>
          </cell>
          <cell r="D67" t="str">
            <v>OSFP, QSFP-DD, QSFP112</v>
          </cell>
          <cell r="E67">
            <v>0</v>
          </cell>
          <cell r="F67">
            <v>0</v>
          </cell>
          <cell r="G67">
            <v>0</v>
          </cell>
          <cell r="H67">
            <v>0</v>
          </cell>
          <cell r="I67">
            <v>0</v>
          </cell>
          <cell r="J67">
            <v>10034.77570733826</v>
          </cell>
          <cell r="K67">
            <v>20069.551414676564</v>
          </cell>
          <cell r="L67">
            <v>56194.743961094093</v>
          </cell>
          <cell r="M67">
            <v>91316.458936778188</v>
          </cell>
          <cell r="N67">
            <v>131495.70086896064</v>
          </cell>
          <cell r="O67">
            <v>144645.27095585613</v>
          </cell>
          <cell r="P67">
            <v>159109.79805144231</v>
          </cell>
          <cell r="Q67">
            <v>175020.77785658621</v>
          </cell>
          <cell r="R67">
            <v>192522.85564224527</v>
          </cell>
          <cell r="S67">
            <v>211775.14120646956</v>
          </cell>
        </row>
        <row r="68">
          <cell r="B68" t="str">
            <v>2x(200G FR4)</v>
          </cell>
          <cell r="C68" t="str">
            <v>2 km</v>
          </cell>
          <cell r="D68" t="str">
            <v>OSFP</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row>
        <row r="69">
          <cell r="B69" t="str">
            <v>400G FR4</v>
          </cell>
          <cell r="C69" t="str">
            <v>2 km</v>
          </cell>
          <cell r="D69" t="str">
            <v>OSFP, QSFP-DD, QSFP112</v>
          </cell>
          <cell r="E69">
            <v>0</v>
          </cell>
          <cell r="F69">
            <v>0</v>
          </cell>
          <cell r="G69">
            <v>0</v>
          </cell>
          <cell r="H69">
            <v>0</v>
          </cell>
          <cell r="I69">
            <v>0</v>
          </cell>
          <cell r="J69">
            <v>1335.2100000000046</v>
          </cell>
          <cell r="K69">
            <v>3338.0249999999996</v>
          </cell>
          <cell r="L69">
            <v>12016.889999999989</v>
          </cell>
          <cell r="M69">
            <v>16823.646000000037</v>
          </cell>
          <cell r="N69">
            <v>32806.109700000132</v>
          </cell>
          <cell r="O69">
            <v>39367.331640000106</v>
          </cell>
          <cell r="P69">
            <v>47240.797968000174</v>
          </cell>
          <cell r="Q69">
            <v>56688.957561600226</v>
          </cell>
          <cell r="R69">
            <v>68026.749073920073</v>
          </cell>
          <cell r="S69">
            <v>81632.098888704291</v>
          </cell>
        </row>
        <row r="70">
          <cell r="B70" t="str">
            <v>400G LR8, LR4</v>
          </cell>
          <cell r="C70" t="str">
            <v>10 km</v>
          </cell>
          <cell r="D70" t="str">
            <v>OSFP, QSFP-DD, QSFP112</v>
          </cell>
          <cell r="E70">
            <v>0</v>
          </cell>
          <cell r="F70">
            <v>0</v>
          </cell>
          <cell r="G70">
            <v>0</v>
          </cell>
          <cell r="H70">
            <v>0</v>
          </cell>
          <cell r="I70">
            <v>0</v>
          </cell>
          <cell r="J70">
            <v>0</v>
          </cell>
          <cell r="K70">
            <v>879.6086473263822</v>
          </cell>
          <cell r="L70">
            <v>3518.4345893055361</v>
          </cell>
          <cell r="M70">
            <v>7916.4778259374434</v>
          </cell>
          <cell r="N70">
            <v>15832.955651874887</v>
          </cell>
          <cell r="O70">
            <v>23749.43347781233</v>
          </cell>
          <cell r="P70">
            <v>41561.508586171578</v>
          </cell>
          <cell r="Q70">
            <v>62342.262879257381</v>
          </cell>
          <cell r="R70">
            <v>87279.168030960369</v>
          </cell>
          <cell r="S70">
            <v>113462.91844024835</v>
          </cell>
        </row>
        <row r="71">
          <cell r="B71" t="str">
            <v>800G SR8</v>
          </cell>
          <cell r="C71" t="str">
            <v>50 m</v>
          </cell>
          <cell r="D71" t="str">
            <v>OSFP, QSFP-DD800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B72" t="str">
            <v>800G DR8, DR4</v>
          </cell>
          <cell r="C72" t="str">
            <v>500 m</v>
          </cell>
          <cell r="D72" t="str">
            <v>OSFP, QSFP-DD800</v>
          </cell>
          <cell r="E72">
            <v>0</v>
          </cell>
          <cell r="F72">
            <v>0</v>
          </cell>
          <cell r="G72">
            <v>0</v>
          </cell>
          <cell r="H72">
            <v>0</v>
          </cell>
          <cell r="I72">
            <v>0</v>
          </cell>
          <cell r="J72">
            <v>0</v>
          </cell>
          <cell r="K72">
            <v>0</v>
          </cell>
          <cell r="L72">
            <v>0</v>
          </cell>
          <cell r="M72">
            <v>7500</v>
          </cell>
          <cell r="N72">
            <v>34500.000000000015</v>
          </cell>
          <cell r="O72">
            <v>51750.000000000029</v>
          </cell>
          <cell r="P72">
            <v>72450.000000000058</v>
          </cell>
          <cell r="Q72">
            <v>94185.000000000058</v>
          </cell>
          <cell r="R72">
            <v>113022.00000000006</v>
          </cell>
          <cell r="S72">
            <v>124324.20000000007</v>
          </cell>
        </row>
        <row r="73">
          <cell r="B73" t="str">
            <v>2x(400G FR4), 800G FR4</v>
          </cell>
          <cell r="C73" t="str">
            <v>2 km</v>
          </cell>
          <cell r="D73" t="str">
            <v>OSFP, QSFP-DD800</v>
          </cell>
          <cell r="E73">
            <v>0</v>
          </cell>
          <cell r="F73">
            <v>0</v>
          </cell>
          <cell r="G73">
            <v>0</v>
          </cell>
          <cell r="H73">
            <v>0</v>
          </cell>
          <cell r="I73">
            <v>0</v>
          </cell>
          <cell r="J73">
            <v>0</v>
          </cell>
          <cell r="K73">
            <v>0</v>
          </cell>
          <cell r="L73">
            <v>3200</v>
          </cell>
          <cell r="M73">
            <v>16800</v>
          </cell>
          <cell r="N73">
            <v>55999.999999999985</v>
          </cell>
          <cell r="O73">
            <v>119000</v>
          </cell>
          <cell r="P73">
            <v>178500</v>
          </cell>
          <cell r="Q73">
            <v>249900</v>
          </cell>
          <cell r="R73">
            <v>349860</v>
          </cell>
          <cell r="S73">
            <v>454818.00000000035</v>
          </cell>
        </row>
        <row r="74">
          <cell r="B74" t="str">
            <v>800G LR8, LR4</v>
          </cell>
          <cell r="C74" t="str">
            <v>6, 10 km</v>
          </cell>
          <cell r="D74" t="str">
            <v>TBD</v>
          </cell>
          <cell r="E74">
            <v>0</v>
          </cell>
          <cell r="F74">
            <v>0</v>
          </cell>
          <cell r="G74">
            <v>0</v>
          </cell>
          <cell r="H74">
            <v>0</v>
          </cell>
          <cell r="I74">
            <v>0</v>
          </cell>
          <cell r="J74">
            <v>0</v>
          </cell>
          <cell r="K74">
            <v>0</v>
          </cell>
          <cell r="L74">
            <v>120</v>
          </cell>
          <cell r="M74">
            <v>720</v>
          </cell>
          <cell r="N74">
            <v>2879.9999999999991</v>
          </cell>
          <cell r="O74">
            <v>7200</v>
          </cell>
          <cell r="P74">
            <v>12240</v>
          </cell>
          <cell r="Q74">
            <v>19584.000000000015</v>
          </cell>
          <cell r="R74">
            <v>29375.999999999993</v>
          </cell>
          <cell r="S74">
            <v>41126.400000000038</v>
          </cell>
        </row>
        <row r="75">
          <cell r="B75" t="str">
            <v>800G ZRlite</v>
          </cell>
          <cell r="C75" t="str">
            <v>10 km, 20 km</v>
          </cell>
          <cell r="D75" t="str">
            <v>TBD</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row>
        <row r="76">
          <cell r="B76" t="str">
            <v>800G ER4</v>
          </cell>
          <cell r="C76" t="str">
            <v>40 km</v>
          </cell>
          <cell r="D76" t="str">
            <v>TBD</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row>
        <row r="77">
          <cell r="B77" t="str">
            <v>1.6T SR16</v>
          </cell>
          <cell r="C77" t="str">
            <v>100 m</v>
          </cell>
          <cell r="D77" t="str">
            <v>OSFP-XD and TBD</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row>
        <row r="78">
          <cell r="B78" t="str">
            <v>1.6T DR8</v>
          </cell>
          <cell r="C78" t="str">
            <v>500 m</v>
          </cell>
          <cell r="D78" t="str">
            <v>OSFP-XD and TBD</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row>
        <row r="79">
          <cell r="B79" t="str">
            <v>1.6T FR8</v>
          </cell>
          <cell r="C79" t="str">
            <v>2 km</v>
          </cell>
          <cell r="D79" t="str">
            <v>OSFP-XD and TBD</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row>
        <row r="80">
          <cell r="B80" t="str">
            <v>1.6T LR8</v>
          </cell>
          <cell r="C80" t="str">
            <v>10 km</v>
          </cell>
          <cell r="D80" t="str">
            <v>OSFP-XD and TBD</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row>
        <row r="81">
          <cell r="B81" t="str">
            <v>1.6T ER8</v>
          </cell>
          <cell r="C81" t="str">
            <v>&gt;10 km</v>
          </cell>
          <cell r="D81" t="str">
            <v>OSFP-XD and TBD</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row>
        <row r="82">
          <cell r="B82" t="str">
            <v>3.2T SR</v>
          </cell>
          <cell r="C82" t="str">
            <v>100 m</v>
          </cell>
          <cell r="D82" t="str">
            <v>OSFP-XD and TBD</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row>
        <row r="83">
          <cell r="B83" t="str">
            <v>3.2T DR</v>
          </cell>
          <cell r="C83" t="str">
            <v>500 m</v>
          </cell>
          <cell r="D83" t="str">
            <v>OSFP-XD and TBD</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row>
        <row r="84">
          <cell r="B84" t="str">
            <v>3.2T FR</v>
          </cell>
          <cell r="C84" t="str">
            <v>2 km</v>
          </cell>
          <cell r="D84" t="str">
            <v>OSFP-XD and TBD</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row>
        <row r="85">
          <cell r="B85" t="str">
            <v>3.2T LR</v>
          </cell>
          <cell r="C85" t="str">
            <v>10 km</v>
          </cell>
          <cell r="D85" t="str">
            <v>OSFP-XD and TBD</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row>
        <row r="86">
          <cell r="B86" t="str">
            <v>3.2T ER</v>
          </cell>
          <cell r="C86" t="str">
            <v>&gt;10 km</v>
          </cell>
          <cell r="D86" t="str">
            <v>OSFP-XD and TBD</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row>
        <row r="87">
          <cell r="B87">
            <v>0</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row>
        <row r="88">
          <cell r="B88" t="str">
            <v xml:space="preserve">Total Devices </v>
          </cell>
          <cell r="C88">
            <v>0</v>
          </cell>
          <cell r="D88">
            <v>0</v>
          </cell>
          <cell r="E88">
            <v>21287441.14376694</v>
          </cell>
          <cell r="F88">
            <v>20863877.916871283</v>
          </cell>
          <cell r="G88">
            <v>24290440.800063998</v>
          </cell>
          <cell r="H88">
            <v>21489620.493234593</v>
          </cell>
          <cell r="I88">
            <v>27303802.513881374</v>
          </cell>
          <cell r="J88">
            <v>28410234.766545869</v>
          </cell>
          <cell r="K88">
            <v>27308014.623207185</v>
          </cell>
          <cell r="L88">
            <v>26899056.451827247</v>
          </cell>
          <cell r="M88">
            <v>26309411.511772707</v>
          </cell>
          <cell r="N88">
            <v>25960455.465143416</v>
          </cell>
          <cell r="O88">
            <v>25811033.635797646</v>
          </cell>
          <cell r="P88">
            <v>26285345.974745087</v>
          </cell>
          <cell r="Q88">
            <v>27408930.446221903</v>
          </cell>
          <cell r="R88">
            <v>29251952.122657374</v>
          </cell>
          <cell r="S88">
            <v>31885509.720818583</v>
          </cell>
        </row>
        <row r="93">
          <cell r="B93" t="str">
            <v>GbE</v>
          </cell>
          <cell r="C93" t="str">
            <v>500 m</v>
          </cell>
          <cell r="D93" t="str">
            <v>SFP</v>
          </cell>
          <cell r="E93">
            <v>10.178233731377588</v>
          </cell>
          <cell r="F93">
            <v>8.9746992158904888</v>
          </cell>
          <cell r="G93">
            <v>8.1963947817703744</v>
          </cell>
          <cell r="H93">
            <v>6.5310968236540647</v>
          </cell>
          <cell r="I93">
            <v>7.4971279458662963</v>
          </cell>
          <cell r="J93">
            <v>7.6811042188052463</v>
          </cell>
          <cell r="K93">
            <v>7.2970490078649837</v>
          </cell>
          <cell r="L93">
            <v>6.9321965574717339</v>
          </cell>
          <cell r="M93">
            <v>6.5855867295981456</v>
          </cell>
          <cell r="N93">
            <v>6.2563073931182389</v>
          </cell>
          <cell r="O93">
            <v>5.9434920234623263</v>
          </cell>
          <cell r="P93">
            <v>5.6463174222892096</v>
          </cell>
          <cell r="Q93">
            <v>5.3640015511747485</v>
          </cell>
          <cell r="R93">
            <v>5.0958014736160111</v>
          </cell>
          <cell r="S93">
            <v>4.8410113999352102</v>
          </cell>
        </row>
        <row r="94">
          <cell r="B94" t="str">
            <v>GbE</v>
          </cell>
          <cell r="C94" t="str">
            <v>10 km</v>
          </cell>
          <cell r="D94" t="str">
            <v>SFP</v>
          </cell>
          <cell r="E94">
            <v>11.313150064475874</v>
          </cell>
          <cell r="F94">
            <v>9.7279618337487541</v>
          </cell>
          <cell r="G94">
            <v>7.9991133376783159</v>
          </cell>
          <cell r="H94">
            <v>7.7271597478083986</v>
          </cell>
          <cell r="I94">
            <v>6.4662251944420115</v>
          </cell>
          <cell r="J94">
            <v>5.710393030398615</v>
          </cell>
          <cell r="K94">
            <v>5.4248733788786838</v>
          </cell>
          <cell r="L94">
            <v>5.1536297099347479</v>
          </cell>
          <cell r="M94">
            <v>4.8959482244380119</v>
          </cell>
          <cell r="N94">
            <v>4.6511508132161108</v>
          </cell>
          <cell r="O94">
            <v>4.4185932725553068</v>
          </cell>
          <cell r="P94">
            <v>4.1976636089275425</v>
          </cell>
          <cell r="Q94">
            <v>3.9877804284811647</v>
          </cell>
          <cell r="R94">
            <v>3.7883914070571065</v>
          </cell>
          <cell r="S94">
            <v>3.5989718367042518</v>
          </cell>
        </row>
        <row r="95">
          <cell r="B95" t="str">
            <v>GbE</v>
          </cell>
          <cell r="C95" t="str">
            <v>40 km</v>
          </cell>
          <cell r="D95" t="str">
            <v>SFP</v>
          </cell>
          <cell r="E95">
            <v>14.223250006112197</v>
          </cell>
          <cell r="F95">
            <v>11.270556706605298</v>
          </cell>
          <cell r="G95">
            <v>11.355942578382946</v>
          </cell>
          <cell r="H95">
            <v>6.73831916455803</v>
          </cell>
          <cell r="I95">
            <v>9.1277713694662772</v>
          </cell>
          <cell r="J95">
            <v>9.5891050827001418</v>
          </cell>
          <cell r="K95">
            <v>9.1096498285651339</v>
          </cell>
          <cell r="L95">
            <v>8.6541673371368759</v>
          </cell>
          <cell r="M95">
            <v>8.2214589702800325</v>
          </cell>
          <cell r="N95">
            <v>7.810386021766031</v>
          </cell>
          <cell r="O95">
            <v>7.4198667206777298</v>
          </cell>
          <cell r="P95">
            <v>7.0488733846438434</v>
          </cell>
          <cell r="Q95">
            <v>6.6964297154116528</v>
          </cell>
          <cell r="R95">
            <v>6.3616082296410701</v>
          </cell>
          <cell r="S95">
            <v>6.0435278181590162</v>
          </cell>
        </row>
        <row r="96">
          <cell r="B96" t="str">
            <v>GbE</v>
          </cell>
          <cell r="C96" t="str">
            <v>80 km</v>
          </cell>
          <cell r="D96" t="str">
            <v>SFP</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row>
        <row r="97">
          <cell r="B97" t="str">
            <v>GbE &amp; Fast Ethernet</v>
          </cell>
          <cell r="C97" t="str">
            <v>Various</v>
          </cell>
          <cell r="D97" t="str">
            <v>Legacy/discontinued</v>
          </cell>
          <cell r="E97">
            <v>18</v>
          </cell>
          <cell r="F97">
            <v>0</v>
          </cell>
          <cell r="G97">
            <v>0</v>
          </cell>
          <cell r="H97">
            <v>0</v>
          </cell>
          <cell r="I97">
            <v>0</v>
          </cell>
          <cell r="J97">
            <v>0</v>
          </cell>
          <cell r="K97">
            <v>0</v>
          </cell>
          <cell r="L97">
            <v>0</v>
          </cell>
          <cell r="M97">
            <v>0</v>
          </cell>
          <cell r="N97">
            <v>0</v>
          </cell>
          <cell r="O97">
            <v>0</v>
          </cell>
          <cell r="P97">
            <v>0</v>
          </cell>
          <cell r="Q97">
            <v>0</v>
          </cell>
          <cell r="R97">
            <v>0</v>
          </cell>
          <cell r="S97">
            <v>0</v>
          </cell>
        </row>
        <row r="98">
          <cell r="B98" t="str">
            <v>10GbE</v>
          </cell>
          <cell r="C98" t="str">
            <v>300 m</v>
          </cell>
          <cell r="D98" t="str">
            <v>XFP</v>
          </cell>
          <cell r="E98">
            <v>65.084287545305614</v>
          </cell>
          <cell r="F98">
            <v>58.749084731162213</v>
          </cell>
          <cell r="G98">
            <v>53.859817130996483</v>
          </cell>
          <cell r="H98">
            <v>50.690660803147772</v>
          </cell>
          <cell r="I98">
            <v>58</v>
          </cell>
          <cell r="J98">
            <v>0</v>
          </cell>
          <cell r="K98">
            <v>0</v>
          </cell>
          <cell r="L98">
            <v>0</v>
          </cell>
          <cell r="M98">
            <v>0</v>
          </cell>
          <cell r="N98">
            <v>0</v>
          </cell>
          <cell r="O98">
            <v>0</v>
          </cell>
          <cell r="P98">
            <v>0</v>
          </cell>
          <cell r="Q98">
            <v>0</v>
          </cell>
          <cell r="R98">
            <v>0</v>
          </cell>
          <cell r="S98">
            <v>0</v>
          </cell>
        </row>
        <row r="99">
          <cell r="B99" t="str">
            <v>10GbE</v>
          </cell>
          <cell r="C99" t="str">
            <v>300 m</v>
          </cell>
          <cell r="D99" t="str">
            <v>SFP+</v>
          </cell>
          <cell r="E99">
            <v>18.016278339273537</v>
          </cell>
          <cell r="F99">
            <v>15.097691372748406</v>
          </cell>
          <cell r="G99">
            <v>12.873119482168065</v>
          </cell>
          <cell r="H99">
            <v>11.901909081173457</v>
          </cell>
          <cell r="I99">
            <v>8.8914308092188179</v>
          </cell>
          <cell r="J99">
            <v>7.1737183218015428</v>
          </cell>
          <cell r="K99">
            <v>6.815032405711464</v>
          </cell>
          <cell r="L99">
            <v>6.4742807854258917</v>
          </cell>
          <cell r="M99">
            <v>6.1505667461545963</v>
          </cell>
          <cell r="N99">
            <v>5.8430384088468683</v>
          </cell>
          <cell r="O99">
            <v>5.5508864884045224</v>
          </cell>
          <cell r="P99">
            <v>5.2733421639842959</v>
          </cell>
          <cell r="Q99">
            <v>5.0096750557850811</v>
          </cell>
          <cell r="R99">
            <v>4.7591913029958279</v>
          </cell>
          <cell r="S99">
            <v>4.521231737846036</v>
          </cell>
        </row>
        <row r="100">
          <cell r="B100" t="str">
            <v>10GbE LRM</v>
          </cell>
          <cell r="C100" t="str">
            <v>220 m</v>
          </cell>
          <cell r="D100" t="str">
            <v>SFP+</v>
          </cell>
          <cell r="E100">
            <v>78.390761412913719</v>
          </cell>
          <cell r="F100">
            <v>66.716018564745482</v>
          </cell>
          <cell r="G100">
            <v>62.552567664917163</v>
          </cell>
          <cell r="H100">
            <v>59.611529264181257</v>
          </cell>
          <cell r="I100">
            <v>59.999999999999986</v>
          </cell>
          <cell r="J100">
            <v>52.856422919921378</v>
          </cell>
          <cell r="K100">
            <v>51.799294461522948</v>
          </cell>
          <cell r="L100">
            <v>50.763308572292487</v>
          </cell>
          <cell r="M100">
            <v>49.748042400846636</v>
          </cell>
          <cell r="N100">
            <v>48.753081552829705</v>
          </cell>
          <cell r="O100">
            <v>47.778019921773108</v>
          </cell>
          <cell r="P100">
            <v>46.822459523337642</v>
          </cell>
          <cell r="Q100">
            <v>45.886010332870889</v>
          </cell>
          <cell r="R100">
            <v>44.968290126213468</v>
          </cell>
          <cell r="S100">
            <v>44.068924323689188</v>
          </cell>
        </row>
        <row r="101">
          <cell r="B101" t="str">
            <v>10GbE</v>
          </cell>
          <cell r="C101" t="str">
            <v>10 km</v>
          </cell>
          <cell r="D101" t="str">
            <v>XFP</v>
          </cell>
          <cell r="E101">
            <v>67.576972221049019</v>
          </cell>
          <cell r="F101">
            <v>51.799368807617704</v>
          </cell>
          <cell r="G101">
            <v>44.013044587017042</v>
          </cell>
          <cell r="H101">
            <v>41</v>
          </cell>
          <cell r="I101">
            <v>35.957452943054129</v>
          </cell>
          <cell r="J101">
            <v>34.3033513643744</v>
          </cell>
          <cell r="K101">
            <v>32.245150282511929</v>
          </cell>
          <cell r="L101">
            <v>30.310441265561231</v>
          </cell>
          <cell r="M101">
            <v>28.491814789627561</v>
          </cell>
          <cell r="N101">
            <v>26.782305902249892</v>
          </cell>
          <cell r="O101">
            <v>25.175367548114895</v>
          </cell>
          <cell r="P101">
            <v>23.664845495228004</v>
          </cell>
          <cell r="Q101">
            <v>22.244954765514315</v>
          </cell>
          <cell r="R101">
            <v>20.91025747958345</v>
          </cell>
          <cell r="S101">
            <v>19.655642030808448</v>
          </cell>
        </row>
        <row r="102">
          <cell r="B102" t="str">
            <v>10GbE</v>
          </cell>
          <cell r="C102" t="str">
            <v>10 km</v>
          </cell>
          <cell r="D102" t="str">
            <v>SFP+</v>
          </cell>
          <cell r="E102">
            <v>38.465958311427357</v>
          </cell>
          <cell r="F102">
            <v>30.499999999999989</v>
          </cell>
          <cell r="G102">
            <v>24.17451705275618</v>
          </cell>
          <cell r="H102">
            <v>21.627202905666547</v>
          </cell>
          <cell r="I102">
            <v>14.821000176023823</v>
          </cell>
          <cell r="J102">
            <v>12.900133347903706</v>
          </cell>
          <cell r="K102">
            <v>11.868122680071414</v>
          </cell>
          <cell r="L102">
            <v>10.9186728656657</v>
          </cell>
          <cell r="M102">
            <v>10.045179036412446</v>
          </cell>
          <cell r="N102">
            <v>9.2415647134994483</v>
          </cell>
          <cell r="O102">
            <v>8.5022395364194949</v>
          </cell>
          <cell r="P102">
            <v>7.8220603735059342</v>
          </cell>
          <cell r="Q102">
            <v>7.196295543625463</v>
          </cell>
          <cell r="R102">
            <v>6.620591900135425</v>
          </cell>
          <cell r="S102">
            <v>6.0909445481245923</v>
          </cell>
        </row>
        <row r="103">
          <cell r="B103" t="str">
            <v>10GbE</v>
          </cell>
          <cell r="C103" t="str">
            <v>40 km</v>
          </cell>
          <cell r="D103" t="str">
            <v>XFP</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row>
        <row r="104">
          <cell r="B104" t="str">
            <v>10GbE</v>
          </cell>
          <cell r="C104" t="str">
            <v>40 km</v>
          </cell>
          <cell r="D104" t="str">
            <v>SFP+</v>
          </cell>
          <cell r="E104">
            <v>191.20778168956559</v>
          </cell>
          <cell r="F104">
            <v>155.7824168045338</v>
          </cell>
          <cell r="G104">
            <v>99.963714368632481</v>
          </cell>
          <cell r="H104">
            <v>66.016798139647364</v>
          </cell>
          <cell r="I104">
            <v>70.588320646777987</v>
          </cell>
          <cell r="J104">
            <v>66.517031141273861</v>
          </cell>
          <cell r="K104">
            <v>61.528253805678347</v>
          </cell>
          <cell r="L104">
            <v>56.913634770252415</v>
          </cell>
          <cell r="M104">
            <v>52.645112162483507</v>
          </cell>
          <cell r="N104">
            <v>48.69672875029724</v>
          </cell>
          <cell r="O104">
            <v>45.044474094024963</v>
          </cell>
          <cell r="P104">
            <v>41.666138536973115</v>
          </cell>
          <cell r="Q104">
            <v>38.541178146700119</v>
          </cell>
          <cell r="R104">
            <v>35.650589785697612</v>
          </cell>
          <cell r="S104">
            <v>32.976795551770309</v>
          </cell>
        </row>
        <row r="105">
          <cell r="B105" t="str">
            <v>10GbE</v>
          </cell>
          <cell r="C105" t="str">
            <v>80 km</v>
          </cell>
          <cell r="D105" t="str">
            <v>XFP</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row>
        <row r="106">
          <cell r="B106" t="str">
            <v>10GbE</v>
          </cell>
          <cell r="C106" t="str">
            <v>80 km</v>
          </cell>
          <cell r="D106" t="str">
            <v>SFP+</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row>
        <row r="107">
          <cell r="B107" t="str">
            <v>10GbE</v>
          </cell>
          <cell r="C107" t="str">
            <v>Various</v>
          </cell>
          <cell r="D107" t="str">
            <v>Legacy/discontinued</v>
          </cell>
          <cell r="E107">
            <v>99.093186017554928</v>
          </cell>
          <cell r="F107">
            <v>94.281145957499305</v>
          </cell>
          <cell r="G107">
            <v>114.28571428571429</v>
          </cell>
          <cell r="H107">
            <v>120</v>
          </cell>
          <cell r="I107">
            <v>0</v>
          </cell>
          <cell r="J107">
            <v>0</v>
          </cell>
          <cell r="K107">
            <v>0</v>
          </cell>
          <cell r="L107">
            <v>0</v>
          </cell>
          <cell r="M107">
            <v>0</v>
          </cell>
          <cell r="N107">
            <v>0</v>
          </cell>
          <cell r="O107">
            <v>0</v>
          </cell>
          <cell r="P107">
            <v>0</v>
          </cell>
          <cell r="Q107">
            <v>0</v>
          </cell>
          <cell r="R107">
            <v>0</v>
          </cell>
          <cell r="S107">
            <v>0</v>
          </cell>
        </row>
        <row r="108">
          <cell r="B108" t="str">
            <v>25GbE SR</v>
          </cell>
          <cell r="C108" t="str">
            <v>100 - 300 m</v>
          </cell>
          <cell r="D108" t="str">
            <v>SFP28</v>
          </cell>
          <cell r="E108">
            <v>187.14315701091519</v>
          </cell>
          <cell r="F108">
            <v>141.11071819746516</v>
          </cell>
          <cell r="G108">
            <v>87.296721341283785</v>
          </cell>
          <cell r="H108">
            <v>64.310689641111139</v>
          </cell>
          <cell r="I108">
            <v>53.528560487420563</v>
          </cell>
          <cell r="J108">
            <v>40.487263065345111</v>
          </cell>
          <cell r="K108">
            <v>34.414173605543347</v>
          </cell>
          <cell r="L108">
            <v>29.252047564711845</v>
          </cell>
          <cell r="M108">
            <v>24.864240430005072</v>
          </cell>
          <cell r="N108">
            <v>21.134604365504309</v>
          </cell>
          <cell r="O108">
            <v>17.964413710678663</v>
          </cell>
          <cell r="P108">
            <v>15.269751654076863</v>
          </cell>
          <cell r="Q108">
            <v>12.979288905965333</v>
          </cell>
          <cell r="R108">
            <v>11.032395570070532</v>
          </cell>
          <cell r="S108">
            <v>9.3775362345599529</v>
          </cell>
        </row>
        <row r="109">
          <cell r="B109" t="str">
            <v>25GbE LR</v>
          </cell>
          <cell r="C109" t="str">
            <v>10 km</v>
          </cell>
          <cell r="D109" t="str">
            <v>SFP28</v>
          </cell>
          <cell r="E109">
            <v>456.24032541776603</v>
          </cell>
          <cell r="F109">
            <v>324.10355668962501</v>
          </cell>
          <cell r="G109">
            <v>194.62477807755377</v>
          </cell>
          <cell r="H109">
            <v>117.28240761766355</v>
          </cell>
          <cell r="I109">
            <v>106.45047411409577</v>
          </cell>
          <cell r="J109">
            <v>72.30886573116689</v>
          </cell>
          <cell r="K109">
            <v>61.462535871491852</v>
          </cell>
          <cell r="L109">
            <v>52.243155490768068</v>
          </cell>
          <cell r="M109">
            <v>44.406682167152866</v>
          </cell>
          <cell r="N109">
            <v>37.745679842079944</v>
          </cell>
          <cell r="O109">
            <v>32.083827865767944</v>
          </cell>
          <cell r="P109">
            <v>27.271253685902742</v>
          </cell>
          <cell r="Q109">
            <v>23.180565633017341</v>
          </cell>
          <cell r="R109">
            <v>19.703480788064741</v>
          </cell>
          <cell r="S109">
            <v>16.747958669855024</v>
          </cell>
        </row>
        <row r="110">
          <cell r="B110" t="str">
            <v>25GbE ER</v>
          </cell>
          <cell r="C110" t="str">
            <v>40 km</v>
          </cell>
          <cell r="D110" t="str">
            <v>SFP28</v>
          </cell>
          <cell r="E110">
            <v>0</v>
          </cell>
          <cell r="F110">
            <v>0</v>
          </cell>
          <cell r="G110">
            <v>0</v>
          </cell>
          <cell r="H110">
            <v>198.05039441894198</v>
          </cell>
          <cell r="I110">
            <v>0</v>
          </cell>
          <cell r="J110">
            <v>0</v>
          </cell>
          <cell r="K110">
            <v>92.292380708517484</v>
          </cell>
          <cell r="L110">
            <v>79.679088678353352</v>
          </cell>
          <cell r="M110">
            <v>68.438645811228611</v>
          </cell>
          <cell r="N110">
            <v>60.87091093787155</v>
          </cell>
          <cell r="O110">
            <v>54.053368912829953</v>
          </cell>
          <cell r="P110">
            <v>47.916059317519078</v>
          </cell>
          <cell r="Q110">
            <v>42.395295961370124</v>
          </cell>
          <cell r="R110">
            <v>37.433119274982488</v>
          </cell>
          <cell r="S110">
            <v>32.976795551770309</v>
          </cell>
        </row>
        <row r="111">
          <cell r="B111" t="str">
            <v>40G SR4</v>
          </cell>
          <cell r="C111" t="str">
            <v>100 m</v>
          </cell>
          <cell r="D111" t="str">
            <v>QSFP+</v>
          </cell>
          <cell r="E111">
            <v>96.595063887564876</v>
          </cell>
          <cell r="F111">
            <v>80.379797575925636</v>
          </cell>
          <cell r="G111">
            <v>58.660264540622073</v>
          </cell>
          <cell r="H111">
            <v>46.122113533534375</v>
          </cell>
          <cell r="I111">
            <v>35.473283541071503</v>
          </cell>
          <cell r="J111">
            <v>32.106617235114648</v>
          </cell>
          <cell r="K111">
            <v>28.253823166900872</v>
          </cell>
          <cell r="L111">
            <v>24.86336438687275</v>
          </cell>
          <cell r="M111">
            <v>21.87976066044801</v>
          </cell>
          <cell r="N111">
            <v>19.254189381194287</v>
          </cell>
          <cell r="O111">
            <v>16.943686655450968</v>
          </cell>
          <cell r="P111">
            <v>14.910444256796843</v>
          </cell>
          <cell r="Q111">
            <v>13.121190945981221</v>
          </cell>
          <cell r="R111">
            <v>11.546648032463462</v>
          </cell>
          <cell r="S111">
            <v>10.161050268567864</v>
          </cell>
        </row>
        <row r="112">
          <cell r="B112" t="str">
            <v>40GbE MM duplex</v>
          </cell>
          <cell r="C112" t="str">
            <v>100 m</v>
          </cell>
          <cell r="D112" t="str">
            <v>QSFP+</v>
          </cell>
          <cell r="E112">
            <v>250</v>
          </cell>
          <cell r="F112">
            <v>240</v>
          </cell>
          <cell r="G112">
            <v>227</v>
          </cell>
          <cell r="H112">
            <v>215</v>
          </cell>
          <cell r="I112">
            <v>192.46744186046513</v>
          </cell>
          <cell r="J112">
            <v>226.81985294117646</v>
          </cell>
          <cell r="K112">
            <v>208.67426470588236</v>
          </cell>
          <cell r="L112">
            <v>191.98032352941181</v>
          </cell>
          <cell r="M112">
            <v>176.62189764705883</v>
          </cell>
          <cell r="N112">
            <v>162.49214583529414</v>
          </cell>
          <cell r="O112">
            <v>149.49277416847062</v>
          </cell>
          <cell r="P112">
            <v>137.53335223499298</v>
          </cell>
          <cell r="Q112">
            <v>126.53068405619354</v>
          </cell>
          <cell r="R112">
            <v>116.40822933169805</v>
          </cell>
          <cell r="S112">
            <v>107.09557098516223</v>
          </cell>
        </row>
        <row r="113">
          <cell r="B113" t="str">
            <v>40GbE eSR</v>
          </cell>
          <cell r="C113" t="str">
            <v>300 m</v>
          </cell>
          <cell r="D113" t="str">
            <v>QSFP+</v>
          </cell>
          <cell r="E113">
            <v>106.66614587912193</v>
          </cell>
          <cell r="F113">
            <v>80.999281940261795</v>
          </cell>
          <cell r="G113">
            <v>63.850920529241094</v>
          </cell>
          <cell r="H113">
            <v>62.046561131281273</v>
          </cell>
          <cell r="I113">
            <v>61.551041819264846</v>
          </cell>
          <cell r="J113">
            <v>45.197411003236219</v>
          </cell>
          <cell r="K113">
            <v>40.677669902912626</v>
          </cell>
          <cell r="L113">
            <v>36.609902912621379</v>
          </cell>
          <cell r="M113">
            <v>32.948912621359227</v>
          </cell>
          <cell r="N113">
            <v>29.654021359223339</v>
          </cell>
          <cell r="O113">
            <v>26.688619223300964</v>
          </cell>
          <cell r="P113">
            <v>24.019757300970905</v>
          </cell>
          <cell r="Q113">
            <v>21.617781570873802</v>
          </cell>
          <cell r="R113">
            <v>19.456003413786398</v>
          </cell>
          <cell r="S113">
            <v>17.510403072407758</v>
          </cell>
        </row>
        <row r="114">
          <cell r="B114" t="str">
            <v>40 GbE PSM4</v>
          </cell>
          <cell r="C114" t="str">
            <v>500 m</v>
          </cell>
          <cell r="D114" t="str">
            <v>QSFP+</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row>
        <row r="115">
          <cell r="B115" t="str">
            <v>40GbE (FR)</v>
          </cell>
          <cell r="C115" t="str">
            <v>2 km</v>
          </cell>
          <cell r="D115" t="str">
            <v>CFP</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row>
        <row r="116">
          <cell r="B116" t="str">
            <v>40GbE (LR4 subspec)</v>
          </cell>
          <cell r="C116" t="str">
            <v>2 km</v>
          </cell>
          <cell r="D116" t="str">
            <v>QSFP+</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row>
        <row r="117">
          <cell r="B117" t="str">
            <v>40GbE</v>
          </cell>
          <cell r="C117" t="str">
            <v>10 km</v>
          </cell>
          <cell r="D117" t="str">
            <v>CFP</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row>
        <row r="118">
          <cell r="B118" t="str">
            <v>40GbE</v>
          </cell>
          <cell r="C118" t="str">
            <v>10 km</v>
          </cell>
          <cell r="D118" t="str">
            <v>QSFP+</v>
          </cell>
          <cell r="E118">
            <v>427.72742888770364</v>
          </cell>
          <cell r="F118">
            <v>401.36672508917644</v>
          </cell>
          <cell r="G118">
            <v>361.77095787062268</v>
          </cell>
          <cell r="H118">
            <v>248.3064349582427</v>
          </cell>
          <cell r="I118">
            <v>244.70714718038474</v>
          </cell>
          <cell r="J118">
            <v>194.61066154223414</v>
          </cell>
          <cell r="K118">
            <v>182.93402184970026</v>
          </cell>
          <cell r="L118">
            <v>171.95798053871818</v>
          </cell>
          <cell r="M118">
            <v>161.64050170639521</v>
          </cell>
          <cell r="N118">
            <v>151.94207160401143</v>
          </cell>
          <cell r="O118">
            <v>142.82554730777071</v>
          </cell>
          <cell r="P118">
            <v>134.25601446930435</v>
          </cell>
          <cell r="Q118">
            <v>126.20065360114614</v>
          </cell>
          <cell r="R118">
            <v>118.62861438507736</v>
          </cell>
          <cell r="S118">
            <v>111.51089752197277</v>
          </cell>
        </row>
        <row r="119">
          <cell r="B119" t="str">
            <v>40GbE</v>
          </cell>
          <cell r="C119" t="str">
            <v>40 km</v>
          </cell>
          <cell r="D119" t="str">
            <v>all</v>
          </cell>
          <cell r="E119">
            <v>1673.0572324239706</v>
          </cell>
          <cell r="F119">
            <v>1459.2330281290015</v>
          </cell>
          <cell r="G119">
            <v>1255.0508268482486</v>
          </cell>
          <cell r="H119">
            <v>894.29564245810161</v>
          </cell>
          <cell r="I119">
            <v>449.42857142857133</v>
          </cell>
          <cell r="J119">
            <v>370.55973981513182</v>
          </cell>
          <cell r="K119">
            <v>333.50376583361856</v>
          </cell>
          <cell r="L119">
            <v>300.15338925025679</v>
          </cell>
          <cell r="M119">
            <v>270.13805032523106</v>
          </cell>
          <cell r="N119">
            <v>243.124245292708</v>
          </cell>
          <cell r="O119">
            <v>218.8118207634372</v>
          </cell>
          <cell r="P119">
            <v>196.93063868709345</v>
          </cell>
          <cell r="Q119">
            <v>177.2375748183841</v>
          </cell>
          <cell r="R119">
            <v>159.51381733654566</v>
          </cell>
          <cell r="S119">
            <v>143.56243560289113</v>
          </cell>
        </row>
        <row r="120">
          <cell r="B120" t="str">
            <v xml:space="preserve">50G </v>
          </cell>
          <cell r="C120" t="str">
            <v>100 m</v>
          </cell>
          <cell r="D120" t="str">
            <v>all</v>
          </cell>
          <cell r="E120">
            <v>0</v>
          </cell>
          <cell r="F120">
            <v>0</v>
          </cell>
          <cell r="G120">
            <v>0</v>
          </cell>
          <cell r="H120">
            <v>0</v>
          </cell>
          <cell r="I120">
            <v>98</v>
          </cell>
          <cell r="J120">
            <v>95.55</v>
          </cell>
          <cell r="K120">
            <v>88.383749999999992</v>
          </cell>
          <cell r="L120">
            <v>77.335781249999982</v>
          </cell>
          <cell r="M120">
            <v>63.802019531249982</v>
          </cell>
          <cell r="N120">
            <v>51.041615624999984</v>
          </cell>
          <cell r="O120">
            <v>40.833292499999992</v>
          </cell>
          <cell r="P120">
            <v>32.666633999999995</v>
          </cell>
          <cell r="Q120">
            <v>26.133307199999994</v>
          </cell>
          <cell r="R120">
            <v>20.90664576</v>
          </cell>
          <cell r="S120">
            <v>16.725316608</v>
          </cell>
        </row>
        <row r="121">
          <cell r="B121" t="str">
            <v xml:space="preserve">50G </v>
          </cell>
          <cell r="C121" t="str">
            <v>2 km</v>
          </cell>
          <cell r="D121" t="str">
            <v>all</v>
          </cell>
          <cell r="E121">
            <v>0</v>
          </cell>
          <cell r="F121">
            <v>0</v>
          </cell>
          <cell r="G121">
            <v>0</v>
          </cell>
          <cell r="H121">
            <v>0</v>
          </cell>
          <cell r="I121">
            <v>115</v>
          </cell>
          <cell r="J121">
            <v>109.25</v>
          </cell>
          <cell r="K121">
            <v>92.862499999999997</v>
          </cell>
          <cell r="L121">
            <v>78.93312499999999</v>
          </cell>
          <cell r="M121">
            <v>67.093156249999993</v>
          </cell>
          <cell r="N121">
            <v>57.02918281249999</v>
          </cell>
          <cell r="O121">
            <v>48.474805390624987</v>
          </cell>
          <cell r="P121">
            <v>41.20358458203124</v>
          </cell>
          <cell r="Q121">
            <v>35.023046894726555</v>
          </cell>
          <cell r="R121">
            <v>29.76958986051757</v>
          </cell>
          <cell r="S121">
            <v>25.304151381439933</v>
          </cell>
        </row>
        <row r="122">
          <cell r="B122" t="str">
            <v xml:space="preserve">50G </v>
          </cell>
          <cell r="C122" t="str">
            <v>10 km</v>
          </cell>
          <cell r="D122" t="str">
            <v>all</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row>
        <row r="123">
          <cell r="B123" t="str">
            <v xml:space="preserve">50G </v>
          </cell>
          <cell r="C123" t="str">
            <v>40 km</v>
          </cell>
          <cell r="D123" t="str">
            <v>all</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row>
        <row r="124">
          <cell r="B124" t="str">
            <v xml:space="preserve">50G </v>
          </cell>
          <cell r="C124" t="str">
            <v>80 km</v>
          </cell>
          <cell r="D124" t="str">
            <v>all</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row>
        <row r="125">
          <cell r="B125" t="str">
            <v>100G</v>
          </cell>
          <cell r="C125" t="str">
            <v>100 m</v>
          </cell>
          <cell r="D125" t="str">
            <v>CFP</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row>
        <row r="126">
          <cell r="B126" t="str">
            <v>100G</v>
          </cell>
          <cell r="C126" t="str">
            <v>100 m</v>
          </cell>
          <cell r="D126" t="str">
            <v>CFP2/4</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row>
        <row r="127">
          <cell r="B127" t="str">
            <v>100G SR4</v>
          </cell>
          <cell r="C127" t="str">
            <v>100 m</v>
          </cell>
          <cell r="D127" t="str">
            <v>QSFP28</v>
          </cell>
          <cell r="E127">
            <v>0</v>
          </cell>
          <cell r="F127">
            <v>0</v>
          </cell>
          <cell r="G127">
            <v>113.54682982085126</v>
          </cell>
          <cell r="H127">
            <v>84.990621213745854</v>
          </cell>
          <cell r="I127">
            <v>66</v>
          </cell>
          <cell r="J127">
            <v>59.400000000000041</v>
          </cell>
          <cell r="K127">
            <v>53.459999999999972</v>
          </cell>
          <cell r="L127">
            <v>48.113999999999983</v>
          </cell>
          <cell r="M127">
            <v>43.302599999999998</v>
          </cell>
          <cell r="N127">
            <v>38.972339999999996</v>
          </cell>
          <cell r="O127">
            <v>35.075106000000012</v>
          </cell>
          <cell r="P127">
            <v>31.567595400000005</v>
          </cell>
          <cell r="Q127">
            <v>28.410835860000002</v>
          </cell>
          <cell r="R127">
            <v>25.56975227400002</v>
          </cell>
          <cell r="S127">
            <v>23.012777046600007</v>
          </cell>
        </row>
        <row r="128">
          <cell r="B128" t="str">
            <v>100G SR2</v>
          </cell>
          <cell r="C128" t="str">
            <v>100 m</v>
          </cell>
          <cell r="D128" t="str">
            <v>SFP-DD, DSFP</v>
          </cell>
          <cell r="E128">
            <v>0</v>
          </cell>
          <cell r="F128">
            <v>0</v>
          </cell>
          <cell r="G128">
            <v>0</v>
          </cell>
          <cell r="H128">
            <v>0</v>
          </cell>
          <cell r="I128">
            <v>0</v>
          </cell>
          <cell r="J128">
            <v>216</v>
          </cell>
          <cell r="K128">
            <v>129.60000000000008</v>
          </cell>
          <cell r="L128">
            <v>77.759999999999962</v>
          </cell>
          <cell r="M128">
            <v>62.207999999999977</v>
          </cell>
          <cell r="N128">
            <v>49.766400000000033</v>
          </cell>
          <cell r="O128">
            <v>39.813120000000019</v>
          </cell>
          <cell r="P128">
            <v>31.850496000000014</v>
          </cell>
          <cell r="Q128">
            <v>25.480396800000022</v>
          </cell>
          <cell r="R128">
            <v>20.384317439999993</v>
          </cell>
          <cell r="S128">
            <v>16.307453952000007</v>
          </cell>
        </row>
        <row r="129">
          <cell r="B129" t="str">
            <v>100G MM Duplex</v>
          </cell>
          <cell r="C129" t="str">
            <v>100 m</v>
          </cell>
          <cell r="D129" t="str">
            <v>QSFP28</v>
          </cell>
          <cell r="E129">
            <v>0</v>
          </cell>
          <cell r="F129">
            <v>0</v>
          </cell>
          <cell r="G129">
            <v>170</v>
          </cell>
          <cell r="H129">
            <v>225</v>
          </cell>
          <cell r="I129">
            <v>200</v>
          </cell>
          <cell r="J129">
            <v>180</v>
          </cell>
          <cell r="K129">
            <v>162</v>
          </cell>
          <cell r="L129">
            <v>145.80000000000001</v>
          </cell>
          <cell r="M129">
            <v>131.22000000000003</v>
          </cell>
          <cell r="N129">
            <v>118.09800000000003</v>
          </cell>
          <cell r="O129">
            <v>106.28820000000003</v>
          </cell>
          <cell r="P129">
            <v>95.659380000000027</v>
          </cell>
          <cell r="Q129">
            <v>86.093442000000024</v>
          </cell>
          <cell r="R129">
            <v>77.484097800000029</v>
          </cell>
          <cell r="S129">
            <v>69.735688020000026</v>
          </cell>
        </row>
        <row r="130">
          <cell r="B130" t="str">
            <v>100G eSR</v>
          </cell>
          <cell r="C130" t="str">
            <v>300 m</v>
          </cell>
          <cell r="D130" t="str">
            <v>QSFP28</v>
          </cell>
          <cell r="E130">
            <v>0</v>
          </cell>
          <cell r="F130">
            <v>0</v>
          </cell>
          <cell r="G130">
            <v>169.99999999999994</v>
          </cell>
          <cell r="H130">
            <v>125.00000000000006</v>
          </cell>
          <cell r="I130">
            <v>87.500000000000014</v>
          </cell>
          <cell r="J130">
            <v>77.000000000000014</v>
          </cell>
          <cell r="K130">
            <v>73.15000000000002</v>
          </cell>
          <cell r="L130">
            <v>69.492500000000007</v>
          </cell>
          <cell r="M130">
            <v>66.017875000000018</v>
          </cell>
          <cell r="N130">
            <v>62.716981249999989</v>
          </cell>
          <cell r="O130">
            <v>59.581132187500017</v>
          </cell>
          <cell r="P130">
            <v>56.602075578124996</v>
          </cell>
          <cell r="Q130">
            <v>53.771971799218719</v>
          </cell>
          <cell r="R130">
            <v>51.083373209257765</v>
          </cell>
          <cell r="S130">
            <v>48.529204548794908</v>
          </cell>
        </row>
        <row r="131">
          <cell r="B131" t="str">
            <v>100G PSM4</v>
          </cell>
          <cell r="C131" t="str">
            <v>500 m</v>
          </cell>
          <cell r="D131" t="str">
            <v>QSFP28</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row>
        <row r="132">
          <cell r="B132" t="str">
            <v>100G DR</v>
          </cell>
          <cell r="C132" t="str">
            <v>500 m</v>
          </cell>
          <cell r="D132" t="str">
            <v>QSFP28</v>
          </cell>
          <cell r="E132">
            <v>0</v>
          </cell>
          <cell r="F132">
            <v>0</v>
          </cell>
          <cell r="G132">
            <v>0</v>
          </cell>
          <cell r="H132">
            <v>0</v>
          </cell>
          <cell r="I132">
            <v>0</v>
          </cell>
          <cell r="J132">
            <v>139.99999999999986</v>
          </cell>
          <cell r="K132">
            <v>125.99999999999989</v>
          </cell>
          <cell r="L132">
            <v>113.40000000000005</v>
          </cell>
          <cell r="M132">
            <v>102.06</v>
          </cell>
          <cell r="N132">
            <v>91.854000000000013</v>
          </cell>
          <cell r="O132">
            <v>82.668600000000012</v>
          </cell>
          <cell r="P132">
            <v>74.40173999999999</v>
          </cell>
          <cell r="Q132">
            <v>66.961566000000005</v>
          </cell>
          <cell r="R132">
            <v>60.26540940000001</v>
          </cell>
          <cell r="S132">
            <v>54.238868460000013</v>
          </cell>
        </row>
        <row r="133">
          <cell r="B133" t="str">
            <v>100G CWDM4-Subspec</v>
          </cell>
          <cell r="C133" t="str">
            <v>500 m</v>
          </cell>
          <cell r="D133" t="str">
            <v>QSFP28</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row>
        <row r="134">
          <cell r="B134" t="str">
            <v>100G CWDM4</v>
          </cell>
          <cell r="C134" t="str">
            <v>2 km</v>
          </cell>
          <cell r="D134" t="str">
            <v>QSFP28</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row>
        <row r="135">
          <cell r="B135" t="str">
            <v>100G FR</v>
          </cell>
          <cell r="C135" t="str">
            <v>2 km</v>
          </cell>
          <cell r="D135" t="str">
            <v>QSFP28</v>
          </cell>
          <cell r="E135">
            <v>0</v>
          </cell>
          <cell r="F135">
            <v>0</v>
          </cell>
          <cell r="G135">
            <v>0</v>
          </cell>
          <cell r="H135">
            <v>206.00000000000014</v>
          </cell>
          <cell r="I135">
            <v>179.99999999999989</v>
          </cell>
          <cell r="J135">
            <v>160.00000000000003</v>
          </cell>
          <cell r="K135">
            <v>140.00000000000014</v>
          </cell>
          <cell r="L135">
            <v>126</v>
          </cell>
          <cell r="M135">
            <v>107.10000000000002</v>
          </cell>
          <cell r="N135">
            <v>91.035000000000011</v>
          </cell>
          <cell r="O135">
            <v>77.379750000000001</v>
          </cell>
          <cell r="P135">
            <v>65.772787500000007</v>
          </cell>
          <cell r="Q135">
            <v>55.906869374999985</v>
          </cell>
          <cell r="R135">
            <v>47.520838968749985</v>
          </cell>
          <cell r="S135">
            <v>40.392713123437495</v>
          </cell>
        </row>
        <row r="136">
          <cell r="B136" t="str">
            <v>100G</v>
          </cell>
          <cell r="C136" t="str">
            <v>10 km</v>
          </cell>
          <cell r="D136" t="str">
            <v>CFP</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row>
        <row r="137">
          <cell r="B137" t="str">
            <v>100G</v>
          </cell>
          <cell r="C137" t="str">
            <v>10 km</v>
          </cell>
          <cell r="D137" t="str">
            <v>CFP2/4</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row>
        <row r="138">
          <cell r="B138" t="str">
            <v>100G LR4</v>
          </cell>
          <cell r="C138" t="str">
            <v>10 km</v>
          </cell>
          <cell r="D138" t="str">
            <v>QSFP28</v>
          </cell>
          <cell r="E138">
            <v>0</v>
          </cell>
          <cell r="F138">
            <v>0</v>
          </cell>
          <cell r="G138">
            <v>833.83281288172748</v>
          </cell>
          <cell r="H138">
            <v>527.0871840911783</v>
          </cell>
          <cell r="I138">
            <v>384.88245042096946</v>
          </cell>
          <cell r="J138">
            <v>346.39420537887361</v>
          </cell>
          <cell r="K138">
            <v>277.11536430309849</v>
          </cell>
          <cell r="L138">
            <v>221.69229144247853</v>
          </cell>
          <cell r="M138">
            <v>188.43844772610672</v>
          </cell>
          <cell r="N138">
            <v>169.59460295349615</v>
          </cell>
          <cell r="O138">
            <v>152.63514265814666</v>
          </cell>
          <cell r="P138">
            <v>137.3716283923319</v>
          </cell>
          <cell r="Q138">
            <v>123.63446555309889</v>
          </cell>
          <cell r="R138">
            <v>111.27101899778881</v>
          </cell>
          <cell r="S138">
            <v>100.14391709801005</v>
          </cell>
        </row>
        <row r="139">
          <cell r="B139" t="str">
            <v>100G 4WDM10</v>
          </cell>
          <cell r="C139" t="str">
            <v>10 km</v>
          </cell>
          <cell r="D139" t="str">
            <v>QSFP28</v>
          </cell>
          <cell r="E139">
            <v>0</v>
          </cell>
          <cell r="F139">
            <v>500</v>
          </cell>
          <cell r="G139">
            <v>300.00000000000011</v>
          </cell>
          <cell r="H139">
            <v>206.21854346332287</v>
          </cell>
          <cell r="I139">
            <v>197.99999999999997</v>
          </cell>
          <cell r="J139">
            <v>178.2</v>
          </cell>
          <cell r="K139">
            <v>160.38000000000014</v>
          </cell>
          <cell r="L139">
            <v>144.34200000000004</v>
          </cell>
          <cell r="M139">
            <v>129.90780000000004</v>
          </cell>
          <cell r="N139">
            <v>116.91701999999997</v>
          </cell>
          <cell r="O139">
            <v>105.225318</v>
          </cell>
          <cell r="P139">
            <v>94.702786200000006</v>
          </cell>
          <cell r="Q139">
            <v>85.232507579999975</v>
          </cell>
          <cell r="R139">
            <v>76.709256822000029</v>
          </cell>
          <cell r="S139">
            <v>69.038331139800036</v>
          </cell>
        </row>
        <row r="140">
          <cell r="B140" t="str">
            <v>100G 4WDM20</v>
          </cell>
          <cell r="C140" t="str">
            <v>20 km</v>
          </cell>
          <cell r="D140" t="str">
            <v>QSFP28</v>
          </cell>
          <cell r="E140">
            <v>0</v>
          </cell>
          <cell r="F140">
            <v>0</v>
          </cell>
          <cell r="G140">
            <v>0</v>
          </cell>
          <cell r="H140">
            <v>1707.6451454692576</v>
          </cell>
          <cell r="I140">
            <v>672</v>
          </cell>
          <cell r="J140">
            <v>450.31246699253461</v>
          </cell>
          <cell r="K140">
            <v>332.53843716371802</v>
          </cell>
          <cell r="L140">
            <v>266.03074973097455</v>
          </cell>
          <cell r="M140">
            <v>226.12613727132825</v>
          </cell>
          <cell r="N140">
            <v>203.51352354419549</v>
          </cell>
          <cell r="O140">
            <v>183.1621711897759</v>
          </cell>
          <cell r="P140">
            <v>164.84595407079829</v>
          </cell>
          <cell r="Q140">
            <v>148.36135866371839</v>
          </cell>
          <cell r="R140">
            <v>133.52522279734663</v>
          </cell>
          <cell r="S140">
            <v>120.17270051761196</v>
          </cell>
        </row>
        <row r="141">
          <cell r="B141" t="str">
            <v>100G ER4-Lite</v>
          </cell>
          <cell r="C141" t="str">
            <v>30 km</v>
          </cell>
          <cell r="D141" t="str">
            <v>QSFP28</v>
          </cell>
          <cell r="E141">
            <v>0</v>
          </cell>
          <cell r="F141">
            <v>3487.2423945044175</v>
          </cell>
          <cell r="G141">
            <v>3113.2837037037038</v>
          </cell>
          <cell r="H141">
            <v>2278.8299701530495</v>
          </cell>
          <cell r="I141">
            <v>1675.0000000000005</v>
          </cell>
          <cell r="J141">
            <v>1507.4999999999995</v>
          </cell>
          <cell r="K141">
            <v>1205.9999999999995</v>
          </cell>
          <cell r="L141">
            <v>964.79999999999905</v>
          </cell>
          <cell r="M141">
            <v>820.0799999999997</v>
          </cell>
          <cell r="N141">
            <v>721.67039999999997</v>
          </cell>
          <cell r="O141">
            <v>635.06995199999983</v>
          </cell>
          <cell r="P141">
            <v>558.86155775999964</v>
          </cell>
          <cell r="Q141">
            <v>491.79817082879993</v>
          </cell>
          <cell r="R141">
            <v>432.78239032934414</v>
          </cell>
          <cell r="S141">
            <v>380.84850348982275</v>
          </cell>
        </row>
        <row r="142">
          <cell r="B142" t="str">
            <v>100G ER4</v>
          </cell>
          <cell r="C142" t="str">
            <v>40 km</v>
          </cell>
          <cell r="D142" t="str">
            <v>QSFP28</v>
          </cell>
          <cell r="E142">
            <v>8992.3604525403425</v>
          </cell>
          <cell r="F142">
            <v>6675.4855675304161</v>
          </cell>
          <cell r="G142">
            <v>4939.9288403201108</v>
          </cell>
          <cell r="H142">
            <v>3852.0568148327698</v>
          </cell>
          <cell r="I142">
            <v>2433.9999999999986</v>
          </cell>
          <cell r="J142">
            <v>2190.5999999999976</v>
          </cell>
          <cell r="K142">
            <v>1642.9499999999998</v>
          </cell>
          <cell r="L142">
            <v>1314.3599999999997</v>
          </cell>
          <cell r="M142">
            <v>1051.4880000000003</v>
          </cell>
          <cell r="N142">
            <v>925.30944000000034</v>
          </cell>
          <cell r="O142">
            <v>814.27230720000011</v>
          </cell>
          <cell r="P142">
            <v>716.55963033599971</v>
          </cell>
          <cell r="Q142">
            <v>630.5724746956804</v>
          </cell>
          <cell r="R142">
            <v>554.90377773219893</v>
          </cell>
          <cell r="S142">
            <v>488.31532440433455</v>
          </cell>
        </row>
        <row r="143">
          <cell r="B143" t="str">
            <v>100G ZR4</v>
          </cell>
          <cell r="C143" t="str">
            <v>80 km</v>
          </cell>
          <cell r="D143" t="str">
            <v>QSFP28</v>
          </cell>
          <cell r="E143">
            <v>0</v>
          </cell>
          <cell r="F143">
            <v>0</v>
          </cell>
          <cell r="G143">
            <v>0</v>
          </cell>
          <cell r="H143">
            <v>0</v>
          </cell>
          <cell r="I143">
            <v>0</v>
          </cell>
          <cell r="J143">
            <v>3000.0000000000005</v>
          </cell>
          <cell r="K143">
            <v>2249.9999999999991</v>
          </cell>
          <cell r="L143">
            <v>1799.9999999999993</v>
          </cell>
          <cell r="M143">
            <v>1440</v>
          </cell>
          <cell r="N143">
            <v>1152.0000000000002</v>
          </cell>
          <cell r="O143">
            <v>921.59999999999991</v>
          </cell>
          <cell r="P143">
            <v>737.27999999999975</v>
          </cell>
          <cell r="Q143">
            <v>589.82399999999996</v>
          </cell>
          <cell r="R143">
            <v>471.8592000000001</v>
          </cell>
          <cell r="S143">
            <v>377.48735999999985</v>
          </cell>
        </row>
        <row r="144">
          <cell r="B144" t="str">
            <v>200G SR4</v>
          </cell>
          <cell r="C144" t="str">
            <v>100 m</v>
          </cell>
          <cell r="D144" t="str">
            <v>QSFP56</v>
          </cell>
          <cell r="E144">
            <v>0</v>
          </cell>
          <cell r="F144">
            <v>0</v>
          </cell>
          <cell r="G144">
            <v>0</v>
          </cell>
          <cell r="H144">
            <v>0</v>
          </cell>
          <cell r="I144">
            <v>0</v>
          </cell>
          <cell r="J144">
            <v>0</v>
          </cell>
          <cell r="K144">
            <v>149.98503368000266</v>
          </cell>
          <cell r="L144">
            <v>134.98653031200288</v>
          </cell>
          <cell r="M144">
            <v>121.48787728080229</v>
          </cell>
          <cell r="N144">
            <v>109.33908955272207</v>
          </cell>
          <cell r="O144">
            <v>98.405180597449984</v>
          </cell>
          <cell r="P144">
            <v>88.564662537704919</v>
          </cell>
          <cell r="Q144">
            <v>79.708196283934484</v>
          </cell>
          <cell r="R144">
            <v>71.737376655541183</v>
          </cell>
          <cell r="S144">
            <v>64.563638989986842</v>
          </cell>
        </row>
        <row r="145">
          <cell r="B145" t="str">
            <v>200G DR</v>
          </cell>
          <cell r="C145" t="str">
            <v>500 m</v>
          </cell>
          <cell r="D145" t="str">
            <v>TBD</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row>
        <row r="146">
          <cell r="B146" t="str">
            <v>200G FR4</v>
          </cell>
          <cell r="C146" t="str">
            <v>3 km</v>
          </cell>
          <cell r="D146" t="str">
            <v>QSFP56</v>
          </cell>
          <cell r="E146">
            <v>0</v>
          </cell>
          <cell r="F146">
            <v>0</v>
          </cell>
          <cell r="G146">
            <v>0</v>
          </cell>
          <cell r="H146">
            <v>0</v>
          </cell>
          <cell r="I146">
            <v>0</v>
          </cell>
          <cell r="J146">
            <v>0</v>
          </cell>
          <cell r="K146">
            <v>265.10926829268317</v>
          </cell>
          <cell r="L146">
            <v>238.59834146341464</v>
          </cell>
          <cell r="M146">
            <v>214.73850731707324</v>
          </cell>
          <cell r="N146">
            <v>193.26465658536577</v>
          </cell>
          <cell r="O146">
            <v>173.93819092682929</v>
          </cell>
          <cell r="P146">
            <v>156.54437183414612</v>
          </cell>
          <cell r="Q146">
            <v>140.8899346507319</v>
          </cell>
          <cell r="R146">
            <v>126.80094118565857</v>
          </cell>
          <cell r="S146">
            <v>114.12084706709277</v>
          </cell>
        </row>
        <row r="147">
          <cell r="B147" t="str">
            <v>200G LR</v>
          </cell>
          <cell r="C147" t="str">
            <v>10 km</v>
          </cell>
          <cell r="D147" t="str">
            <v>TBD</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row>
        <row r="148">
          <cell r="B148" t="str">
            <v>200G ER4</v>
          </cell>
          <cell r="C148" t="str">
            <v>40 km</v>
          </cell>
          <cell r="D148" t="str">
            <v>TBD</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row>
        <row r="149">
          <cell r="B149" t="str">
            <v>2x200 (400G-SR8)</v>
          </cell>
          <cell r="C149" t="str">
            <v>100 m</v>
          </cell>
          <cell r="D149" t="str">
            <v>OSFP, QSFP-DD</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row>
        <row r="150">
          <cell r="B150" t="str">
            <v>400G SR4.2</v>
          </cell>
          <cell r="C150" t="str">
            <v>100 m</v>
          </cell>
          <cell r="D150" t="str">
            <v>OSFP, QSFP-DD</v>
          </cell>
          <cell r="E150">
            <v>0</v>
          </cell>
          <cell r="F150">
            <v>0</v>
          </cell>
          <cell r="G150">
            <v>0</v>
          </cell>
          <cell r="H150">
            <v>0</v>
          </cell>
          <cell r="I150">
            <v>0</v>
          </cell>
          <cell r="J150">
            <v>466.62010478223209</v>
          </cell>
          <cell r="K150">
            <v>404.95959093600817</v>
          </cell>
          <cell r="L150">
            <v>310.46901971760667</v>
          </cell>
          <cell r="M150">
            <v>255.12454228968485</v>
          </cell>
          <cell r="N150">
            <v>218.67817910544443</v>
          </cell>
          <cell r="O150">
            <v>186.969843135155</v>
          </cell>
          <cell r="P150">
            <v>159.41639256786877</v>
          </cell>
          <cell r="Q150">
            <v>135.50393368268831</v>
          </cell>
          <cell r="R150">
            <v>114.77980264886551</v>
          </cell>
          <cell r="S150">
            <v>96.845458484980256</v>
          </cell>
        </row>
        <row r="151">
          <cell r="B151" t="str">
            <v>400G DR4</v>
          </cell>
          <cell r="C151" t="str">
            <v>500 m</v>
          </cell>
          <cell r="D151" t="str">
            <v>OSFP, QSFP-DD, QSFP112</v>
          </cell>
          <cell r="E151">
            <v>0</v>
          </cell>
          <cell r="F151">
            <v>0</v>
          </cell>
          <cell r="G151">
            <v>0</v>
          </cell>
          <cell r="H151">
            <v>0</v>
          </cell>
          <cell r="I151">
            <v>0</v>
          </cell>
          <cell r="J151">
            <v>501.05357684365924</v>
          </cell>
          <cell r="K151">
            <v>400.84286147492048</v>
          </cell>
          <cell r="L151">
            <v>320.67428917993925</v>
          </cell>
          <cell r="M151">
            <v>272.57314580294997</v>
          </cell>
          <cell r="N151">
            <v>231.68717393250745</v>
          </cell>
          <cell r="O151">
            <v>196.93409784263142</v>
          </cell>
          <cell r="P151">
            <v>167.39398316623618</v>
          </cell>
          <cell r="Q151">
            <v>142.28488569130144</v>
          </cell>
          <cell r="R151">
            <v>120.9421528376061</v>
          </cell>
          <cell r="S151">
            <v>102.80082991196437</v>
          </cell>
        </row>
        <row r="152">
          <cell r="B152" t="str">
            <v>2x(200G FR4)</v>
          </cell>
          <cell r="C152" t="str">
            <v>2 km</v>
          </cell>
          <cell r="D152" t="str">
            <v>OSFP</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row>
        <row r="153">
          <cell r="B153" t="str">
            <v>400G FR4</v>
          </cell>
          <cell r="C153" t="str">
            <v>2 km</v>
          </cell>
          <cell r="D153" t="str">
            <v>OSFP, QSFP-DD, QSFP112</v>
          </cell>
          <cell r="E153">
            <v>0</v>
          </cell>
          <cell r="F153">
            <v>0</v>
          </cell>
          <cell r="G153">
            <v>0</v>
          </cell>
          <cell r="H153">
            <v>0</v>
          </cell>
          <cell r="I153">
            <v>0</v>
          </cell>
          <cell r="J153">
            <v>788.67139220038428</v>
          </cell>
          <cell r="K153">
            <v>670.37068337034566</v>
          </cell>
          <cell r="L153">
            <v>536.2965466962753</v>
          </cell>
          <cell r="M153">
            <v>429.03723735701607</v>
          </cell>
          <cell r="N153">
            <v>343.22978988561141</v>
          </cell>
          <cell r="O153">
            <v>274.5838319084898</v>
          </cell>
          <cell r="P153">
            <v>219.66706552679139</v>
          </cell>
          <cell r="Q153">
            <v>175.73365242143257</v>
          </cell>
          <cell r="R153">
            <v>140.58692193714694</v>
          </cell>
          <cell r="S153">
            <v>112.46953754971715</v>
          </cell>
        </row>
        <row r="154">
          <cell r="B154" t="str">
            <v>400G LR8, LR4</v>
          </cell>
          <cell r="C154" t="str">
            <v>10 km</v>
          </cell>
          <cell r="D154" t="str">
            <v>OSFP, QSFP-DD, QSFP112</v>
          </cell>
          <cell r="E154">
            <v>0</v>
          </cell>
          <cell r="F154">
            <v>0</v>
          </cell>
          <cell r="G154">
            <v>0</v>
          </cell>
          <cell r="H154">
            <v>0</v>
          </cell>
          <cell r="I154">
            <v>0</v>
          </cell>
          <cell r="J154">
            <v>0</v>
          </cell>
          <cell r="K154">
            <v>1733.6075323869884</v>
          </cell>
          <cell r="L154">
            <v>1386.8860259095839</v>
          </cell>
          <cell r="M154">
            <v>1109.5088207276697</v>
          </cell>
          <cell r="N154">
            <v>887.60705658214124</v>
          </cell>
          <cell r="O154">
            <v>710.08564526571081</v>
          </cell>
          <cell r="P154">
            <v>568.06851621256681</v>
          </cell>
          <cell r="Q154">
            <v>454.45481297005585</v>
          </cell>
          <cell r="R154">
            <v>363.56385037604326</v>
          </cell>
          <cell r="S154">
            <v>290.85108030083472</v>
          </cell>
        </row>
        <row r="155">
          <cell r="B155" t="str">
            <v>800G SR8</v>
          </cell>
          <cell r="C155" t="str">
            <v>50 m</v>
          </cell>
          <cell r="D155" t="str">
            <v>OSFP, QSFP-DD800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row>
        <row r="156">
          <cell r="B156" t="str">
            <v>800G DR8, DR4</v>
          </cell>
          <cell r="C156" t="str">
            <v>500 m</v>
          </cell>
          <cell r="D156" t="str">
            <v>OSFP, QSFP-DD800</v>
          </cell>
          <cell r="E156">
            <v>0</v>
          </cell>
          <cell r="F156">
            <v>0</v>
          </cell>
          <cell r="G156">
            <v>0</v>
          </cell>
          <cell r="H156">
            <v>0</v>
          </cell>
          <cell r="I156">
            <v>0</v>
          </cell>
          <cell r="J156">
            <v>0</v>
          </cell>
          <cell r="K156">
            <v>0</v>
          </cell>
          <cell r="L156">
            <v>0</v>
          </cell>
          <cell r="M156">
            <v>545.1462916058972</v>
          </cell>
          <cell r="N156">
            <v>451.78998916839231</v>
          </cell>
          <cell r="O156">
            <v>354.48137611673667</v>
          </cell>
          <cell r="P156">
            <v>267.83037306597794</v>
          </cell>
          <cell r="Q156">
            <v>199.19883996782218</v>
          </cell>
          <cell r="R156">
            <v>145.13058340512751</v>
          </cell>
          <cell r="S156">
            <v>102.80082991196446</v>
          </cell>
        </row>
        <row r="157">
          <cell r="B157" t="str">
            <v>2x(400G FR4), 800G FR4</v>
          </cell>
          <cell r="C157" t="str">
            <v>2 km</v>
          </cell>
          <cell r="D157" t="str">
            <v>OSFP, QSFP-DD800</v>
          </cell>
          <cell r="E157">
            <v>0</v>
          </cell>
          <cell r="F157">
            <v>0</v>
          </cell>
          <cell r="G157">
            <v>0</v>
          </cell>
          <cell r="H157">
            <v>0</v>
          </cell>
          <cell r="I157">
            <v>0</v>
          </cell>
          <cell r="J157">
            <v>0</v>
          </cell>
          <cell r="K157">
            <v>0</v>
          </cell>
          <cell r="L157">
            <v>906.67369756098492</v>
          </cell>
          <cell r="M157">
            <v>730.11092487804876</v>
          </cell>
          <cell r="N157">
            <v>579.79396975609666</v>
          </cell>
          <cell r="O157">
            <v>487.02693459512216</v>
          </cell>
          <cell r="P157">
            <v>375.70649240195252</v>
          </cell>
          <cell r="Q157">
            <v>338.1358431617557</v>
          </cell>
          <cell r="R157">
            <v>304.32225884558125</v>
          </cell>
          <cell r="S157">
            <v>273.89003296102271</v>
          </cell>
        </row>
        <row r="158">
          <cell r="B158" t="str">
            <v>800G LR8, LR4</v>
          </cell>
          <cell r="C158" t="str">
            <v>6, 10 km</v>
          </cell>
          <cell r="D158" t="str">
            <v>TBD</v>
          </cell>
          <cell r="E158">
            <v>0</v>
          </cell>
          <cell r="F158">
            <v>0</v>
          </cell>
          <cell r="G158">
            <v>0</v>
          </cell>
          <cell r="H158">
            <v>0</v>
          </cell>
          <cell r="I158">
            <v>0</v>
          </cell>
          <cell r="J158">
            <v>0</v>
          </cell>
          <cell r="K158">
            <v>0</v>
          </cell>
          <cell r="L158">
            <v>3467.2150647739995</v>
          </cell>
          <cell r="M158">
            <v>2108.0667593825733</v>
          </cell>
          <cell r="N158">
            <v>1508.9319961896272</v>
          </cell>
          <cell r="O158">
            <v>1065.1284678985699</v>
          </cell>
          <cell r="P158">
            <v>795.29592269759962</v>
          </cell>
          <cell r="Q158">
            <v>545.34577556406543</v>
          </cell>
          <cell r="R158">
            <v>363.56385037604383</v>
          </cell>
          <cell r="S158">
            <v>232.68086424066877</v>
          </cell>
        </row>
        <row r="159">
          <cell r="B159" t="str">
            <v>800G ZRlite</v>
          </cell>
          <cell r="C159" t="str">
            <v>10 km, 20 km</v>
          </cell>
          <cell r="D159" t="str">
            <v>TBD</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row>
        <row r="160">
          <cell r="B160" t="str">
            <v>800G ER4</v>
          </cell>
          <cell r="C160" t="str">
            <v>40 km</v>
          </cell>
          <cell r="D160" t="str">
            <v>TBD</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row>
        <row r="161">
          <cell r="B161" t="str">
            <v>1.6T SR16</v>
          </cell>
          <cell r="C161" t="str">
            <v>100 m</v>
          </cell>
          <cell r="D161" t="str">
            <v>OSFP-XD and TBD</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row>
        <row r="162">
          <cell r="B162" t="str">
            <v>1.6T DR8</v>
          </cell>
          <cell r="C162" t="str">
            <v>500 m</v>
          </cell>
          <cell r="D162" t="str">
            <v>OSFP-XD and TBD</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row>
        <row r="163">
          <cell r="B163" t="str">
            <v>1.6T FR8</v>
          </cell>
          <cell r="C163" t="str">
            <v>2 km</v>
          </cell>
          <cell r="D163" t="str">
            <v>OSFP-XD and TBD</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row>
        <row r="164">
          <cell r="B164" t="str">
            <v>1.6T LR8</v>
          </cell>
          <cell r="C164" t="str">
            <v>10 km</v>
          </cell>
          <cell r="D164" t="str">
            <v>OSFP-XD and TBD</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row>
        <row r="165">
          <cell r="B165" t="str">
            <v>1.6T ER8</v>
          </cell>
          <cell r="C165" t="str">
            <v>&gt;10 km</v>
          </cell>
          <cell r="D165" t="str">
            <v>OSFP-XD and TBD</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row>
        <row r="166">
          <cell r="B166" t="str">
            <v>3.2T SR</v>
          </cell>
          <cell r="C166" t="str">
            <v>100 m</v>
          </cell>
          <cell r="D166" t="str">
            <v>OSFP-XD and TBD</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row>
        <row r="167">
          <cell r="B167" t="str">
            <v>3.2T DR</v>
          </cell>
          <cell r="C167" t="str">
            <v>500 m</v>
          </cell>
          <cell r="D167" t="str">
            <v>OSFP-XD and TBD</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row>
        <row r="168">
          <cell r="B168" t="str">
            <v>3.2T FR</v>
          </cell>
          <cell r="C168" t="str">
            <v>2 km</v>
          </cell>
          <cell r="D168" t="str">
            <v>OSFP-XD and TBD</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row>
        <row r="169">
          <cell r="B169" t="str">
            <v>3.2T LR</v>
          </cell>
          <cell r="C169" t="str">
            <v>10 km</v>
          </cell>
          <cell r="D169" t="str">
            <v>OSFP-XD and TBD</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row>
        <row r="170">
          <cell r="B170" t="str">
            <v>3.2T ER</v>
          </cell>
          <cell r="C170" t="str">
            <v>&gt;10 km</v>
          </cell>
          <cell r="D170" t="str">
            <v>OSFP-XD and TBD</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row>
        <row r="171">
          <cell r="B171">
            <v>0</v>
          </cell>
          <cell r="C171">
            <v>0</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row>
        <row r="172">
          <cell r="B172" t="str">
            <v xml:space="preserve">Total Devices </v>
          </cell>
          <cell r="C172">
            <v>0</v>
          </cell>
          <cell r="D172">
            <v>0</v>
          </cell>
          <cell r="E172">
            <v>28.127948480290783</v>
          </cell>
          <cell r="F172">
            <v>27.960426281351424</v>
          </cell>
          <cell r="G172">
            <v>24.19318554067798</v>
          </cell>
          <cell r="H172">
            <v>23.177257007736646</v>
          </cell>
          <cell r="I172">
            <v>22.287848294036753</v>
          </cell>
          <cell r="J172">
            <v>25.598945741014937</v>
          </cell>
          <cell r="K172">
            <v>26.035252137450069</v>
          </cell>
          <cell r="L172">
            <v>28.723668889735244</v>
          </cell>
          <cell r="M172">
            <v>29.567086046221856</v>
          </cell>
          <cell r="N172">
            <v>30.464516635116954</v>
          </cell>
          <cell r="O172">
            <v>30.056749273804392</v>
          </cell>
          <cell r="P172">
            <v>28.949538275936142</v>
          </cell>
          <cell r="Q172">
            <v>27.769736023269367</v>
          </cell>
          <cell r="R172">
            <v>26.393385953987334</v>
          </cell>
          <cell r="S172">
            <v>24.676658667327494</v>
          </cell>
        </row>
        <row r="177">
          <cell r="B177" t="str">
            <v>GbE</v>
          </cell>
          <cell r="C177" t="str">
            <v>500 m</v>
          </cell>
          <cell r="D177" t="str">
            <v>SFP</v>
          </cell>
          <cell r="E177">
            <v>45.763121065</v>
          </cell>
          <cell r="F177">
            <v>38.398107000000003</v>
          </cell>
          <cell r="G177">
            <v>40.672937040000001</v>
          </cell>
          <cell r="H177">
            <v>23.478750999999999</v>
          </cell>
          <cell r="I177">
            <v>30.29336</v>
          </cell>
          <cell r="J177">
            <v>26.927621795248058</v>
          </cell>
          <cell r="K177">
            <v>23.023116634937089</v>
          </cell>
          <cell r="L177">
            <v>19.684764722871211</v>
          </cell>
          <cell r="M177">
            <v>16.830473838054882</v>
          </cell>
          <cell r="N177">
            <v>14.390055131536924</v>
          </cell>
          <cell r="O177">
            <v>12.303497137464067</v>
          </cell>
          <cell r="P177">
            <v>10.519490052531777</v>
          </cell>
          <cell r="Q177">
            <v>8.9941639949146683</v>
          </cell>
          <cell r="R177">
            <v>7.6900102156520402</v>
          </cell>
          <cell r="S177">
            <v>6.574958734382494</v>
          </cell>
        </row>
        <row r="178">
          <cell r="B178" t="str">
            <v>GbE</v>
          </cell>
          <cell r="C178" t="str">
            <v>10 km</v>
          </cell>
          <cell r="D178" t="str">
            <v>SFP</v>
          </cell>
          <cell r="E178">
            <v>68.368952488319991</v>
          </cell>
          <cell r="F178">
            <v>44.911555344168413</v>
          </cell>
          <cell r="G178">
            <v>45.182543097599989</v>
          </cell>
          <cell r="H178">
            <v>42.638646140340107</v>
          </cell>
          <cell r="I178">
            <v>39.098357699863953</v>
          </cell>
          <cell r="J178">
            <v>31.839828936934776</v>
          </cell>
          <cell r="K178">
            <v>27.223053741079234</v>
          </cell>
          <cell r="L178">
            <v>23.275710948622738</v>
          </cell>
          <cell r="M178">
            <v>19.900732861072449</v>
          </cell>
          <cell r="N178">
            <v>17.015126596216941</v>
          </cell>
          <cell r="O178">
            <v>14.54793323976549</v>
          </cell>
          <cell r="P178">
            <v>12.438482919999496</v>
          </cell>
          <cell r="Q178">
            <v>10.634902896599566</v>
          </cell>
          <cell r="R178">
            <v>9.0928419765926307</v>
          </cell>
          <cell r="S178">
            <v>7.7743798899867</v>
          </cell>
        </row>
        <row r="179">
          <cell r="B179" t="str">
            <v>GbE</v>
          </cell>
          <cell r="C179" t="str">
            <v>40 km</v>
          </cell>
          <cell r="D179" t="str">
            <v>SFP</v>
          </cell>
          <cell r="E179">
            <v>4.0007415413598748</v>
          </cell>
          <cell r="F179">
            <v>2.6908476678133564</v>
          </cell>
          <cell r="G179">
            <v>5.7695739999999986</v>
          </cell>
          <cell r="H179">
            <v>2.8713426698802147</v>
          </cell>
          <cell r="I179">
            <v>3.2035876091986335</v>
          </cell>
          <cell r="J179">
            <v>3.0550838025666835</v>
          </cell>
          <cell r="K179">
            <v>2.2339303652389457</v>
          </cell>
          <cell r="L179">
            <v>1.6181662088557658</v>
          </cell>
          <cell r="M179">
            <v>1.1637301615008639</v>
          </cell>
          <cell r="N179">
            <v>0.83691519534600445</v>
          </cell>
          <cell r="O179">
            <v>0.6018809749656221</v>
          </cell>
          <cell r="P179">
            <v>0.43285234876850198</v>
          </cell>
          <cell r="Q179">
            <v>0.31129270342049037</v>
          </cell>
          <cell r="R179">
            <v>0.22387113637833828</v>
          </cell>
          <cell r="S179">
            <v>0.16100051543973828</v>
          </cell>
        </row>
        <row r="180">
          <cell r="B180" t="str">
            <v>GbE</v>
          </cell>
          <cell r="C180" t="str">
            <v>80 km</v>
          </cell>
          <cell r="D180" t="str">
            <v>SFP</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row>
        <row r="181">
          <cell r="B181" t="str">
            <v>GbE &amp; Fast Ethernet</v>
          </cell>
          <cell r="C181" t="str">
            <v>Various</v>
          </cell>
          <cell r="D181" t="str">
            <v>Legacy/discontinued</v>
          </cell>
          <cell r="E181">
            <v>1.8</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row>
        <row r="182">
          <cell r="B182" t="str">
            <v>10GbE</v>
          </cell>
          <cell r="C182" t="str">
            <v>300 m</v>
          </cell>
          <cell r="D182" t="str">
            <v>XFP</v>
          </cell>
          <cell r="E182">
            <v>7.6676450000000003</v>
          </cell>
          <cell r="F182">
            <v>4.9103659999999998</v>
          </cell>
          <cell r="G182">
            <v>3.0100636000000005</v>
          </cell>
          <cell r="H182">
            <v>1.3140539999999998</v>
          </cell>
          <cell r="I182">
            <v>1.45</v>
          </cell>
          <cell r="J182">
            <v>0</v>
          </cell>
          <cell r="K182">
            <v>0</v>
          </cell>
          <cell r="L182">
            <v>0</v>
          </cell>
          <cell r="M182">
            <v>0</v>
          </cell>
          <cell r="N182">
            <v>0</v>
          </cell>
          <cell r="O182">
            <v>0</v>
          </cell>
          <cell r="P182">
            <v>0</v>
          </cell>
          <cell r="Q182">
            <v>0</v>
          </cell>
          <cell r="R182">
            <v>0</v>
          </cell>
          <cell r="S182">
            <v>0</v>
          </cell>
        </row>
        <row r="183">
          <cell r="B183" t="str">
            <v>10GbE</v>
          </cell>
          <cell r="C183" t="str">
            <v>300 m</v>
          </cell>
          <cell r="D183" t="str">
            <v>SFP+</v>
          </cell>
          <cell r="E183">
            <v>105.0129979257368</v>
          </cell>
          <cell r="F183">
            <v>101.65250201262458</v>
          </cell>
          <cell r="G183">
            <v>92.430851407540572</v>
          </cell>
          <cell r="H183">
            <v>80.660144699965201</v>
          </cell>
          <cell r="I183">
            <v>74.872282301090067</v>
          </cell>
          <cell r="J183">
            <v>66.599079666358804</v>
          </cell>
          <cell r="K183">
            <v>59.357697877621298</v>
          </cell>
          <cell r="L183">
            <v>51.944027989357664</v>
          </cell>
          <cell r="M183">
            <v>43.994756084953984</v>
          </cell>
          <cell r="N183">
            <v>36.361665904214476</v>
          </cell>
          <cell r="O183">
            <v>30.052916869833254</v>
          </cell>
          <cell r="P183">
            <v>24.838735792917184</v>
          </cell>
          <cell r="Q183">
            <v>20.529215132846055</v>
          </cell>
          <cell r="R183">
            <v>16.967396307297264</v>
          </cell>
          <cell r="S183">
            <v>14.023553047981189</v>
          </cell>
        </row>
        <row r="184">
          <cell r="B184" t="str">
            <v>10GbE LRM</v>
          </cell>
          <cell r="C184" t="str">
            <v>220 m</v>
          </cell>
          <cell r="D184" t="str">
            <v>SFP+</v>
          </cell>
          <cell r="E184">
            <v>9.5352954367439988</v>
          </cell>
          <cell r="F184">
            <v>7.2161380000000008</v>
          </cell>
          <cell r="G184">
            <v>6.0782330000000009</v>
          </cell>
          <cell r="H184">
            <v>3.0412609999999995</v>
          </cell>
          <cell r="I184">
            <v>1.0799999999999998</v>
          </cell>
          <cell r="J184">
            <v>0.4933929201458308</v>
          </cell>
          <cell r="K184">
            <v>0.36264379630718563</v>
          </cell>
          <cell r="L184">
            <v>0.24877364426672929</v>
          </cell>
          <cell r="M184">
            <v>0.17065871996697629</v>
          </cell>
          <cell r="N184">
            <v>0.11707188189734574</v>
          </cell>
          <cell r="O184">
            <v>8.0311310981579162E-2</v>
          </cell>
          <cell r="P184">
            <v>5.5093559333363309E-2</v>
          </cell>
          <cell r="Q184">
            <v>3.7794181702687224E-2</v>
          </cell>
          <cell r="R184">
            <v>2.5926808648043431E-2</v>
          </cell>
          <cell r="S184">
            <v>1.7785790732557791E-2</v>
          </cell>
        </row>
        <row r="185">
          <cell r="B185" t="str">
            <v>10GbE</v>
          </cell>
          <cell r="C185" t="str">
            <v>10 km</v>
          </cell>
          <cell r="D185" t="str">
            <v>XFP</v>
          </cell>
          <cell r="E185">
            <v>2.4788111911319657</v>
          </cell>
          <cell r="F185">
            <v>1.0137861666814092</v>
          </cell>
          <cell r="G185">
            <v>2.6197092294727593</v>
          </cell>
          <cell r="H185">
            <v>2.3460405</v>
          </cell>
          <cell r="I185">
            <v>2.6350520452993642</v>
          </cell>
          <cell r="J185">
            <v>1.4936385564933019</v>
          </cell>
          <cell r="K185">
            <v>0.84241214586222202</v>
          </cell>
          <cell r="L185">
            <v>0.47512045026629357</v>
          </cell>
          <cell r="M185">
            <v>0.26796793395018947</v>
          </cell>
          <cell r="N185">
            <v>0.15113391474790683</v>
          </cell>
          <cell r="O185">
            <v>8.5239527917819413E-2</v>
          </cell>
          <cell r="P185">
            <v>4.8075093745650152E-2</v>
          </cell>
          <cell r="Q185">
            <v>2.7114352872546682E-2</v>
          </cell>
          <cell r="R185">
            <v>1.5292495020116322E-2</v>
          </cell>
          <cell r="S185">
            <v>8.6249671913456068E-3</v>
          </cell>
        </row>
        <row r="186">
          <cell r="B186" t="str">
            <v>10GbE</v>
          </cell>
          <cell r="C186" t="str">
            <v>10 km</v>
          </cell>
          <cell r="D186" t="str">
            <v>SFP+</v>
          </cell>
          <cell r="E186">
            <v>130.49040453370739</v>
          </cell>
          <cell r="F186">
            <v>110.71376568456577</v>
          </cell>
          <cell r="G186">
            <v>99.58777611753591</v>
          </cell>
          <cell r="H186">
            <v>68.424617237094537</v>
          </cell>
          <cell r="I186">
            <v>71.251819562388903</v>
          </cell>
          <cell r="J186">
            <v>67.929467463319781</v>
          </cell>
          <cell r="K186">
            <v>56.245599059628788</v>
          </cell>
          <cell r="L186">
            <v>46.571356021372637</v>
          </cell>
          <cell r="M186">
            <v>38.561082785696541</v>
          </cell>
          <cell r="N186">
            <v>31.928576546556734</v>
          </cell>
          <cell r="O186">
            <v>26.436861380548983</v>
          </cell>
          <cell r="P186">
            <v>21.889721223094561</v>
          </cell>
          <cell r="Q186">
            <v>18.124689172722302</v>
          </cell>
          <cell r="R186">
            <v>15.007242635014066</v>
          </cell>
          <cell r="S186">
            <v>12.425996901791649</v>
          </cell>
        </row>
        <row r="187">
          <cell r="B187" t="str">
            <v>10GbE</v>
          </cell>
          <cell r="C187" t="str">
            <v>40 km</v>
          </cell>
          <cell r="D187" t="str">
            <v>XFP</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row>
        <row r="188">
          <cell r="B188" t="str">
            <v>10GbE</v>
          </cell>
          <cell r="C188" t="str">
            <v>40 km</v>
          </cell>
          <cell r="D188" t="str">
            <v>SFP+</v>
          </cell>
          <cell r="E188">
            <v>9.8628511139439254</v>
          </cell>
          <cell r="F188">
            <v>10.060373953390915</v>
          </cell>
          <cell r="G188">
            <v>16.249649571775954</v>
          </cell>
          <cell r="H188">
            <v>6.4102575060790166</v>
          </cell>
          <cell r="I188">
            <v>15.981122382577063</v>
          </cell>
          <cell r="J188">
            <v>6.8314622285015929</v>
          </cell>
          <cell r="K188">
            <v>5.3396416643525573</v>
          </cell>
          <cell r="L188">
            <v>4.1489015732019343</v>
          </cell>
          <cell r="M188">
            <v>3.2045078526018447</v>
          </cell>
          <cell r="N188">
            <v>2.4602609038350662</v>
          </cell>
          <cell r="O188">
            <v>1.8888653089193728</v>
          </cell>
          <cell r="P188">
            <v>1.450176340922849</v>
          </cell>
          <cell r="Q188">
            <v>1.1133728857435172</v>
          </cell>
          <cell r="R188">
            <v>0.85479203302958529</v>
          </cell>
          <cell r="S188">
            <v>0.65626658335846444</v>
          </cell>
        </row>
        <row r="189">
          <cell r="B189" t="str">
            <v>10GbE</v>
          </cell>
          <cell r="C189" t="str">
            <v>80 km</v>
          </cell>
          <cell r="D189" t="str">
            <v>XFP</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row>
        <row r="190">
          <cell r="B190" t="str">
            <v>10GbE</v>
          </cell>
          <cell r="C190" t="str">
            <v>80 km</v>
          </cell>
          <cell r="D190" t="str">
            <v>SFP+</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row>
        <row r="191">
          <cell r="B191" t="str">
            <v>10GbE</v>
          </cell>
          <cell r="C191" t="str">
            <v>Various</v>
          </cell>
          <cell r="D191" t="str">
            <v>Legacy/discontinued</v>
          </cell>
          <cell r="E191">
            <v>3.2231545150000001</v>
          </cell>
          <cell r="F191">
            <v>1.1468830000000003</v>
          </cell>
          <cell r="G191">
            <v>0.2</v>
          </cell>
          <cell r="H191">
            <v>0.3</v>
          </cell>
          <cell r="I191">
            <v>0</v>
          </cell>
          <cell r="J191">
            <v>0</v>
          </cell>
          <cell r="K191">
            <v>0</v>
          </cell>
          <cell r="L191">
            <v>0</v>
          </cell>
          <cell r="M191">
            <v>0</v>
          </cell>
          <cell r="N191">
            <v>0</v>
          </cell>
          <cell r="O191">
            <v>0</v>
          </cell>
          <cell r="P191">
            <v>0</v>
          </cell>
          <cell r="Q191">
            <v>0</v>
          </cell>
          <cell r="R191">
            <v>0</v>
          </cell>
          <cell r="S191">
            <v>0</v>
          </cell>
        </row>
        <row r="192">
          <cell r="B192" t="str">
            <v>25GbE SR</v>
          </cell>
          <cell r="C192" t="str">
            <v>100 - 300 m</v>
          </cell>
          <cell r="D192" t="str">
            <v>SFP28</v>
          </cell>
          <cell r="E192">
            <v>1.3373250000000001</v>
          </cell>
          <cell r="F192">
            <v>13.527578999999998</v>
          </cell>
          <cell r="G192">
            <v>27.845733580000019</v>
          </cell>
          <cell r="H192">
            <v>42.581843999999997</v>
          </cell>
          <cell r="I192">
            <v>82.727159076417266</v>
          </cell>
          <cell r="J192">
            <v>67.59713187216893</v>
          </cell>
          <cell r="K192">
            <v>77.567708823313865</v>
          </cell>
          <cell r="L192">
            <v>85.712318249761822</v>
          </cell>
          <cell r="M192">
            <v>87.426564614757055</v>
          </cell>
          <cell r="N192">
            <v>89.175095907052196</v>
          </cell>
          <cell r="O192">
            <v>90.958597825193209</v>
          </cell>
          <cell r="P192">
            <v>92.777769781697046</v>
          </cell>
          <cell r="Q192">
            <v>94.633325177330974</v>
          </cell>
          <cell r="R192">
            <v>96.525991680877553</v>
          </cell>
          <cell r="S192">
            <v>98.456511514495077</v>
          </cell>
        </row>
        <row r="193">
          <cell r="B193" t="str">
            <v>25GbE LR</v>
          </cell>
          <cell r="C193" t="str">
            <v>10 km</v>
          </cell>
          <cell r="D193" t="str">
            <v>SFP28</v>
          </cell>
          <cell r="E193">
            <v>1.4524867000000001</v>
          </cell>
          <cell r="F193">
            <v>3.9616474148399625</v>
          </cell>
          <cell r="G193">
            <v>7.7258835779999986</v>
          </cell>
          <cell r="H193">
            <v>5.4231268000000004</v>
          </cell>
          <cell r="I193">
            <v>7.6901312806660371</v>
          </cell>
          <cell r="J193">
            <v>7.4893500866678409</v>
          </cell>
          <cell r="K193">
            <v>15.914868934169162</v>
          </cell>
          <cell r="L193">
            <v>27.055277188087572</v>
          </cell>
          <cell r="M193">
            <v>33.345629134317939</v>
          </cell>
          <cell r="N193">
            <v>34.012541717004289</v>
          </cell>
          <cell r="O193">
            <v>34.692792551344368</v>
          </cell>
          <cell r="P193">
            <v>35.386648402371236</v>
          </cell>
          <cell r="Q193">
            <v>36.09438137041866</v>
          </cell>
          <cell r="R193">
            <v>36.816268997827031</v>
          </cell>
          <cell r="S193">
            <v>37.552594377783549</v>
          </cell>
        </row>
        <row r="194">
          <cell r="B194" t="str">
            <v>25GbE ER</v>
          </cell>
          <cell r="C194" t="str">
            <v>40 km</v>
          </cell>
          <cell r="D194" t="str">
            <v>SFP28</v>
          </cell>
          <cell r="E194">
            <v>0</v>
          </cell>
          <cell r="F194">
            <v>0</v>
          </cell>
          <cell r="G194">
            <v>0</v>
          </cell>
          <cell r="H194">
            <v>5.2330459616528213E-2</v>
          </cell>
          <cell r="I194">
            <v>0</v>
          </cell>
          <cell r="J194">
            <v>0</v>
          </cell>
          <cell r="K194">
            <v>0.27687714212555248</v>
          </cell>
          <cell r="L194">
            <v>0.5894797701348109</v>
          </cell>
          <cell r="M194">
            <v>1.0126420336958732</v>
          </cell>
          <cell r="N194">
            <v>1.3059674304755662</v>
          </cell>
          <cell r="O194">
            <v>1.391638893914763</v>
          </cell>
          <cell r="P194">
            <v>1.7764270480821951</v>
          </cell>
          <cell r="Q194">
            <v>1.8861021093116159</v>
          </cell>
          <cell r="R194">
            <v>1.9984109167297168</v>
          </cell>
          <cell r="S194">
            <v>2.1126058262571306</v>
          </cell>
        </row>
        <row r="195">
          <cell r="B195" t="str">
            <v>40G SR4</v>
          </cell>
          <cell r="C195" t="str">
            <v>100 m</v>
          </cell>
          <cell r="D195" t="str">
            <v>QSFP+</v>
          </cell>
          <cell r="E195">
            <v>6.181456220888883</v>
          </cell>
          <cell r="F195">
            <v>6.3806447873340719</v>
          </cell>
          <cell r="G195">
            <v>5.6351367198170941</v>
          </cell>
          <cell r="H195">
            <v>3.0382158214285733</v>
          </cell>
          <cell r="I195">
            <v>2.5560700134921577</v>
          </cell>
          <cell r="J195">
            <v>2.172012655955506</v>
          </cell>
          <cell r="K195">
            <v>0.95568556862042209</v>
          </cell>
          <cell r="L195">
            <v>0.42050165019298535</v>
          </cell>
          <cell r="M195">
            <v>0.18502072608491349</v>
          </cell>
          <cell r="N195">
            <v>8.1409119477362096E-2</v>
          </cell>
          <cell r="O195">
            <v>3.5820012570039313E-2</v>
          </cell>
          <cell r="P195">
            <v>1.5760805530817289E-2</v>
          </cell>
          <cell r="Q195">
            <v>6.9347544335596062E-3</v>
          </cell>
          <cell r="R195">
            <v>3.0512919507662238E-3</v>
          </cell>
          <cell r="S195">
            <v>1.3425684583371405E-3</v>
          </cell>
        </row>
        <row r="196">
          <cell r="B196" t="str">
            <v>40GbE MM duplex</v>
          </cell>
          <cell r="C196" t="str">
            <v>100 m</v>
          </cell>
          <cell r="D196" t="str">
            <v>QSFP+</v>
          </cell>
          <cell r="E196">
            <v>153.5735</v>
          </cell>
          <cell r="F196">
            <v>180.12456</v>
          </cell>
          <cell r="G196">
            <v>134.912229</v>
          </cell>
          <cell r="H196">
            <v>99.029430000000005</v>
          </cell>
          <cell r="I196">
            <v>82.760999999999996</v>
          </cell>
          <cell r="J196">
            <v>123.39</v>
          </cell>
          <cell r="K196">
            <v>68.111279999999994</v>
          </cell>
          <cell r="L196">
            <v>34.464307679999997</v>
          </cell>
          <cell r="M196">
            <v>15.853581532799994</v>
          </cell>
          <cell r="N196">
            <v>7.2926475050879978</v>
          </cell>
          <cell r="O196">
            <v>3.3546178523404784</v>
          </cell>
          <cell r="P196">
            <v>1.54312421207662</v>
          </cell>
          <cell r="Q196">
            <v>0.70983713755524502</v>
          </cell>
          <cell r="R196">
            <v>0.32652508327541269</v>
          </cell>
          <cell r="S196">
            <v>0.15020153830668981</v>
          </cell>
        </row>
        <row r="197">
          <cell r="B197" t="str">
            <v>40GbE eSR</v>
          </cell>
          <cell r="C197" t="str">
            <v>300 m</v>
          </cell>
          <cell r="D197" t="str">
            <v>QSFP+</v>
          </cell>
          <cell r="E197">
            <v>2.9361883310000021</v>
          </cell>
          <cell r="F197">
            <v>3.7789000000000037</v>
          </cell>
          <cell r="G197">
            <v>3.1355079991532824</v>
          </cell>
          <cell r="H197">
            <v>1.8217739000000022</v>
          </cell>
          <cell r="I197">
            <v>1.0912568857262928</v>
          </cell>
          <cell r="J197">
            <v>0.69829999999999948</v>
          </cell>
          <cell r="K197">
            <v>0.47135250000000006</v>
          </cell>
          <cell r="L197">
            <v>0.21210862500000011</v>
          </cell>
          <cell r="M197">
            <v>7.635910500000001E-2</v>
          </cell>
          <cell r="N197">
            <v>2.7489277800000034E-2</v>
          </cell>
          <cell r="O197">
            <v>9.8961400080000064E-3</v>
          </cell>
          <cell r="P197">
            <v>3.5626104028800044E-3</v>
          </cell>
          <cell r="Q197">
            <v>1.2825397450368014E-3</v>
          </cell>
          <cell r="R197">
            <v>4.6171430821324784E-4</v>
          </cell>
          <cell r="S197">
            <v>1.6621715095676922E-4</v>
          </cell>
        </row>
        <row r="198">
          <cell r="B198" t="str">
            <v>40 GbE PSM4</v>
          </cell>
          <cell r="C198" t="str">
            <v>500 m</v>
          </cell>
          <cell r="D198" t="str">
            <v>QSFP+</v>
          </cell>
          <cell r="E198">
            <v>0</v>
          </cell>
          <cell r="F198">
            <v>0</v>
          </cell>
          <cell r="G198">
            <v>1.4210854715202004E-14</v>
          </cell>
          <cell r="H198">
            <v>0</v>
          </cell>
          <cell r="I198">
            <v>7.1054273576010019E-15</v>
          </cell>
          <cell r="J198">
            <v>0</v>
          </cell>
          <cell r="K198">
            <v>0</v>
          </cell>
          <cell r="L198">
            <v>0</v>
          </cell>
          <cell r="M198">
            <v>0</v>
          </cell>
          <cell r="N198">
            <v>0</v>
          </cell>
          <cell r="O198">
            <v>0</v>
          </cell>
          <cell r="P198">
            <v>0</v>
          </cell>
          <cell r="Q198">
            <v>0</v>
          </cell>
          <cell r="R198">
            <v>0</v>
          </cell>
          <cell r="S198">
            <v>0</v>
          </cell>
        </row>
        <row r="199">
          <cell r="B199" t="str">
            <v>40GbE (FR)</v>
          </cell>
          <cell r="C199" t="str">
            <v>2 km</v>
          </cell>
          <cell r="D199" t="str">
            <v>CFP</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row>
        <row r="200">
          <cell r="B200" t="str">
            <v>40GbE (LR4 subspec)</v>
          </cell>
          <cell r="C200" t="str">
            <v>2 km</v>
          </cell>
          <cell r="D200" t="str">
            <v>QSFP+</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row>
        <row r="201">
          <cell r="B201" t="str">
            <v>40GbE</v>
          </cell>
          <cell r="C201" t="str">
            <v>10 km</v>
          </cell>
          <cell r="D201" t="str">
            <v>CFP</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row>
        <row r="202">
          <cell r="B202" t="str">
            <v>40GbE</v>
          </cell>
          <cell r="C202" t="str">
            <v>10 km</v>
          </cell>
          <cell r="D202" t="str">
            <v>QSFP+</v>
          </cell>
          <cell r="E202">
            <v>27.993134856470419</v>
          </cell>
          <cell r="F202">
            <v>34.064636145078538</v>
          </cell>
          <cell r="G202">
            <v>19.48766089599998</v>
          </cell>
          <cell r="H202">
            <v>17.136421657060197</v>
          </cell>
          <cell r="I202">
            <v>17.84619859528884</v>
          </cell>
          <cell r="J202">
            <v>19.075879575738227</v>
          </cell>
          <cell r="K202">
            <v>12.551928760835771</v>
          </cell>
          <cell r="L202">
            <v>7.0792878211113681</v>
          </cell>
          <cell r="M202">
            <v>3.6599918035145809</v>
          </cell>
          <cell r="N202">
            <v>1.3761569181214819</v>
          </cell>
          <cell r="O202">
            <v>0.51743500121367703</v>
          </cell>
          <cell r="P202">
            <v>0.19455556045634237</v>
          </cell>
          <cell r="Q202">
            <v>7.3152890731584763E-2</v>
          </cell>
          <cell r="R202">
            <v>2.7505486915075858E-2</v>
          </cell>
          <cell r="S202">
            <v>1.0342063080068527E-2</v>
          </cell>
        </row>
        <row r="203">
          <cell r="B203" t="str">
            <v>40GbE</v>
          </cell>
          <cell r="C203" t="str">
            <v>40 km</v>
          </cell>
          <cell r="D203" t="str">
            <v>all</v>
          </cell>
          <cell r="E203">
            <v>3.6845739429673112</v>
          </cell>
          <cell r="F203">
            <v>4.1218079805743031</v>
          </cell>
          <cell r="G203">
            <v>6.0897074199999972</v>
          </cell>
          <cell r="H203">
            <v>2.6413021800000029</v>
          </cell>
          <cell r="I203">
            <v>0.57414499999999991</v>
          </cell>
          <cell r="J203">
            <v>0.22071386871508378</v>
          </cell>
          <cell r="K203">
            <v>0.17877823365921783</v>
          </cell>
          <cell r="L203">
            <v>0.14078785900663407</v>
          </cell>
          <cell r="M203">
            <v>0.10770271214007503</v>
          </cell>
          <cell r="N203">
            <v>7.9969263764005719E-2</v>
          </cell>
          <cell r="O203">
            <v>5.7577869910084109E-2</v>
          </cell>
          <cell r="P203">
            <v>4.0160564262283663E-2</v>
          </cell>
          <cell r="Q203">
            <v>2.7108380877041469E-2</v>
          </cell>
          <cell r="R203">
            <v>1.7688218522269549E-2</v>
          </cell>
          <cell r="S203">
            <v>1.1143577669029816E-2</v>
          </cell>
        </row>
        <row r="204">
          <cell r="B204" t="str">
            <v xml:space="preserve">50G </v>
          </cell>
          <cell r="C204" t="str">
            <v>100 m</v>
          </cell>
          <cell r="D204" t="str">
            <v>all</v>
          </cell>
          <cell r="E204">
            <v>0</v>
          </cell>
          <cell r="F204">
            <v>0</v>
          </cell>
          <cell r="G204">
            <v>0</v>
          </cell>
          <cell r="H204">
            <v>0</v>
          </cell>
          <cell r="I204">
            <v>0.40308869999999997</v>
          </cell>
          <cell r="J204">
            <v>2.7510803774999997</v>
          </cell>
          <cell r="K204">
            <v>8.4673140135099363</v>
          </cell>
          <cell r="L204">
            <v>15.558689499824506</v>
          </cell>
          <cell r="M204">
            <v>24.38824579097491</v>
          </cell>
          <cell r="N204">
            <v>29.265894949169894</v>
          </cell>
          <cell r="O204">
            <v>31.607166545103489</v>
          </cell>
          <cell r="P204">
            <v>32.871453206907631</v>
          </cell>
          <cell r="Q204">
            <v>32.871453206907631</v>
          </cell>
          <cell r="R204">
            <v>31.556595078631329</v>
          </cell>
          <cell r="S204">
            <v>29.032067472340824</v>
          </cell>
        </row>
        <row r="205">
          <cell r="B205" t="str">
            <v xml:space="preserve">50G </v>
          </cell>
          <cell r="C205" t="str">
            <v>2 km</v>
          </cell>
          <cell r="D205" t="str">
            <v>all</v>
          </cell>
          <cell r="E205">
            <v>0</v>
          </cell>
          <cell r="F205">
            <v>0</v>
          </cell>
          <cell r="G205">
            <v>0</v>
          </cell>
          <cell r="H205">
            <v>0</v>
          </cell>
          <cell r="I205">
            <v>0.78835374999999996</v>
          </cell>
          <cell r="J205">
            <v>1.497872125</v>
          </cell>
          <cell r="K205">
            <v>3.1829782656250001</v>
          </cell>
          <cell r="L205">
            <v>5.4110630515624996</v>
          </cell>
          <cell r="M205">
            <v>6.8991053907421866</v>
          </cell>
          <cell r="N205">
            <v>8.796359373196287</v>
          </cell>
          <cell r="O205">
            <v>11.215358200825264</v>
          </cell>
          <cell r="P205">
            <v>13.822928982517141</v>
          </cell>
          <cell r="Q205">
            <v>16.449285489195397</v>
          </cell>
          <cell r="R205">
            <v>18.875555098851713</v>
          </cell>
          <cell r="S205">
            <v>20.857488384231143</v>
          </cell>
        </row>
        <row r="206">
          <cell r="B206" t="str">
            <v xml:space="preserve">50G </v>
          </cell>
          <cell r="C206" t="str">
            <v>10 km</v>
          </cell>
          <cell r="D206" t="str">
            <v>all</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row>
        <row r="207">
          <cell r="B207" t="str">
            <v xml:space="preserve">50G </v>
          </cell>
          <cell r="C207" t="str">
            <v>40 km</v>
          </cell>
          <cell r="D207" t="str">
            <v>all</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row>
        <row r="208">
          <cell r="B208" t="str">
            <v xml:space="preserve">50G </v>
          </cell>
          <cell r="C208" t="str">
            <v>80 km</v>
          </cell>
          <cell r="D208" t="str">
            <v>all</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row>
        <row r="209">
          <cell r="B209" t="str">
            <v>100G</v>
          </cell>
          <cell r="C209" t="str">
            <v>100 m</v>
          </cell>
          <cell r="D209" t="str">
            <v>CFP</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row>
        <row r="210">
          <cell r="B210" t="str">
            <v>100G</v>
          </cell>
          <cell r="C210" t="str">
            <v>100 m</v>
          </cell>
          <cell r="D210" t="str">
            <v>CFP2/4</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row>
        <row r="211">
          <cell r="B211" t="str">
            <v>100G SR4</v>
          </cell>
          <cell r="C211" t="str">
            <v>100 m</v>
          </cell>
          <cell r="D211" t="str">
            <v>QSFP28</v>
          </cell>
          <cell r="E211">
            <v>0</v>
          </cell>
          <cell r="F211">
            <v>0</v>
          </cell>
          <cell r="G211">
            <v>17.402795749351498</v>
          </cell>
          <cell r="H211">
            <v>15.974988021688317</v>
          </cell>
          <cell r="I211">
            <v>32.445273959999994</v>
          </cell>
          <cell r="J211">
            <v>35.09423253634084</v>
          </cell>
          <cell r="K211">
            <v>38.912485036294697</v>
          </cell>
          <cell r="L211">
            <v>42.650863062995867</v>
          </cell>
          <cell r="M211">
            <v>46.310582280659418</v>
          </cell>
          <cell r="N211">
            <v>51.241297217600206</v>
          </cell>
          <cell r="O211">
            <v>50.72888424542424</v>
          </cell>
          <cell r="P211">
            <v>50.221595402969982</v>
          </cell>
          <cell r="Q211">
            <v>49.719379448940302</v>
          </cell>
          <cell r="R211">
            <v>49.222185654450925</v>
          </cell>
          <cell r="S211">
            <v>48.7299637979064</v>
          </cell>
        </row>
        <row r="212">
          <cell r="B212" t="str">
            <v>100G SR2</v>
          </cell>
          <cell r="C212" t="str">
            <v>100 m</v>
          </cell>
          <cell r="D212" t="str">
            <v>SFP-DD, DSFP</v>
          </cell>
          <cell r="E212">
            <v>0</v>
          </cell>
          <cell r="F212">
            <v>0</v>
          </cell>
          <cell r="G212">
            <v>0</v>
          </cell>
          <cell r="H212">
            <v>0</v>
          </cell>
          <cell r="I212">
            <v>0</v>
          </cell>
          <cell r="J212">
            <v>0.54</v>
          </cell>
          <cell r="K212">
            <v>1.555200000000001</v>
          </cell>
          <cell r="L212">
            <v>2.7215999999999987</v>
          </cell>
          <cell r="M212">
            <v>3.4836479999999987</v>
          </cell>
          <cell r="N212">
            <v>4.0758681600000024</v>
          </cell>
          <cell r="O212">
            <v>4.2389028864000018</v>
          </cell>
          <cell r="P212">
            <v>4.4084590018560021</v>
          </cell>
          <cell r="Q212">
            <v>4.5847973619302458</v>
          </cell>
          <cell r="R212">
            <v>4.7681892564074495</v>
          </cell>
          <cell r="S212">
            <v>4.9589168266637529</v>
          </cell>
        </row>
        <row r="213">
          <cell r="B213" t="str">
            <v>100G MM Duplex</v>
          </cell>
          <cell r="C213" t="str">
            <v>100 m</v>
          </cell>
          <cell r="D213" t="str">
            <v>QSFP28</v>
          </cell>
          <cell r="E213">
            <v>0</v>
          </cell>
          <cell r="F213">
            <v>0</v>
          </cell>
          <cell r="G213">
            <v>25.5</v>
          </cell>
          <cell r="H213">
            <v>45</v>
          </cell>
          <cell r="I213">
            <v>88</v>
          </cell>
          <cell r="J213">
            <v>158.238</v>
          </cell>
          <cell r="K213">
            <v>156.65562000000003</v>
          </cell>
          <cell r="L213">
            <v>148.03956090000003</v>
          </cell>
          <cell r="M213">
            <v>139.89738505050005</v>
          </cell>
          <cell r="N213">
            <v>125.90764654545005</v>
          </cell>
          <cell r="O213">
            <v>107.65103779635979</v>
          </cell>
          <cell r="P213">
            <v>92.041637315887613</v>
          </cell>
          <cell r="Q213">
            <v>78.69559990508391</v>
          </cell>
          <cell r="R213">
            <v>67.284737918846744</v>
          </cell>
          <cell r="S213">
            <v>57.528450920613956</v>
          </cell>
        </row>
        <row r="214">
          <cell r="B214" t="str">
            <v>100G eSR</v>
          </cell>
          <cell r="C214" t="str">
            <v>300 m</v>
          </cell>
          <cell r="D214" t="str">
            <v>QSFP28</v>
          </cell>
          <cell r="E214">
            <v>0</v>
          </cell>
          <cell r="F214">
            <v>0</v>
          </cell>
          <cell r="G214">
            <v>0.16999999999999993</v>
          </cell>
          <cell r="H214">
            <v>0.28750000000000009</v>
          </cell>
          <cell r="I214">
            <v>0.45500000000000007</v>
          </cell>
          <cell r="J214">
            <v>0.33495000000000008</v>
          </cell>
          <cell r="K214">
            <v>0.63201600000000013</v>
          </cell>
          <cell r="L214">
            <v>1.1163970125000002</v>
          </cell>
          <cell r="M214">
            <v>1.8423740412000003</v>
          </cell>
          <cell r="N214">
            <v>3.0214934275679983</v>
          </cell>
          <cell r="O214">
            <v>4.5926700099033582</v>
          </cell>
          <cell r="P214">
            <v>6.980858415053099</v>
          </cell>
          <cell r="Q214">
            <v>10.610904790880703</v>
          </cell>
          <cell r="R214">
            <v>16.128575282138662</v>
          </cell>
          <cell r="S214">
            <v>24.515434428850767</v>
          </cell>
        </row>
        <row r="215">
          <cell r="B215" t="str">
            <v>100G PSM4</v>
          </cell>
          <cell r="C215" t="str">
            <v>500 m</v>
          </cell>
          <cell r="D215" t="str">
            <v>QSFP28</v>
          </cell>
          <cell r="E215">
            <v>0</v>
          </cell>
          <cell r="F215">
            <v>0</v>
          </cell>
          <cell r="G215">
            <v>0</v>
          </cell>
          <cell r="H215">
            <v>2.8421709430404007E-14</v>
          </cell>
          <cell r="I215">
            <v>0</v>
          </cell>
          <cell r="J215">
            <v>0</v>
          </cell>
          <cell r="K215">
            <v>0</v>
          </cell>
          <cell r="L215">
            <v>0</v>
          </cell>
          <cell r="M215">
            <v>0</v>
          </cell>
          <cell r="N215">
            <v>0</v>
          </cell>
          <cell r="O215">
            <v>0</v>
          </cell>
          <cell r="P215">
            <v>0</v>
          </cell>
          <cell r="Q215">
            <v>0</v>
          </cell>
          <cell r="R215">
            <v>0</v>
          </cell>
          <cell r="S215">
            <v>0</v>
          </cell>
        </row>
        <row r="216">
          <cell r="B216" t="str">
            <v>100G DR</v>
          </cell>
          <cell r="C216" t="str">
            <v>500 m</v>
          </cell>
          <cell r="D216" t="str">
            <v>QSFP28</v>
          </cell>
          <cell r="E216">
            <v>0</v>
          </cell>
          <cell r="F216">
            <v>0</v>
          </cell>
          <cell r="G216">
            <v>0</v>
          </cell>
          <cell r="H216">
            <v>0</v>
          </cell>
          <cell r="I216">
            <v>0</v>
          </cell>
          <cell r="J216">
            <v>3.3599999999999963E-2</v>
          </cell>
          <cell r="K216">
            <v>0.37799999999999967</v>
          </cell>
          <cell r="L216">
            <v>2.5515000000000008</v>
          </cell>
          <cell r="M216">
            <v>6.1235999999999997</v>
          </cell>
          <cell r="N216">
            <v>13.778100000000002</v>
          </cell>
          <cell r="O216">
            <v>18.600435000000004</v>
          </cell>
          <cell r="P216">
            <v>25.110587249999995</v>
          </cell>
          <cell r="Q216">
            <v>33.899292787500002</v>
          </cell>
          <cell r="R216">
            <v>45.764045263125013</v>
          </cell>
          <cell r="S216">
            <v>61.781461105218767</v>
          </cell>
        </row>
        <row r="217">
          <cell r="B217" t="str">
            <v>100G CWDM4-Subspec</v>
          </cell>
          <cell r="C217" t="str">
            <v>500 m</v>
          </cell>
          <cell r="D217" t="str">
            <v>QSFP28</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row>
        <row r="218">
          <cell r="B218" t="str">
            <v>100G CWDM4</v>
          </cell>
          <cell r="C218" t="str">
            <v>2 km</v>
          </cell>
          <cell r="D218" t="str">
            <v>QSFP28</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row>
        <row r="219">
          <cell r="B219" t="str">
            <v>100G FR</v>
          </cell>
          <cell r="C219" t="str">
            <v>2 km</v>
          </cell>
          <cell r="D219" t="str">
            <v>QSFP28</v>
          </cell>
          <cell r="E219">
            <v>0</v>
          </cell>
          <cell r="F219">
            <v>0</v>
          </cell>
          <cell r="G219">
            <v>0</v>
          </cell>
          <cell r="H219">
            <v>0.2583549000000005</v>
          </cell>
          <cell r="I219">
            <v>6.4019267999999983</v>
          </cell>
          <cell r="J219">
            <v>6.827353599999995</v>
          </cell>
          <cell r="K219">
            <v>14.934836000000018</v>
          </cell>
          <cell r="L219">
            <v>26.210637179999992</v>
          </cell>
          <cell r="M219">
            <v>35.646466564799994</v>
          </cell>
          <cell r="N219">
            <v>43.555526333865004</v>
          </cell>
          <cell r="O219">
            <v>40.724417122163771</v>
          </cell>
          <cell r="P219">
            <v>38.077330009223147</v>
          </cell>
          <cell r="Q219">
            <v>35.602303558623618</v>
          </cell>
          <cell r="R219">
            <v>33.288153827313096</v>
          </cell>
          <cell r="S219">
            <v>31.124423828537743</v>
          </cell>
        </row>
        <row r="220">
          <cell r="B220" t="str">
            <v>100G</v>
          </cell>
          <cell r="C220" t="str">
            <v>10 km</v>
          </cell>
          <cell r="D220" t="str">
            <v>CFP</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row>
        <row r="221">
          <cell r="B221" t="str">
            <v>100G</v>
          </cell>
          <cell r="C221" t="str">
            <v>10 km</v>
          </cell>
          <cell r="D221" t="str">
            <v>CFP2/4</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row>
        <row r="222">
          <cell r="B222" t="str">
            <v>100G LR4</v>
          </cell>
          <cell r="C222" t="str">
            <v>10 km</v>
          </cell>
          <cell r="D222" t="str">
            <v>QSFP28</v>
          </cell>
          <cell r="E222">
            <v>0</v>
          </cell>
          <cell r="F222">
            <v>0</v>
          </cell>
          <cell r="G222">
            <v>16.588733492415059</v>
          </cell>
          <cell r="H222">
            <v>14.333371694942656</v>
          </cell>
          <cell r="I222">
            <v>25.548304617718742</v>
          </cell>
          <cell r="J222">
            <v>58.106439265418601</v>
          </cell>
          <cell r="K222">
            <v>53.45792412418507</v>
          </cell>
          <cell r="L222">
            <v>70.564459843924169</v>
          </cell>
          <cell r="M222">
            <v>65.977769954069117</v>
          </cell>
          <cell r="N222">
            <v>62.348992606595345</v>
          </cell>
          <cell r="O222">
            <v>56.114093345935856</v>
          </cell>
          <cell r="P222">
            <v>50.50268401134224</v>
          </cell>
          <cell r="Q222">
            <v>45.452415610208078</v>
          </cell>
          <cell r="R222">
            <v>40.907174049187205</v>
          </cell>
          <cell r="S222">
            <v>36.816456644268527</v>
          </cell>
        </row>
        <row r="223">
          <cell r="B223" t="str">
            <v>100G 4WDM10</v>
          </cell>
          <cell r="C223" t="str">
            <v>10 km</v>
          </cell>
          <cell r="D223" t="str">
            <v>QSFP28</v>
          </cell>
          <cell r="E223">
            <v>0</v>
          </cell>
          <cell r="F223">
            <v>2.25</v>
          </cell>
          <cell r="G223">
            <v>3.6000000000000014</v>
          </cell>
          <cell r="H223">
            <v>2.8916211626679278</v>
          </cell>
          <cell r="I223">
            <v>4.8660479999999993</v>
          </cell>
          <cell r="J223">
            <v>6.6182990663615584</v>
          </cell>
          <cell r="K223">
            <v>5.9564691597254082</v>
          </cell>
          <cell r="L223">
            <v>5.3072140213153354</v>
          </cell>
          <cell r="M223">
            <v>4.6896472988350055</v>
          </cell>
          <cell r="N223">
            <v>4.1151655047277149</v>
          </cell>
          <cell r="O223">
            <v>3.3332840588294506</v>
          </cell>
          <cell r="P223">
            <v>2.6999600876518555</v>
          </cell>
          <cell r="Q223">
            <v>2.1869676709980013</v>
          </cell>
          <cell r="R223">
            <v>1.771443813508383</v>
          </cell>
          <cell r="S223">
            <v>1.4348694889417901</v>
          </cell>
        </row>
        <row r="224">
          <cell r="B224" t="str">
            <v>100G 4WDM20</v>
          </cell>
          <cell r="C224" t="str">
            <v>20 km</v>
          </cell>
          <cell r="D224" t="str">
            <v>QSFP28</v>
          </cell>
          <cell r="E224">
            <v>0</v>
          </cell>
          <cell r="F224">
            <v>0</v>
          </cell>
          <cell r="G224">
            <v>0</v>
          </cell>
          <cell r="H224">
            <v>2.2472610114375424</v>
          </cell>
          <cell r="I224">
            <v>0.45480959999999993</v>
          </cell>
          <cell r="J224">
            <v>1.015904925535158</v>
          </cell>
          <cell r="K224">
            <v>0.67518604281721295</v>
          </cell>
          <cell r="L224">
            <v>0.48613395082839372</v>
          </cell>
          <cell r="M224">
            <v>0.38738799206637597</v>
          </cell>
          <cell r="N224">
            <v>0.31378427357376465</v>
          </cell>
          <cell r="O224">
            <v>0.25416526159474939</v>
          </cell>
          <cell r="P224">
            <v>0.20587386189174695</v>
          </cell>
          <cell r="Q224">
            <v>0.16675782813231493</v>
          </cell>
          <cell r="R224">
            <v>0.13507384078717521</v>
          </cell>
          <cell r="S224">
            <v>0.10940981103761188</v>
          </cell>
        </row>
        <row r="225">
          <cell r="B225" t="str">
            <v>100G ER4-Lite</v>
          </cell>
          <cell r="C225" t="str">
            <v>30 km</v>
          </cell>
          <cell r="D225" t="str">
            <v>QSFP28</v>
          </cell>
          <cell r="E225">
            <v>0</v>
          </cell>
          <cell r="F225">
            <v>1.3948969578017669</v>
          </cell>
          <cell r="G225">
            <v>3.7670732814814816</v>
          </cell>
          <cell r="H225">
            <v>9.7461000163505602</v>
          </cell>
          <cell r="I225">
            <v>10.744790000000002</v>
          </cell>
          <cell r="J225">
            <v>18.389781414873781</v>
          </cell>
          <cell r="K225">
            <v>22.067737697848543</v>
          </cell>
          <cell r="L225">
            <v>21.185028189934584</v>
          </cell>
          <cell r="M225">
            <v>18.907637659516624</v>
          </cell>
          <cell r="N225">
            <v>17.470657197393365</v>
          </cell>
          <cell r="O225">
            <v>16.142887250391468</v>
          </cell>
          <cell r="P225">
            <v>14.916027819361709</v>
          </cell>
          <cell r="Q225">
            <v>13.782409705090231</v>
          </cell>
          <cell r="R225">
            <v>12.734946567503378</v>
          </cell>
          <cell r="S225">
            <v>11.767090628373118</v>
          </cell>
        </row>
        <row r="226">
          <cell r="B226" t="str">
            <v>100G ER4</v>
          </cell>
          <cell r="C226" t="str">
            <v>40 km</v>
          </cell>
          <cell r="D226" t="str">
            <v>QSFP28</v>
          </cell>
          <cell r="E226">
            <v>13.409407906828157</v>
          </cell>
          <cell r="F226">
            <v>11.043923322922318</v>
          </cell>
          <cell r="G226">
            <v>4.0013423606592902</v>
          </cell>
          <cell r="H226">
            <v>4.1217007918710635</v>
          </cell>
          <cell r="I226">
            <v>3.323870399999997</v>
          </cell>
          <cell r="J226">
            <v>4.3106212535898223</v>
          </cell>
          <cell r="K226">
            <v>4.8494489102885545</v>
          </cell>
          <cell r="L226">
            <v>5.4313827795231795</v>
          </cell>
          <cell r="M226">
            <v>5.8658934018850353</v>
          </cell>
          <cell r="N226">
            <v>6.7105820517564823</v>
          </cell>
          <cell r="O226">
            <v>7.3816402569321298</v>
          </cell>
          <cell r="P226">
            <v>7.1454277687102952</v>
          </cell>
          <cell r="Q226">
            <v>6.6023752582883226</v>
          </cell>
          <cell r="R226">
            <v>6.1005947386584118</v>
          </cell>
          <cell r="S226">
            <v>5.6369495385203656</v>
          </cell>
        </row>
        <row r="227">
          <cell r="B227" t="str">
            <v>100G ZR4</v>
          </cell>
          <cell r="C227" t="str">
            <v>80 km</v>
          </cell>
          <cell r="D227" t="str">
            <v>QSFP28</v>
          </cell>
          <cell r="E227">
            <v>0</v>
          </cell>
          <cell r="F227">
            <v>0</v>
          </cell>
          <cell r="G227">
            <v>0</v>
          </cell>
          <cell r="H227">
            <v>0</v>
          </cell>
          <cell r="I227">
            <v>0</v>
          </cell>
          <cell r="J227">
            <v>1.2000000000000002</v>
          </cell>
          <cell r="K227">
            <v>2.6999999999999993</v>
          </cell>
          <cell r="L227">
            <v>5.3999999999999986</v>
          </cell>
          <cell r="M227">
            <v>8.64</v>
          </cell>
          <cell r="N227">
            <v>10.368000000000002</v>
          </cell>
          <cell r="O227">
            <v>12.026879999999998</v>
          </cell>
          <cell r="P227">
            <v>13.470105599999997</v>
          </cell>
          <cell r="Q227">
            <v>14.547714047999989</v>
          </cell>
          <cell r="R227">
            <v>15.129622609919998</v>
          </cell>
          <cell r="S227">
            <v>15.129622609919984</v>
          </cell>
        </row>
        <row r="228">
          <cell r="B228" t="str">
            <v>200G SR4</v>
          </cell>
          <cell r="C228" t="str">
            <v>100 m</v>
          </cell>
          <cell r="D228" t="str">
            <v>QSFP56</v>
          </cell>
          <cell r="E228">
            <v>0</v>
          </cell>
          <cell r="F228">
            <v>0</v>
          </cell>
          <cell r="G228">
            <v>0</v>
          </cell>
          <cell r="H228">
            <v>0</v>
          </cell>
          <cell r="I228">
            <v>0</v>
          </cell>
          <cell r="J228">
            <v>0</v>
          </cell>
          <cell r="K228">
            <v>1.4998503368000264</v>
          </cell>
          <cell r="L228">
            <v>4.8595150912321117</v>
          </cell>
          <cell r="M228">
            <v>8.5041514096561741</v>
          </cell>
          <cell r="N228">
            <v>10.715230776166777</v>
          </cell>
          <cell r="O228">
            <v>13.501190777970137</v>
          </cell>
          <cell r="P228">
            <v>17.011500380242381</v>
          </cell>
          <cell r="Q228">
            <v>21.434490479105392</v>
          </cell>
          <cell r="R228">
            <v>27.007458003672866</v>
          </cell>
          <cell r="S228">
            <v>34.029397084627703</v>
          </cell>
        </row>
        <row r="229">
          <cell r="B229" t="str">
            <v>200G DR</v>
          </cell>
          <cell r="C229" t="str">
            <v>500 m</v>
          </cell>
          <cell r="D229" t="str">
            <v>TBD</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row>
        <row r="230">
          <cell r="B230" t="str">
            <v>200G FR4</v>
          </cell>
          <cell r="C230" t="str">
            <v>3 km</v>
          </cell>
          <cell r="D230" t="str">
            <v>QSFP56</v>
          </cell>
          <cell r="E230">
            <v>0</v>
          </cell>
          <cell r="F230">
            <v>0</v>
          </cell>
          <cell r="G230">
            <v>0</v>
          </cell>
          <cell r="H230">
            <v>0</v>
          </cell>
          <cell r="I230">
            <v>0</v>
          </cell>
          <cell r="J230">
            <v>2.8421709430404007E-14</v>
          </cell>
          <cell r="K230">
            <v>30.030813136137681</v>
          </cell>
          <cell r="L230">
            <v>72.974875920814611</v>
          </cell>
          <cell r="M230">
            <v>65.677388328733173</v>
          </cell>
          <cell r="N230">
            <v>41.376754647101905</v>
          </cell>
          <cell r="O230">
            <v>26.067355427674215</v>
          </cell>
          <cell r="P230">
            <v>16.422433919434724</v>
          </cell>
          <cell r="Q230">
            <v>10.346133369243901</v>
          </cell>
          <cell r="R230">
            <v>6.5180640226236477</v>
          </cell>
          <cell r="S230">
            <v>4.1063803342529042</v>
          </cell>
        </row>
        <row r="231">
          <cell r="B231" t="str">
            <v>200G LR</v>
          </cell>
          <cell r="C231" t="str">
            <v>10 km</v>
          </cell>
          <cell r="D231" t="str">
            <v>TBD</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row>
        <row r="232">
          <cell r="B232" t="str">
            <v>200G ER4</v>
          </cell>
          <cell r="C232" t="str">
            <v>40 km</v>
          </cell>
          <cell r="D232" t="str">
            <v>TBD</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row>
        <row r="233">
          <cell r="B233" t="str">
            <v>2x200 (400G-SR8)</v>
          </cell>
          <cell r="C233" t="str">
            <v>100 m</v>
          </cell>
          <cell r="D233" t="str">
            <v>OSFP, QSFP-DD</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row>
        <row r="234">
          <cell r="B234" t="str">
            <v>400G SR4.2</v>
          </cell>
          <cell r="C234" t="str">
            <v>100 m</v>
          </cell>
          <cell r="D234" t="str">
            <v>OSFP, QSFP-DD</v>
          </cell>
          <cell r="E234">
            <v>0</v>
          </cell>
          <cell r="F234">
            <v>0</v>
          </cell>
          <cell r="G234">
            <v>0</v>
          </cell>
          <cell r="H234">
            <v>0</v>
          </cell>
          <cell r="I234">
            <v>0</v>
          </cell>
          <cell r="J234">
            <v>0.41995809430400888</v>
          </cell>
          <cell r="K234">
            <v>2.5512454228968515</v>
          </cell>
          <cell r="L234">
            <v>5.8678644726627667</v>
          </cell>
          <cell r="M234">
            <v>10.125893083477592</v>
          </cell>
          <cell r="N234">
            <v>13.019005393042633</v>
          </cell>
          <cell r="O234">
            <v>14.470624494366888</v>
          </cell>
          <cell r="P234">
            <v>14.805733693183782</v>
          </cell>
          <cell r="Q234">
            <v>13.843361003126816</v>
          </cell>
          <cell r="R234">
            <v>11.139834030751473</v>
          </cell>
          <cell r="S234">
            <v>8.4593114671018981</v>
          </cell>
        </row>
        <row r="235">
          <cell r="B235" t="str">
            <v>400G DR4</v>
          </cell>
          <cell r="C235" t="str">
            <v>500 m</v>
          </cell>
          <cell r="D235" t="str">
            <v>OSFP, QSFP-DD, QSFP112</v>
          </cell>
          <cell r="E235">
            <v>0</v>
          </cell>
          <cell r="F235">
            <v>0</v>
          </cell>
          <cell r="G235">
            <v>0</v>
          </cell>
          <cell r="H235">
            <v>0</v>
          </cell>
          <cell r="I235">
            <v>0</v>
          </cell>
          <cell r="J235">
            <v>5.0279602609856955</v>
          </cell>
          <cell r="K235">
            <v>8.044736417576992</v>
          </cell>
          <cell r="L235">
            <v>18.020209575372533</v>
          </cell>
          <cell r="M235">
            <v>24.890414475983533</v>
          </cell>
          <cell r="N235">
            <v>30.465867318603856</v>
          </cell>
          <cell r="O235">
            <v>28.485585942894502</v>
          </cell>
          <cell r="P235">
            <v>26.634022856606371</v>
          </cell>
          <cell r="Q235">
            <v>24.902811370927033</v>
          </cell>
          <cell r="R235">
            <v>23.284128631816806</v>
          </cell>
          <cell r="S235">
            <v>21.770660270748515</v>
          </cell>
        </row>
        <row r="236">
          <cell r="B236" t="str">
            <v>2x(200G FR4)</v>
          </cell>
          <cell r="C236" t="str">
            <v>2 km</v>
          </cell>
          <cell r="D236" t="str">
            <v>OSFP</v>
          </cell>
          <cell r="E236">
            <v>0</v>
          </cell>
          <cell r="F236">
            <v>0</v>
          </cell>
          <cell r="G236">
            <v>0</v>
          </cell>
          <cell r="H236">
            <v>0</v>
          </cell>
          <cell r="I236">
            <v>0</v>
          </cell>
          <cell r="J236">
            <v>2.8421709430404007E-14</v>
          </cell>
          <cell r="K236">
            <v>0</v>
          </cell>
          <cell r="L236">
            <v>0</v>
          </cell>
          <cell r="M236">
            <v>0</v>
          </cell>
          <cell r="N236">
            <v>0</v>
          </cell>
          <cell r="O236">
            <v>0</v>
          </cell>
          <cell r="P236">
            <v>0</v>
          </cell>
          <cell r="Q236">
            <v>0</v>
          </cell>
          <cell r="R236">
            <v>0</v>
          </cell>
          <cell r="S236">
            <v>0</v>
          </cell>
        </row>
        <row r="237">
          <cell r="B237" t="str">
            <v>400G FR4</v>
          </cell>
          <cell r="C237" t="str">
            <v>2 km</v>
          </cell>
          <cell r="D237" t="str">
            <v>OSFP, QSFP-DD, QSFP112</v>
          </cell>
          <cell r="E237">
            <v>0</v>
          </cell>
          <cell r="F237">
            <v>0</v>
          </cell>
          <cell r="G237">
            <v>0</v>
          </cell>
          <cell r="H237">
            <v>0</v>
          </cell>
          <cell r="I237">
            <v>0</v>
          </cell>
          <cell r="J237">
            <v>1.0530419295798787</v>
          </cell>
          <cell r="K237">
            <v>2.237714100357298</v>
          </cell>
          <cell r="L237">
            <v>6.4446166090289978</v>
          </cell>
          <cell r="M237">
            <v>7.2179706021124304</v>
          </cell>
          <cell r="N237">
            <v>11.260034139295364</v>
          </cell>
          <cell r="O237">
            <v>10.80963277372356</v>
          </cell>
          <cell r="P237">
            <v>10.377247462774609</v>
          </cell>
          <cell r="Q237">
            <v>9.9621575642635953</v>
          </cell>
          <cell r="R237">
            <v>9.5636712616930843</v>
          </cell>
          <cell r="S237">
            <v>9.1811244112253512</v>
          </cell>
        </row>
        <row r="238">
          <cell r="B238" t="str">
            <v>400G LR8, LR4</v>
          </cell>
          <cell r="C238" t="str">
            <v>10 km</v>
          </cell>
          <cell r="D238" t="str">
            <v>OSFP, QSFP-DD, QSFP112</v>
          </cell>
          <cell r="E238">
            <v>0</v>
          </cell>
          <cell r="F238">
            <v>0</v>
          </cell>
          <cell r="G238">
            <v>0</v>
          </cell>
          <cell r="H238">
            <v>0</v>
          </cell>
          <cell r="I238">
            <v>0</v>
          </cell>
          <cell r="J238">
            <v>0</v>
          </cell>
          <cell r="K238">
            <v>1.5248961765577462</v>
          </cell>
          <cell r="L238">
            <v>4.8796677649847737</v>
          </cell>
          <cell r="M238">
            <v>8.7834019769725984</v>
          </cell>
          <cell r="N238">
            <v>14.053443163156246</v>
          </cell>
          <cell r="O238">
            <v>16.864131795787443</v>
          </cell>
          <cell r="P238">
            <v>23.609784514102344</v>
          </cell>
          <cell r="Q238">
            <v>28.331741416922966</v>
          </cell>
          <cell r="R238">
            <v>31.731550386953614</v>
          </cell>
          <cell r="S238">
            <v>33.000812402431734</v>
          </cell>
        </row>
        <row r="239">
          <cell r="B239" t="str">
            <v>800G SR8</v>
          </cell>
          <cell r="C239" t="str">
            <v>50 m</v>
          </cell>
          <cell r="D239" t="str">
            <v>OSFP, QSFP-DD800</v>
          </cell>
          <cell r="E239">
            <v>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row>
        <row r="240">
          <cell r="B240" t="str">
            <v>800G DR8, DR4</v>
          </cell>
          <cell r="C240" t="str">
            <v>500 m</v>
          </cell>
          <cell r="D240" t="str">
            <v>OSFP, QSFP-DD800</v>
          </cell>
          <cell r="E240">
            <v>0</v>
          </cell>
          <cell r="F240">
            <v>0</v>
          </cell>
          <cell r="G240">
            <v>0</v>
          </cell>
          <cell r="H240">
            <v>0</v>
          </cell>
          <cell r="I240">
            <v>0</v>
          </cell>
          <cell r="J240">
            <v>0</v>
          </cell>
          <cell r="K240">
            <v>0</v>
          </cell>
          <cell r="L240">
            <v>-8.8817841970012523E-15</v>
          </cell>
          <cell r="M240">
            <v>4.088597187044229</v>
          </cell>
          <cell r="N240">
            <v>15.586754626309542</v>
          </cell>
          <cell r="O240">
            <v>18.344411214041131</v>
          </cell>
          <cell r="P240">
            <v>19.40431052863012</v>
          </cell>
          <cell r="Q240">
            <v>18.761542742369343</v>
          </cell>
          <cell r="R240">
            <v>16.402948797614329</v>
          </cell>
          <cell r="S240">
            <v>12.780630938141059</v>
          </cell>
        </row>
        <row r="241">
          <cell r="B241" t="str">
            <v>2x(400G FR4), 800G FR4</v>
          </cell>
          <cell r="C241" t="str">
            <v>2 km</v>
          </cell>
          <cell r="D241" t="str">
            <v>OSFP, QSFP-DD800</v>
          </cell>
          <cell r="E241">
            <v>0</v>
          </cell>
          <cell r="F241">
            <v>0</v>
          </cell>
          <cell r="G241">
            <v>0</v>
          </cell>
          <cell r="H241">
            <v>0</v>
          </cell>
          <cell r="I241">
            <v>0</v>
          </cell>
          <cell r="J241">
            <v>0</v>
          </cell>
          <cell r="K241">
            <v>0</v>
          </cell>
          <cell r="L241">
            <v>2.9013558321951516</v>
          </cell>
          <cell r="M241">
            <v>12.265863537951219</v>
          </cell>
          <cell r="N241">
            <v>32.468462306341401</v>
          </cell>
          <cell r="O241">
            <v>57.956205216819541</v>
          </cell>
          <cell r="P241">
            <v>67.063608893748523</v>
          </cell>
          <cell r="Q241">
            <v>84.500147206122762</v>
          </cell>
          <cell r="R241">
            <v>106.47018547971507</v>
          </cell>
          <cell r="S241">
            <v>124.57011701126652</v>
          </cell>
        </row>
        <row r="242">
          <cell r="B242" t="str">
            <v>800G LR8, LR4</v>
          </cell>
          <cell r="C242" t="str">
            <v>6, 10 km</v>
          </cell>
          <cell r="D242" t="str">
            <v>TBD</v>
          </cell>
          <cell r="E242">
            <v>0</v>
          </cell>
          <cell r="F242">
            <v>0</v>
          </cell>
          <cell r="G242">
            <v>0</v>
          </cell>
          <cell r="H242">
            <v>0</v>
          </cell>
          <cell r="I242">
            <v>0</v>
          </cell>
          <cell r="J242">
            <v>0</v>
          </cell>
          <cell r="K242">
            <v>0</v>
          </cell>
          <cell r="L242">
            <v>0.41606580777287994</v>
          </cell>
          <cell r="M242">
            <v>1.5178080667554528</v>
          </cell>
          <cell r="N242">
            <v>4.3457241490261245</v>
          </cell>
          <cell r="O242">
            <v>7.6689249688697032</v>
          </cell>
          <cell r="P242">
            <v>9.734422093818619</v>
          </cell>
          <cell r="Q242">
            <v>10.680051668646666</v>
          </cell>
          <cell r="R242">
            <v>10.680051668646662</v>
          </cell>
          <cell r="S242">
            <v>9.569326295107448</v>
          </cell>
        </row>
        <row r="243">
          <cell r="B243" t="str">
            <v>800G ZRlite</v>
          </cell>
          <cell r="C243" t="str">
            <v>10 km, 20 km</v>
          </cell>
          <cell r="D243" t="str">
            <v>TBD</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row>
        <row r="244">
          <cell r="B244" t="str">
            <v>800G ER4</v>
          </cell>
          <cell r="C244" t="str">
            <v>40 km</v>
          </cell>
          <cell r="D244" t="str">
            <v>TBD</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row>
        <row r="245">
          <cell r="B245" t="str">
            <v>1.6T SR16</v>
          </cell>
          <cell r="C245" t="str">
            <v>100 m</v>
          </cell>
          <cell r="D245" t="str">
            <v>OSFP-XD and TBD</v>
          </cell>
          <cell r="E245">
            <v>0</v>
          </cell>
          <cell r="F245">
            <v>0</v>
          </cell>
          <cell r="G245">
            <v>0</v>
          </cell>
          <cell r="H245">
            <v>0</v>
          </cell>
          <cell r="I245">
            <v>0</v>
          </cell>
          <cell r="J245">
            <v>0</v>
          </cell>
          <cell r="K245">
            <v>0</v>
          </cell>
          <cell r="L245">
            <v>0</v>
          </cell>
          <cell r="M245">
            <v>0</v>
          </cell>
          <cell r="N245">
            <v>0</v>
          </cell>
          <cell r="O245">
            <v>0</v>
          </cell>
          <cell r="P245">
            <v>0</v>
          </cell>
          <cell r="Q245">
            <v>0</v>
          </cell>
          <cell r="R245">
            <v>0</v>
          </cell>
          <cell r="S245">
            <v>0</v>
          </cell>
        </row>
        <row r="246">
          <cell r="B246" t="str">
            <v>1.6T DR8</v>
          </cell>
          <cell r="C246" t="str">
            <v>500 m</v>
          </cell>
          <cell r="D246" t="str">
            <v>OSFP-XD and TBD</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row>
        <row r="247">
          <cell r="B247" t="str">
            <v>1.6T FR8</v>
          </cell>
          <cell r="C247" t="str">
            <v>2 km</v>
          </cell>
          <cell r="D247" t="str">
            <v>OSFP-XD and TBD</v>
          </cell>
          <cell r="E247">
            <v>0</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row>
        <row r="248">
          <cell r="B248" t="str">
            <v>1.6T LR8</v>
          </cell>
          <cell r="C248" t="str">
            <v>10 km</v>
          </cell>
          <cell r="D248" t="str">
            <v>OSFP-XD and TBD</v>
          </cell>
          <cell r="E248">
            <v>0</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row>
        <row r="249">
          <cell r="B249" t="str">
            <v>1.6T ER8</v>
          </cell>
          <cell r="C249" t="str">
            <v>&gt;10 km</v>
          </cell>
          <cell r="D249" t="str">
            <v>OSFP-XD and TBD</v>
          </cell>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row>
        <row r="250">
          <cell r="B250" t="str">
            <v>3.2T SR</v>
          </cell>
          <cell r="C250" t="str">
            <v>100 m</v>
          </cell>
          <cell r="D250" t="str">
            <v>OSFP-XD and TBD</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row>
        <row r="251">
          <cell r="B251" t="str">
            <v>3.2T DR</v>
          </cell>
          <cell r="C251" t="str">
            <v>500 m</v>
          </cell>
          <cell r="D251" t="str">
            <v>OSFP-XD and TBD</v>
          </cell>
          <cell r="E251">
            <v>0</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row>
        <row r="252">
          <cell r="B252" t="str">
            <v>3.2T FR</v>
          </cell>
          <cell r="C252" t="str">
            <v>2 km</v>
          </cell>
          <cell r="D252" t="str">
            <v>OSFP-XD and TBD</v>
          </cell>
          <cell r="E252">
            <v>0</v>
          </cell>
          <cell r="F252">
            <v>0</v>
          </cell>
          <cell r="G252">
            <v>0</v>
          </cell>
          <cell r="H252">
            <v>0</v>
          </cell>
          <cell r="I252">
            <v>0</v>
          </cell>
          <cell r="J252">
            <v>0</v>
          </cell>
          <cell r="K252">
            <v>0</v>
          </cell>
          <cell r="L252">
            <v>0</v>
          </cell>
          <cell r="M252">
            <v>0</v>
          </cell>
          <cell r="N252">
            <v>0</v>
          </cell>
          <cell r="O252">
            <v>0</v>
          </cell>
          <cell r="P252">
            <v>0</v>
          </cell>
          <cell r="Q252">
            <v>0</v>
          </cell>
          <cell r="R252">
            <v>0</v>
          </cell>
          <cell r="S252">
            <v>0</v>
          </cell>
        </row>
        <row r="253">
          <cell r="B253" t="str">
            <v>3.2T LR</v>
          </cell>
          <cell r="C253" t="str">
            <v>10 km</v>
          </cell>
          <cell r="D253" t="str">
            <v>OSFP-XD and TBD</v>
          </cell>
          <cell r="E253">
            <v>0</v>
          </cell>
          <cell r="F253">
            <v>0</v>
          </cell>
          <cell r="G253">
            <v>0</v>
          </cell>
          <cell r="H253">
            <v>0</v>
          </cell>
          <cell r="I253">
            <v>0</v>
          </cell>
          <cell r="J253">
            <v>0</v>
          </cell>
          <cell r="K253">
            <v>0</v>
          </cell>
          <cell r="L253">
            <v>0</v>
          </cell>
          <cell r="M253">
            <v>0</v>
          </cell>
          <cell r="N253">
            <v>0</v>
          </cell>
          <cell r="O253">
            <v>0</v>
          </cell>
          <cell r="P253">
            <v>0</v>
          </cell>
          <cell r="Q253">
            <v>0</v>
          </cell>
          <cell r="R253">
            <v>0</v>
          </cell>
          <cell r="S253">
            <v>0</v>
          </cell>
        </row>
        <row r="254">
          <cell r="B254" t="str">
            <v>3.2T ER</v>
          </cell>
          <cell r="C254" t="str">
            <v>&gt;10 km</v>
          </cell>
          <cell r="D254" t="str">
            <v>OSFP-XD and TBD</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row>
        <row r="255">
          <cell r="B255">
            <v>0</v>
          </cell>
          <cell r="C255">
            <v>0</v>
          </cell>
          <cell r="D255">
            <v>0</v>
          </cell>
          <cell r="E255">
            <v>0</v>
          </cell>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row>
        <row r="256">
          <cell r="B256" t="str">
            <v xml:space="preserve">Total Devices </v>
          </cell>
          <cell r="C256">
            <v>0</v>
          </cell>
          <cell r="D256">
            <v>0</v>
          </cell>
          <cell r="E256">
            <v>598.77204776909878</v>
          </cell>
          <cell r="F256">
            <v>583.36292043779542</v>
          </cell>
          <cell r="G256">
            <v>587.66314114080274</v>
          </cell>
          <cell r="H256">
            <v>498.07045717042251</v>
          </cell>
          <cell r="I256">
            <v>608.54300827972736</v>
          </cell>
          <cell r="J256">
            <v>727.27205827830392</v>
          </cell>
          <cell r="K256">
            <v>710.97104608837265</v>
          </cell>
          <cell r="L256">
            <v>772.63959096858241</v>
          </cell>
          <cell r="M256">
            <v>777.89263399404342</v>
          </cell>
          <cell r="N256">
            <v>790.87272737307444</v>
          </cell>
          <cell r="O256">
            <v>775.79576648890156</v>
          </cell>
          <cell r="P256">
            <v>760.94862939210691</v>
          </cell>
          <cell r="Q256">
            <v>761.13876317173288</v>
          </cell>
          <cell r="R256">
            <v>772.0580622808551</v>
          </cell>
          <cell r="S256">
            <v>786.82783981439297</v>
          </cell>
        </row>
      </sheetData>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info@lightcounting.com"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CC"/>
  </sheetPr>
  <dimension ref="A1:T85"/>
  <sheetViews>
    <sheetView showGridLines="0" tabSelected="1" zoomScale="80" zoomScaleNormal="80" zoomScalePageLayoutView="80" workbookViewId="0"/>
  </sheetViews>
  <sheetFormatPr defaultColWidth="9.21875" defaultRowHeight="13.2"/>
  <cols>
    <col min="1" max="1" width="4.44140625" style="3" customWidth="1"/>
    <col min="2" max="2" width="36.21875" style="3" customWidth="1"/>
    <col min="3" max="3" width="41.44140625" style="3" customWidth="1"/>
    <col min="4" max="4" width="38.33203125" style="3" customWidth="1"/>
    <col min="5" max="16384" width="9.21875" style="3"/>
  </cols>
  <sheetData>
    <row r="1" spans="1:20">
      <c r="A1" s="44"/>
      <c r="B1" s="44"/>
      <c r="C1" s="44"/>
      <c r="D1" s="44"/>
      <c r="E1" s="44"/>
      <c r="F1" s="44"/>
      <c r="G1" s="44"/>
      <c r="H1" s="44"/>
      <c r="I1" s="44"/>
      <c r="J1" s="44"/>
      <c r="K1" s="44"/>
      <c r="L1" s="44"/>
      <c r="M1" s="44"/>
      <c r="N1" s="44"/>
      <c r="O1" s="44"/>
      <c r="P1" s="44"/>
      <c r="Q1" s="44"/>
      <c r="R1" s="44"/>
      <c r="S1" s="44"/>
      <c r="T1" s="44"/>
    </row>
    <row r="2" spans="1:20" ht="17.399999999999999">
      <c r="A2" s="44"/>
      <c r="B2" s="148" t="s">
        <v>157</v>
      </c>
      <c r="C2" s="44"/>
      <c r="D2" s="44"/>
      <c r="E2" s="44"/>
      <c r="F2" s="44"/>
      <c r="G2" s="44"/>
      <c r="H2" s="44"/>
      <c r="I2" s="44"/>
      <c r="J2" s="44"/>
      <c r="K2" s="44"/>
      <c r="L2" s="44"/>
      <c r="M2" s="44"/>
      <c r="N2" s="44"/>
      <c r="O2" s="44"/>
      <c r="P2" s="44"/>
      <c r="Q2" s="44"/>
      <c r="R2" s="44"/>
      <c r="S2" s="44"/>
      <c r="T2" s="44"/>
    </row>
    <row r="3" spans="1:20" ht="17.399999999999999">
      <c r="A3" s="44"/>
      <c r="B3" s="287" t="s">
        <v>525</v>
      </c>
      <c r="C3" s="44"/>
      <c r="D3" s="44"/>
      <c r="E3" s="44"/>
      <c r="F3" s="44"/>
      <c r="G3" s="44"/>
      <c r="H3" s="44"/>
      <c r="I3" s="44"/>
      <c r="J3" s="44"/>
      <c r="K3" s="44"/>
      <c r="L3" s="44"/>
      <c r="M3" s="44"/>
      <c r="N3" s="44"/>
      <c r="O3" s="44"/>
      <c r="P3" s="44"/>
      <c r="Q3" s="44"/>
      <c r="R3" s="44"/>
      <c r="S3" s="44"/>
      <c r="T3" s="44"/>
    </row>
    <row r="4" spans="1:20">
      <c r="A4" s="44"/>
      <c r="B4" s="44"/>
      <c r="C4" s="44"/>
      <c r="D4" s="44"/>
      <c r="E4" s="44"/>
      <c r="F4" s="44"/>
      <c r="G4" s="44"/>
      <c r="H4" s="44"/>
      <c r="I4" s="44"/>
      <c r="J4" s="44"/>
      <c r="K4" s="44"/>
      <c r="L4" s="44"/>
      <c r="M4" s="44"/>
      <c r="N4" s="44"/>
      <c r="O4" s="44"/>
      <c r="P4" s="44"/>
      <c r="Q4" s="44"/>
      <c r="R4" s="44"/>
      <c r="S4" s="44"/>
      <c r="T4" s="44"/>
    </row>
    <row r="5" spans="1:20">
      <c r="A5" s="44"/>
      <c r="B5" s="45" t="s">
        <v>42</v>
      </c>
      <c r="C5" s="44"/>
      <c r="D5" s="44"/>
      <c r="E5" s="44"/>
      <c r="F5" s="44"/>
      <c r="G5" s="44"/>
      <c r="H5" s="44"/>
      <c r="I5" s="44"/>
      <c r="J5" s="44"/>
      <c r="K5" s="44"/>
      <c r="L5" s="44"/>
      <c r="M5" s="44"/>
      <c r="N5" s="44"/>
      <c r="O5" s="44"/>
      <c r="P5" s="44"/>
      <c r="Q5" s="44"/>
      <c r="R5" s="44"/>
      <c r="S5" s="44"/>
      <c r="T5" s="44"/>
    </row>
    <row r="6" spans="1:20" ht="12.75" customHeight="1">
      <c r="A6" s="44"/>
      <c r="B6" s="702" t="s">
        <v>416</v>
      </c>
      <c r="C6" s="702"/>
      <c r="D6" s="702"/>
      <c r="E6" s="702"/>
      <c r="F6" s="702"/>
      <c r="G6" s="702"/>
      <c r="H6" s="702"/>
      <c r="I6" s="702"/>
      <c r="J6" s="702"/>
      <c r="K6" s="702"/>
      <c r="L6" s="286"/>
      <c r="M6" s="286"/>
      <c r="N6" s="44"/>
      <c r="O6" s="44"/>
      <c r="P6" s="44"/>
      <c r="Q6" s="44"/>
      <c r="R6" s="44"/>
      <c r="S6" s="44"/>
      <c r="T6" s="44"/>
    </row>
    <row r="7" spans="1:20">
      <c r="A7" s="44"/>
      <c r="B7" s="702"/>
      <c r="C7" s="702"/>
      <c r="D7" s="702"/>
      <c r="E7" s="702"/>
      <c r="F7" s="702"/>
      <c r="G7" s="702"/>
      <c r="H7" s="702"/>
      <c r="I7" s="702"/>
      <c r="J7" s="702"/>
      <c r="K7" s="702"/>
      <c r="L7" s="286"/>
      <c r="M7" s="286"/>
      <c r="N7" s="44"/>
      <c r="O7" s="44"/>
      <c r="P7" s="44"/>
      <c r="Q7" s="44"/>
      <c r="R7" s="44"/>
      <c r="S7" s="44"/>
      <c r="T7" s="44"/>
    </row>
    <row r="8" spans="1:20">
      <c r="A8" s="44"/>
      <c r="B8" s="702"/>
      <c r="C8" s="702"/>
      <c r="D8" s="702"/>
      <c r="E8" s="702"/>
      <c r="F8" s="702"/>
      <c r="G8" s="702"/>
      <c r="H8" s="702"/>
      <c r="I8" s="702"/>
      <c r="J8" s="702"/>
      <c r="K8" s="702"/>
      <c r="L8" s="286"/>
      <c r="M8" s="286"/>
      <c r="N8" s="44"/>
      <c r="O8" s="44"/>
      <c r="P8" s="44"/>
      <c r="Q8" s="44"/>
      <c r="R8" s="44"/>
      <c r="S8" s="44"/>
      <c r="T8" s="44"/>
    </row>
    <row r="9" spans="1:20">
      <c r="A9" s="44"/>
      <c r="B9" s="702"/>
      <c r="C9" s="702"/>
      <c r="D9" s="702"/>
      <c r="E9" s="702"/>
      <c r="F9" s="702"/>
      <c r="G9" s="702"/>
      <c r="H9" s="702"/>
      <c r="I9" s="702"/>
      <c r="J9" s="702"/>
      <c r="K9" s="702"/>
      <c r="L9" s="286"/>
      <c r="M9" s="286"/>
      <c r="N9" s="44"/>
      <c r="O9" s="44"/>
      <c r="P9" s="44"/>
      <c r="Q9" s="44"/>
      <c r="R9" s="44"/>
      <c r="S9" s="44"/>
      <c r="T9" s="44"/>
    </row>
    <row r="10" spans="1:20" ht="22.5" customHeight="1">
      <c r="A10" s="44"/>
      <c r="B10" s="702"/>
      <c r="C10" s="702"/>
      <c r="D10" s="702"/>
      <c r="E10" s="702"/>
      <c r="F10" s="702"/>
      <c r="G10" s="702"/>
      <c r="H10" s="702"/>
      <c r="I10" s="702"/>
      <c r="J10" s="702"/>
      <c r="K10" s="702"/>
      <c r="L10" s="286"/>
      <c r="M10" s="286"/>
      <c r="N10" s="44"/>
      <c r="O10" s="44"/>
      <c r="P10" s="44"/>
      <c r="Q10" s="44"/>
      <c r="R10" s="44"/>
      <c r="S10" s="44"/>
      <c r="T10" s="44"/>
    </row>
    <row r="11" spans="1:20">
      <c r="A11" s="44"/>
      <c r="B11" s="44" t="s">
        <v>43</v>
      </c>
      <c r="C11" s="44"/>
      <c r="D11" s="44"/>
      <c r="E11" s="44"/>
      <c r="F11" s="44"/>
      <c r="G11" s="44"/>
      <c r="H11" s="44"/>
      <c r="I11" s="44"/>
      <c r="J11" s="44"/>
      <c r="K11" s="44"/>
      <c r="L11" s="44"/>
      <c r="M11" s="44"/>
      <c r="N11" s="44"/>
      <c r="O11" s="44"/>
      <c r="P11" s="44"/>
      <c r="Q11" s="44"/>
      <c r="R11" s="44"/>
      <c r="S11" s="44"/>
      <c r="T11" s="44"/>
    </row>
    <row r="12" spans="1:20">
      <c r="A12" s="44"/>
      <c r="B12" s="403" t="s">
        <v>44</v>
      </c>
      <c r="C12" s="404" t="s">
        <v>45</v>
      </c>
      <c r="D12" s="664" t="s">
        <v>460</v>
      </c>
      <c r="E12" s="44"/>
      <c r="F12" s="44"/>
      <c r="G12" s="44"/>
      <c r="H12" s="44"/>
      <c r="I12" s="44"/>
      <c r="J12" s="44"/>
      <c r="K12" s="44"/>
      <c r="L12" s="44" t="s">
        <v>139</v>
      </c>
      <c r="M12" s="44"/>
      <c r="N12" s="44"/>
      <c r="O12" s="44"/>
      <c r="P12" s="44"/>
      <c r="Q12" s="44"/>
      <c r="R12" s="44"/>
      <c r="S12" s="44"/>
      <c r="T12" s="44"/>
    </row>
    <row r="13" spans="1:20" s="210" customFormat="1">
      <c r="A13" s="44"/>
      <c r="B13" s="405" t="s">
        <v>457</v>
      </c>
      <c r="C13" s="406" t="s">
        <v>76</v>
      </c>
      <c r="D13" s="665"/>
      <c r="E13" s="44"/>
      <c r="F13" s="44"/>
      <c r="G13" s="44"/>
      <c r="H13" s="44"/>
      <c r="I13" s="44"/>
      <c r="J13" s="44"/>
      <c r="K13" s="44"/>
      <c r="L13" s="44"/>
      <c r="M13" s="44"/>
      <c r="N13" s="44"/>
      <c r="O13" s="44"/>
      <c r="P13" s="44"/>
      <c r="Q13" s="44"/>
      <c r="R13" s="44"/>
      <c r="S13" s="44"/>
      <c r="T13" s="44"/>
    </row>
    <row r="14" spans="1:20">
      <c r="A14" s="44"/>
      <c r="B14" s="405" t="s">
        <v>264</v>
      </c>
      <c r="C14" s="406" t="s">
        <v>76</v>
      </c>
      <c r="D14" s="665" t="s">
        <v>458</v>
      </c>
      <c r="E14" s="44"/>
      <c r="F14" s="44"/>
      <c r="G14" s="44"/>
      <c r="H14" s="44"/>
      <c r="I14" s="44"/>
      <c r="J14" s="44"/>
      <c r="K14" s="44"/>
      <c r="L14" s="44"/>
      <c r="M14" s="44"/>
      <c r="N14" s="44"/>
      <c r="O14" s="44"/>
      <c r="P14" s="44"/>
      <c r="Q14" s="44"/>
      <c r="R14" s="44"/>
      <c r="S14" s="44"/>
      <c r="T14" s="44"/>
    </row>
    <row r="15" spans="1:20">
      <c r="A15" s="44"/>
      <c r="B15" s="405" t="s">
        <v>265</v>
      </c>
      <c r="C15" s="407" t="s">
        <v>81</v>
      </c>
      <c r="D15" s="665"/>
      <c r="E15" s="44"/>
      <c r="F15" s="44"/>
      <c r="G15" s="44"/>
      <c r="H15" s="44"/>
      <c r="I15" s="44"/>
      <c r="J15" s="44"/>
      <c r="K15" s="44"/>
      <c r="L15" s="44"/>
      <c r="M15" s="44"/>
      <c r="N15" s="44"/>
      <c r="O15" s="44"/>
      <c r="P15" s="44"/>
      <c r="Q15" s="44"/>
      <c r="R15" s="44"/>
      <c r="S15" s="44"/>
      <c r="T15" s="44"/>
    </row>
    <row r="16" spans="1:20">
      <c r="A16" s="44"/>
      <c r="B16" s="408" t="s">
        <v>114</v>
      </c>
      <c r="C16" s="407" t="s">
        <v>81</v>
      </c>
      <c r="D16" s="665"/>
      <c r="E16" s="44"/>
      <c r="F16" s="44"/>
      <c r="G16" s="44"/>
      <c r="H16" s="44"/>
      <c r="I16" s="44"/>
      <c r="J16" s="44"/>
      <c r="K16" s="44"/>
      <c r="L16" s="44"/>
      <c r="M16" s="44"/>
      <c r="N16" s="44"/>
      <c r="O16" s="44"/>
      <c r="P16" s="44"/>
      <c r="Q16" s="44"/>
      <c r="R16" s="44"/>
      <c r="S16" s="44"/>
      <c r="T16" s="44"/>
    </row>
    <row r="17" spans="1:20">
      <c r="A17" s="44"/>
      <c r="B17" s="405" t="s">
        <v>135</v>
      </c>
      <c r="C17" s="407" t="s">
        <v>126</v>
      </c>
      <c r="D17" s="665" t="s">
        <v>464</v>
      </c>
      <c r="E17" s="44"/>
      <c r="F17" s="44"/>
      <c r="G17" s="44"/>
      <c r="H17" s="44"/>
      <c r="I17" s="44"/>
      <c r="J17" s="44"/>
      <c r="K17" s="44"/>
      <c r="L17" s="44"/>
      <c r="M17" s="44"/>
      <c r="N17" s="44"/>
      <c r="O17" s="44"/>
      <c r="P17" s="44"/>
      <c r="Q17" s="44"/>
      <c r="R17" s="44"/>
      <c r="S17" s="44"/>
      <c r="T17" s="44"/>
    </row>
    <row r="18" spans="1:20">
      <c r="A18" s="44"/>
      <c r="B18" s="409" t="s">
        <v>266</v>
      </c>
      <c r="C18" s="407" t="s">
        <v>126</v>
      </c>
      <c r="D18" s="665" t="s">
        <v>454</v>
      </c>
      <c r="E18" s="44"/>
      <c r="F18" s="44"/>
      <c r="G18" s="44"/>
      <c r="H18" s="44"/>
      <c r="I18" s="44"/>
      <c r="J18" s="44"/>
      <c r="K18" s="44"/>
      <c r="L18" s="44"/>
      <c r="M18" s="44"/>
      <c r="N18" s="44"/>
      <c r="O18" s="44"/>
      <c r="P18" s="44"/>
      <c r="Q18" s="44"/>
      <c r="R18" s="44"/>
      <c r="S18" s="44"/>
      <c r="T18" s="44"/>
    </row>
    <row r="19" spans="1:20" s="210" customFormat="1">
      <c r="A19" s="44"/>
      <c r="B19" s="409" t="s">
        <v>461</v>
      </c>
      <c r="C19" s="406" t="s">
        <v>76</v>
      </c>
      <c r="D19" s="665"/>
      <c r="E19" s="44"/>
      <c r="F19" s="44"/>
      <c r="G19" s="44"/>
      <c r="H19" s="44"/>
      <c r="I19" s="44"/>
      <c r="J19" s="44"/>
      <c r="K19" s="44"/>
      <c r="L19" s="44"/>
      <c r="M19" s="44"/>
      <c r="N19" s="44"/>
      <c r="O19" s="44"/>
      <c r="P19" s="44"/>
      <c r="Q19" s="44"/>
      <c r="R19" s="44"/>
      <c r="S19" s="44"/>
      <c r="T19" s="44"/>
    </row>
    <row r="20" spans="1:20" s="210" customFormat="1">
      <c r="A20" s="44"/>
      <c r="B20" s="409" t="s">
        <v>463</v>
      </c>
      <c r="C20" s="406" t="s">
        <v>76</v>
      </c>
      <c r="D20" s="665"/>
      <c r="E20" s="44"/>
      <c r="F20" s="44"/>
      <c r="G20" s="44"/>
      <c r="H20" s="44"/>
      <c r="I20" s="44"/>
      <c r="J20" s="44"/>
      <c r="K20" s="44"/>
      <c r="L20" s="44"/>
      <c r="M20" s="44"/>
      <c r="N20" s="44"/>
      <c r="O20" s="44"/>
      <c r="P20" s="44"/>
      <c r="Q20" s="44"/>
      <c r="R20" s="44"/>
      <c r="S20" s="44"/>
      <c r="T20" s="44"/>
    </row>
    <row r="21" spans="1:20">
      <c r="A21" s="44"/>
      <c r="B21" s="409" t="s">
        <v>267</v>
      </c>
      <c r="C21" s="406" t="s">
        <v>76</v>
      </c>
      <c r="D21" s="665" t="s">
        <v>453</v>
      </c>
      <c r="E21" s="44"/>
      <c r="F21" s="44"/>
      <c r="G21" s="44"/>
      <c r="H21" s="44"/>
      <c r="I21" s="44"/>
      <c r="J21" s="44"/>
      <c r="K21" s="44"/>
      <c r="L21" s="44"/>
      <c r="M21" s="44"/>
      <c r="N21" s="44"/>
      <c r="O21" s="44"/>
      <c r="P21" s="44"/>
      <c r="Q21" s="44"/>
      <c r="R21" s="44"/>
      <c r="S21" s="44"/>
      <c r="T21" s="44"/>
    </row>
    <row r="22" spans="1:20">
      <c r="A22" s="44"/>
      <c r="B22" s="409" t="s">
        <v>268</v>
      </c>
      <c r="C22" s="406" t="s">
        <v>81</v>
      </c>
      <c r="D22" s="665"/>
      <c r="E22" s="44"/>
      <c r="F22" s="44"/>
      <c r="G22" s="44"/>
      <c r="H22" s="44"/>
      <c r="I22" s="44"/>
      <c r="J22" s="44"/>
      <c r="K22" s="44"/>
      <c r="L22" s="44"/>
      <c r="M22" s="44"/>
      <c r="N22" s="44"/>
      <c r="O22" s="44"/>
      <c r="P22" s="44"/>
      <c r="Q22" s="44"/>
      <c r="R22" s="44"/>
      <c r="S22" s="44"/>
      <c r="T22" s="44"/>
    </row>
    <row r="23" spans="1:20" s="19" customFormat="1">
      <c r="A23" s="44"/>
      <c r="B23" s="409" t="s">
        <v>115</v>
      </c>
      <c r="C23" s="406" t="s">
        <v>126</v>
      </c>
      <c r="D23" s="665"/>
      <c r="E23" s="44"/>
      <c r="F23" s="44"/>
      <c r="G23" s="44"/>
      <c r="H23" s="44"/>
      <c r="I23" s="44"/>
      <c r="J23" s="44"/>
      <c r="K23" s="44"/>
      <c r="L23" s="44"/>
      <c r="M23" s="44"/>
      <c r="N23" s="44"/>
      <c r="O23" s="44"/>
      <c r="P23" s="44"/>
      <c r="Q23" s="44"/>
      <c r="R23" s="44"/>
      <c r="S23" s="44"/>
      <c r="T23" s="44"/>
    </row>
    <row r="24" spans="1:20">
      <c r="A24" s="44"/>
      <c r="B24" s="409" t="s">
        <v>120</v>
      </c>
      <c r="C24" s="407" t="s">
        <v>126</v>
      </c>
      <c r="D24" s="665"/>
      <c r="E24" s="44"/>
      <c r="F24" s="44"/>
      <c r="G24" s="44"/>
      <c r="H24" s="44"/>
      <c r="I24" s="44"/>
      <c r="J24" s="44"/>
      <c r="K24" s="44"/>
      <c r="L24" s="44"/>
      <c r="M24" s="44"/>
      <c r="N24" s="44"/>
      <c r="O24" s="44"/>
      <c r="P24" s="44"/>
      <c r="Q24" s="44"/>
      <c r="R24" s="44"/>
      <c r="S24" s="44"/>
      <c r="T24" s="44"/>
    </row>
    <row r="25" spans="1:20">
      <c r="A25" s="44"/>
      <c r="B25" s="409" t="s">
        <v>46</v>
      </c>
      <c r="C25" s="406" t="s">
        <v>136</v>
      </c>
      <c r="D25" s="665" t="s">
        <v>453</v>
      </c>
      <c r="E25" s="44"/>
      <c r="F25" s="44"/>
      <c r="G25" s="44"/>
      <c r="H25" s="44"/>
      <c r="I25" s="44"/>
      <c r="J25" s="44"/>
      <c r="K25" s="44"/>
      <c r="L25" s="44"/>
      <c r="M25" s="44"/>
      <c r="N25" s="44"/>
      <c r="O25" s="44"/>
      <c r="P25" s="44"/>
      <c r="Q25" s="44"/>
      <c r="R25" s="44"/>
      <c r="S25" s="44"/>
      <c r="T25" s="44"/>
    </row>
    <row r="26" spans="1:20">
      <c r="A26" s="44"/>
      <c r="B26" s="409" t="s">
        <v>269</v>
      </c>
      <c r="C26" s="406" t="s">
        <v>270</v>
      </c>
      <c r="D26" s="665"/>
      <c r="E26" s="44"/>
      <c r="F26" s="44"/>
      <c r="G26" s="44"/>
      <c r="H26" s="44"/>
      <c r="I26" s="44"/>
      <c r="J26" s="44"/>
      <c r="K26" s="44"/>
      <c r="L26" s="44"/>
      <c r="M26" s="44"/>
      <c r="N26" s="44"/>
      <c r="O26" s="44"/>
      <c r="P26" s="44"/>
      <c r="Q26" s="44"/>
      <c r="R26" s="44"/>
      <c r="S26" s="44"/>
      <c r="T26" s="44"/>
    </row>
    <row r="27" spans="1:20">
      <c r="A27" s="44"/>
      <c r="B27" s="409" t="s">
        <v>47</v>
      </c>
      <c r="C27" s="407" t="s">
        <v>81</v>
      </c>
      <c r="D27" s="665"/>
      <c r="E27" s="44"/>
      <c r="F27" s="44"/>
      <c r="G27" s="44"/>
      <c r="H27" s="44"/>
      <c r="I27" s="44"/>
      <c r="J27" s="44"/>
      <c r="K27" s="44"/>
      <c r="L27" s="44"/>
      <c r="M27" s="44"/>
      <c r="N27" s="44"/>
      <c r="O27" s="44"/>
      <c r="P27" s="44"/>
      <c r="Q27" s="44"/>
      <c r="R27" s="44"/>
      <c r="S27" s="44"/>
      <c r="T27" s="44"/>
    </row>
    <row r="28" spans="1:20">
      <c r="A28" s="44"/>
      <c r="B28" s="409" t="s">
        <v>271</v>
      </c>
      <c r="C28" s="406" t="s">
        <v>270</v>
      </c>
      <c r="D28" s="665"/>
      <c r="E28" s="44"/>
      <c r="F28" s="44"/>
      <c r="G28" s="44"/>
      <c r="H28" s="44"/>
      <c r="I28" s="44"/>
      <c r="J28" s="44"/>
      <c r="K28" s="44"/>
      <c r="L28" s="44"/>
      <c r="M28" s="44"/>
      <c r="N28" s="44"/>
      <c r="O28" s="44"/>
      <c r="P28" s="44"/>
      <c r="Q28" s="44"/>
      <c r="R28" s="44"/>
      <c r="S28" s="44"/>
      <c r="T28" s="44"/>
    </row>
    <row r="29" spans="1:20">
      <c r="A29" s="44"/>
      <c r="B29" s="410" t="s">
        <v>77</v>
      </c>
      <c r="C29" s="407" t="s">
        <v>126</v>
      </c>
      <c r="D29" s="665"/>
      <c r="E29" s="44"/>
      <c r="F29" s="44"/>
      <c r="G29" s="44"/>
      <c r="H29" s="44"/>
      <c r="I29" s="44"/>
      <c r="J29" s="44"/>
      <c r="K29" s="44"/>
      <c r="L29" s="44"/>
      <c r="M29" s="44"/>
      <c r="N29" s="44"/>
      <c r="O29" s="44"/>
      <c r="P29" s="44"/>
      <c r="Q29" s="44"/>
      <c r="R29" s="44"/>
      <c r="S29" s="44"/>
      <c r="T29" s="44"/>
    </row>
    <row r="30" spans="1:20">
      <c r="A30" s="44"/>
      <c r="B30" s="410" t="s">
        <v>78</v>
      </c>
      <c r="C30" s="407" t="s">
        <v>81</v>
      </c>
      <c r="D30" s="665"/>
      <c r="E30" s="44"/>
      <c r="F30" s="44"/>
      <c r="G30" s="44"/>
      <c r="H30" s="44"/>
      <c r="I30" s="44"/>
      <c r="J30" s="44"/>
      <c r="K30" s="44"/>
      <c r="L30" s="44"/>
      <c r="M30" s="44"/>
      <c r="N30" s="44"/>
      <c r="O30" s="44"/>
      <c r="P30" s="44"/>
      <c r="Q30" s="44"/>
      <c r="R30" s="44"/>
      <c r="S30" s="44"/>
      <c r="T30" s="44"/>
    </row>
    <row r="31" spans="1:20">
      <c r="A31" s="44"/>
      <c r="B31" s="409" t="s">
        <v>48</v>
      </c>
      <c r="C31" s="406" t="s">
        <v>126</v>
      </c>
      <c r="D31" s="665"/>
      <c r="E31" s="44"/>
      <c r="F31" s="44"/>
      <c r="G31" s="44"/>
      <c r="H31" s="44"/>
      <c r="I31" s="44"/>
      <c r="J31" s="44"/>
      <c r="K31" s="44"/>
      <c r="L31" s="44"/>
      <c r="M31" s="44"/>
      <c r="N31" s="44"/>
      <c r="O31" s="44"/>
      <c r="P31" s="44"/>
      <c r="Q31" s="44"/>
      <c r="R31" s="44"/>
      <c r="S31" s="44"/>
      <c r="T31" s="44"/>
    </row>
    <row r="32" spans="1:20">
      <c r="A32" s="44"/>
      <c r="B32" s="410" t="s">
        <v>121</v>
      </c>
      <c r="C32" s="407" t="s">
        <v>81</v>
      </c>
      <c r="D32" s="665"/>
      <c r="E32" s="44"/>
      <c r="F32" s="44"/>
      <c r="G32" s="44"/>
      <c r="H32" s="44"/>
      <c r="I32" s="44"/>
      <c r="J32" s="44"/>
      <c r="K32" s="44"/>
      <c r="L32" s="44"/>
      <c r="M32" s="44"/>
      <c r="N32" s="44"/>
      <c r="O32" s="44"/>
      <c r="P32" s="44"/>
      <c r="Q32" s="44"/>
      <c r="R32" s="44"/>
      <c r="S32" s="44"/>
      <c r="T32" s="44"/>
    </row>
    <row r="33" spans="1:20">
      <c r="A33" s="44"/>
      <c r="B33" s="409" t="s">
        <v>272</v>
      </c>
      <c r="C33" s="406" t="s">
        <v>81</v>
      </c>
      <c r="D33" s="665"/>
      <c r="E33" s="44"/>
      <c r="F33" s="44"/>
      <c r="G33" s="44"/>
      <c r="H33" s="44"/>
      <c r="I33" s="44"/>
      <c r="J33" s="44"/>
      <c r="K33" s="44"/>
      <c r="L33" s="44"/>
      <c r="M33" s="44"/>
      <c r="N33" s="44"/>
      <c r="O33" s="44"/>
      <c r="P33" s="44"/>
      <c r="Q33" s="44"/>
      <c r="R33" s="44"/>
      <c r="S33" s="44"/>
      <c r="T33" s="44"/>
    </row>
    <row r="34" spans="1:20" s="19" customFormat="1">
      <c r="A34" s="44"/>
      <c r="B34" s="409" t="s">
        <v>273</v>
      </c>
      <c r="C34" s="406" t="s">
        <v>76</v>
      </c>
      <c r="D34" s="665"/>
      <c r="E34" s="44"/>
      <c r="F34" s="44"/>
      <c r="G34" s="44"/>
      <c r="H34" s="44"/>
      <c r="I34" s="44"/>
      <c r="J34" s="44"/>
      <c r="K34" s="44"/>
      <c r="L34" s="44"/>
      <c r="M34" s="44"/>
      <c r="N34" s="44"/>
      <c r="O34" s="44"/>
      <c r="P34" s="44"/>
      <c r="Q34" s="44"/>
      <c r="R34" s="44"/>
      <c r="S34" s="44"/>
      <c r="T34" s="44"/>
    </row>
    <row r="35" spans="1:20">
      <c r="A35" s="44"/>
      <c r="B35" s="409" t="s">
        <v>274</v>
      </c>
      <c r="C35" s="407" t="s">
        <v>136</v>
      </c>
      <c r="D35" s="665" t="s">
        <v>459</v>
      </c>
      <c r="E35" s="44"/>
      <c r="F35" s="44"/>
      <c r="G35" s="44"/>
      <c r="H35" s="44"/>
      <c r="I35" s="44"/>
      <c r="J35" s="44"/>
      <c r="K35" s="44"/>
      <c r="L35" s="44"/>
      <c r="M35" s="44"/>
      <c r="N35" s="44"/>
      <c r="O35" s="44"/>
      <c r="P35" s="44"/>
      <c r="Q35" s="44"/>
      <c r="R35" s="44"/>
      <c r="S35" s="44"/>
      <c r="T35" s="44"/>
    </row>
    <row r="36" spans="1:20">
      <c r="A36" s="44"/>
      <c r="B36" s="409" t="s">
        <v>275</v>
      </c>
      <c r="C36" s="407" t="s">
        <v>136</v>
      </c>
      <c r="D36" s="665"/>
      <c r="E36" s="44"/>
      <c r="F36" s="44"/>
      <c r="G36" s="44"/>
      <c r="H36" s="44"/>
      <c r="I36" s="44"/>
      <c r="J36" s="44"/>
      <c r="K36" s="44"/>
      <c r="L36" s="44"/>
      <c r="M36" s="44"/>
      <c r="N36" s="44"/>
      <c r="O36" s="44"/>
      <c r="P36" s="44"/>
      <c r="Q36" s="44"/>
      <c r="R36" s="44"/>
      <c r="S36" s="44"/>
      <c r="T36" s="44"/>
    </row>
    <row r="37" spans="1:20">
      <c r="A37" s="44"/>
      <c r="B37" s="409" t="s">
        <v>276</v>
      </c>
      <c r="C37" s="407" t="s">
        <v>136</v>
      </c>
      <c r="D37" s="665" t="s">
        <v>455</v>
      </c>
      <c r="E37" s="44"/>
      <c r="F37" s="44"/>
      <c r="G37" s="44"/>
      <c r="H37" s="44"/>
      <c r="I37" s="44"/>
      <c r="J37" s="44"/>
      <c r="K37" s="44"/>
      <c r="L37" s="44"/>
      <c r="M37" s="44"/>
      <c r="N37" s="44"/>
      <c r="O37" s="44"/>
      <c r="P37" s="44"/>
      <c r="Q37" s="44"/>
      <c r="R37" s="44"/>
      <c r="S37" s="44"/>
      <c r="T37" s="44"/>
    </row>
    <row r="38" spans="1:20">
      <c r="A38" s="44"/>
      <c r="B38" s="409" t="s">
        <v>226</v>
      </c>
      <c r="C38" s="407" t="s">
        <v>81</v>
      </c>
      <c r="D38" s="665"/>
      <c r="E38" s="44"/>
      <c r="F38" s="44"/>
      <c r="G38" s="44"/>
      <c r="H38" s="44"/>
      <c r="I38" s="44"/>
      <c r="J38" s="44"/>
      <c r="K38" s="44"/>
      <c r="L38" s="44"/>
      <c r="M38" s="44"/>
      <c r="N38" s="44"/>
      <c r="O38" s="44"/>
      <c r="P38" s="44"/>
      <c r="Q38" s="44"/>
      <c r="R38" s="44"/>
      <c r="S38" s="44"/>
      <c r="T38" s="44"/>
    </row>
    <row r="39" spans="1:20" s="210" customFormat="1">
      <c r="A39" s="44"/>
      <c r="B39" s="409" t="s">
        <v>462</v>
      </c>
      <c r="C39" s="407" t="s">
        <v>76</v>
      </c>
      <c r="D39" s="665"/>
      <c r="E39" s="44"/>
      <c r="F39" s="44"/>
      <c r="G39" s="44"/>
      <c r="H39" s="44"/>
      <c r="I39" s="44"/>
      <c r="J39" s="44"/>
      <c r="K39" s="44"/>
      <c r="L39" s="44"/>
      <c r="M39" s="44"/>
      <c r="N39" s="44"/>
      <c r="O39" s="44"/>
      <c r="P39" s="44"/>
      <c r="Q39" s="44"/>
      <c r="R39" s="44"/>
      <c r="S39" s="44"/>
      <c r="T39" s="44"/>
    </row>
    <row r="40" spans="1:20" ht="12.75" customHeight="1">
      <c r="A40" s="44"/>
      <c r="B40" s="410" t="s">
        <v>116</v>
      </c>
      <c r="C40" s="407" t="s">
        <v>81</v>
      </c>
      <c r="D40" s="665"/>
      <c r="E40" s="44"/>
      <c r="F40" s="44"/>
      <c r="G40" s="44"/>
      <c r="H40" s="44"/>
      <c r="I40" s="44"/>
      <c r="J40" s="44"/>
      <c r="K40" s="44"/>
      <c r="L40" s="44"/>
      <c r="M40" s="44"/>
      <c r="N40" s="44"/>
      <c r="O40" s="44"/>
      <c r="P40" s="44"/>
      <c r="Q40" s="44"/>
      <c r="R40" s="44"/>
      <c r="S40" s="44"/>
      <c r="T40" s="44"/>
    </row>
    <row r="41" spans="1:20" s="210" customFormat="1" ht="12.75" customHeight="1">
      <c r="A41" s="44"/>
      <c r="B41" s="410" t="s">
        <v>64</v>
      </c>
      <c r="C41" s="407" t="s">
        <v>126</v>
      </c>
      <c r="D41" s="665" t="s">
        <v>452</v>
      </c>
      <c r="E41" s="44"/>
      <c r="F41" s="44"/>
      <c r="G41" s="44"/>
      <c r="H41" s="44"/>
      <c r="I41" s="44"/>
      <c r="J41" s="44"/>
      <c r="K41" s="44"/>
      <c r="L41" s="44"/>
      <c r="M41" s="44"/>
      <c r="N41" s="44"/>
      <c r="O41" s="44"/>
      <c r="P41" s="44"/>
      <c r="Q41" s="44"/>
      <c r="R41" s="44"/>
      <c r="S41" s="44"/>
      <c r="T41" s="44"/>
    </row>
    <row r="42" spans="1:20" s="210" customFormat="1" ht="12.75" customHeight="1">
      <c r="A42" s="44"/>
      <c r="B42" s="410" t="s">
        <v>79</v>
      </c>
      <c r="C42" s="407" t="s">
        <v>136</v>
      </c>
      <c r="D42" s="665" t="s">
        <v>452</v>
      </c>
      <c r="E42" s="44"/>
      <c r="F42" s="44"/>
      <c r="G42" s="44"/>
      <c r="H42" s="44"/>
      <c r="I42" s="44"/>
      <c r="J42" s="44"/>
      <c r="K42" s="44"/>
      <c r="L42" s="44"/>
      <c r="M42" s="44"/>
      <c r="N42" s="44"/>
      <c r="O42" s="44"/>
      <c r="P42" s="44"/>
      <c r="Q42" s="44"/>
      <c r="R42" s="44"/>
      <c r="S42" s="44"/>
      <c r="T42" s="44"/>
    </row>
    <row r="43" spans="1:20" s="210" customFormat="1" ht="12.75" customHeight="1">
      <c r="A43" s="44"/>
      <c r="B43" s="409" t="s">
        <v>49</v>
      </c>
      <c r="C43" s="406" t="s">
        <v>136</v>
      </c>
      <c r="D43" s="665"/>
      <c r="E43" s="44"/>
      <c r="F43" s="44"/>
      <c r="G43" s="44"/>
      <c r="H43" s="44"/>
      <c r="I43" s="44"/>
      <c r="J43" s="44"/>
      <c r="K43" s="44"/>
      <c r="L43" s="44"/>
      <c r="M43" s="44"/>
      <c r="N43" s="44"/>
      <c r="O43" s="44"/>
      <c r="P43" s="44"/>
      <c r="Q43" s="44"/>
      <c r="R43" s="44"/>
      <c r="S43" s="44"/>
      <c r="T43" s="44"/>
    </row>
    <row r="44" spans="1:20" s="210" customFormat="1" ht="12.75" customHeight="1">
      <c r="A44" s="44"/>
      <c r="B44" s="409" t="s">
        <v>277</v>
      </c>
      <c r="C44" s="406" t="s">
        <v>76</v>
      </c>
      <c r="D44" s="665" t="s">
        <v>456</v>
      </c>
      <c r="E44" s="44"/>
      <c r="F44" s="44"/>
      <c r="G44" s="44"/>
      <c r="H44" s="44"/>
      <c r="I44" s="44"/>
      <c r="J44" s="44"/>
      <c r="K44" s="44"/>
      <c r="L44" s="44"/>
      <c r="M44" s="44"/>
      <c r="N44" s="44"/>
      <c r="O44" s="44"/>
      <c r="P44" s="44"/>
      <c r="Q44" s="44"/>
      <c r="R44" s="44"/>
      <c r="S44" s="44"/>
      <c r="T44" s="44"/>
    </row>
    <row r="45" spans="1:20" s="210" customFormat="1" ht="12.75" customHeight="1">
      <c r="A45" s="44"/>
      <c r="B45" s="409" t="s">
        <v>278</v>
      </c>
      <c r="C45" s="407" t="s">
        <v>81</v>
      </c>
      <c r="D45" s="665"/>
      <c r="E45" s="44"/>
      <c r="F45" s="44"/>
      <c r="G45" s="44"/>
      <c r="H45" s="44"/>
      <c r="I45" s="44"/>
      <c r="J45" s="44"/>
      <c r="K45" s="44"/>
      <c r="L45" s="44"/>
      <c r="M45" s="44"/>
      <c r="N45" s="44"/>
      <c r="O45" s="44"/>
      <c r="P45" s="44"/>
      <c r="Q45" s="44"/>
      <c r="R45" s="44"/>
      <c r="S45" s="44"/>
      <c r="T45" s="44"/>
    </row>
    <row r="46" spans="1:20" s="210" customFormat="1" ht="12.75" customHeight="1">
      <c r="A46" s="44"/>
      <c r="B46" s="409" t="s">
        <v>80</v>
      </c>
      <c r="C46" s="407" t="s">
        <v>81</v>
      </c>
      <c r="D46" s="665"/>
      <c r="E46" s="44"/>
      <c r="F46" s="44"/>
      <c r="G46" s="44"/>
      <c r="H46" s="44"/>
      <c r="I46" s="44"/>
      <c r="J46" s="44"/>
      <c r="K46" s="44"/>
      <c r="L46" s="44"/>
      <c r="M46" s="44"/>
      <c r="N46" s="44"/>
      <c r="O46" s="44"/>
      <c r="P46" s="44"/>
      <c r="Q46" s="44"/>
      <c r="R46" s="44"/>
      <c r="S46" s="44"/>
      <c r="T46" s="44"/>
    </row>
    <row r="47" spans="1:20" s="210" customFormat="1" ht="12.75" customHeight="1">
      <c r="A47" s="44"/>
      <c r="B47" s="409" t="s">
        <v>465</v>
      </c>
      <c r="C47" s="407" t="s">
        <v>76</v>
      </c>
      <c r="D47" s="665"/>
      <c r="E47" s="44"/>
      <c r="F47" s="44"/>
      <c r="G47" s="44"/>
      <c r="H47" s="44"/>
      <c r="I47" s="44"/>
      <c r="J47" s="44"/>
      <c r="K47" s="44"/>
      <c r="L47" s="44"/>
      <c r="M47" s="44"/>
      <c r="N47" s="44"/>
      <c r="O47" s="44"/>
      <c r="P47" s="44"/>
      <c r="Q47" s="44"/>
      <c r="R47" s="44"/>
      <c r="S47" s="44"/>
      <c r="T47" s="44"/>
    </row>
    <row r="48" spans="1:20" s="210" customFormat="1" ht="12.75" customHeight="1">
      <c r="A48" s="44"/>
      <c r="B48" s="410" t="s">
        <v>137</v>
      </c>
      <c r="C48" s="407" t="s">
        <v>81</v>
      </c>
      <c r="D48" s="665"/>
      <c r="E48" s="44"/>
      <c r="F48" s="44"/>
      <c r="G48" s="44"/>
      <c r="H48" s="44"/>
      <c r="I48" s="44"/>
      <c r="J48" s="44"/>
      <c r="K48" s="44"/>
      <c r="L48" s="44"/>
      <c r="M48" s="44"/>
      <c r="N48" s="44"/>
      <c r="O48" s="44"/>
      <c r="P48" s="44"/>
      <c r="Q48" s="44"/>
      <c r="R48" s="44"/>
      <c r="S48" s="44"/>
      <c r="T48" s="44"/>
    </row>
    <row r="49" spans="1:20" s="210" customFormat="1" ht="12.75" customHeight="1">
      <c r="A49" s="44"/>
      <c r="B49" s="410" t="s">
        <v>138</v>
      </c>
      <c r="C49" s="407" t="s">
        <v>126</v>
      </c>
      <c r="D49" s="665"/>
      <c r="E49" s="44"/>
      <c r="F49" s="44"/>
      <c r="G49" s="44"/>
      <c r="H49" s="44"/>
      <c r="I49" s="44"/>
      <c r="J49" s="44"/>
      <c r="K49" s="44"/>
      <c r="L49" s="44"/>
      <c r="M49" s="44"/>
      <c r="N49" s="44"/>
      <c r="O49" s="44"/>
      <c r="P49" s="44"/>
      <c r="Q49" s="44"/>
      <c r="R49" s="44"/>
      <c r="S49" s="44"/>
      <c r="T49" s="44"/>
    </row>
    <row r="50" spans="1:20" s="210" customFormat="1" ht="12.75" customHeight="1">
      <c r="A50" s="44"/>
      <c r="B50" s="140"/>
      <c r="C50" s="140"/>
      <c r="D50" s="44"/>
      <c r="E50" s="44"/>
      <c r="F50" s="44"/>
      <c r="G50" s="44"/>
      <c r="H50" s="44"/>
      <c r="I50" s="44"/>
      <c r="J50" s="44"/>
      <c r="K50" s="44"/>
      <c r="L50" s="44"/>
      <c r="M50" s="44"/>
      <c r="N50" s="44"/>
      <c r="O50" s="44"/>
      <c r="P50" s="44"/>
      <c r="Q50" s="44"/>
      <c r="R50" s="44"/>
      <c r="S50" s="44"/>
      <c r="T50" s="44"/>
    </row>
    <row r="51" spans="1:20" s="210" customFormat="1" ht="12.75" customHeight="1">
      <c r="A51" s="44"/>
      <c r="B51" s="140"/>
      <c r="C51" s="140"/>
      <c r="D51" s="44"/>
      <c r="E51" s="44"/>
      <c r="F51" s="44"/>
      <c r="G51" s="44"/>
      <c r="H51" s="44"/>
      <c r="I51" s="44"/>
      <c r="J51" s="44"/>
      <c r="K51" s="44"/>
      <c r="L51" s="44"/>
      <c r="M51" s="44"/>
      <c r="N51" s="44"/>
      <c r="O51" s="44"/>
      <c r="P51" s="44"/>
      <c r="Q51" s="44"/>
      <c r="R51" s="44"/>
      <c r="S51" s="44"/>
      <c r="T51" s="44"/>
    </row>
    <row r="52" spans="1:20" ht="48" customHeight="1">
      <c r="A52" s="44"/>
      <c r="B52" s="701" t="s">
        <v>140</v>
      </c>
      <c r="C52" s="701"/>
      <c r="D52" s="701"/>
      <c r="E52" s="701"/>
      <c r="F52" s="701"/>
      <c r="G52" s="701"/>
      <c r="H52" s="701"/>
      <c r="I52" s="701"/>
      <c r="J52" s="701"/>
      <c r="K52" s="701"/>
      <c r="L52" s="44"/>
      <c r="M52" s="44"/>
      <c r="N52" s="44"/>
      <c r="O52" s="44"/>
      <c r="P52" s="44"/>
      <c r="Q52" s="44"/>
      <c r="R52" s="44"/>
      <c r="S52" s="44"/>
      <c r="T52" s="44"/>
    </row>
    <row r="53" spans="1:20">
      <c r="A53" s="44"/>
      <c r="B53" s="219"/>
      <c r="C53" s="219"/>
      <c r="D53" s="44"/>
      <c r="E53" s="44"/>
      <c r="F53" s="44"/>
      <c r="G53" s="44"/>
      <c r="H53" s="44"/>
      <c r="I53" s="44"/>
      <c r="J53" s="44"/>
      <c r="K53" s="44"/>
      <c r="L53" s="44"/>
      <c r="M53" s="44"/>
      <c r="N53" s="44"/>
      <c r="O53" s="44"/>
      <c r="P53" s="44"/>
      <c r="Q53" s="44"/>
      <c r="R53" s="44"/>
      <c r="S53" s="44"/>
      <c r="T53" s="44"/>
    </row>
    <row r="54" spans="1:20">
      <c r="A54" s="44"/>
      <c r="B54" s="219"/>
      <c r="C54" s="219"/>
      <c r="D54" s="44"/>
      <c r="E54" s="44"/>
      <c r="F54" s="44"/>
      <c r="G54" s="44"/>
      <c r="H54" s="44"/>
      <c r="I54" s="44"/>
      <c r="J54" s="44"/>
      <c r="K54" s="44"/>
      <c r="L54" s="44"/>
      <c r="M54" s="44"/>
      <c r="N54" s="44"/>
      <c r="O54" s="44"/>
      <c r="P54" s="44"/>
      <c r="Q54" s="44"/>
      <c r="R54" s="44"/>
      <c r="S54" s="44"/>
      <c r="T54" s="44"/>
    </row>
    <row r="55" spans="1:20" ht="12.75" customHeight="1">
      <c r="A55" s="44"/>
      <c r="B55" s="219"/>
      <c r="C55" s="219"/>
      <c r="D55" s="44"/>
      <c r="E55" s="44"/>
      <c r="F55" s="44"/>
      <c r="G55" s="44"/>
      <c r="H55" s="44"/>
      <c r="I55" s="44"/>
      <c r="J55" s="44"/>
      <c r="K55" s="44"/>
      <c r="L55" s="44"/>
      <c r="M55" s="44"/>
      <c r="N55" s="44"/>
      <c r="O55" s="44"/>
      <c r="P55" s="44"/>
      <c r="Q55" s="44"/>
      <c r="R55" s="44"/>
      <c r="S55" s="44"/>
      <c r="T55" s="44"/>
    </row>
    <row r="56" spans="1:20">
      <c r="A56" s="44"/>
      <c r="B56" s="219"/>
      <c r="C56" s="219"/>
      <c r="D56" s="44"/>
      <c r="E56" s="44"/>
      <c r="F56" s="44"/>
      <c r="G56" s="44"/>
      <c r="H56" s="44"/>
      <c r="I56" s="44"/>
      <c r="J56" s="44"/>
      <c r="K56" s="44"/>
      <c r="L56" s="44"/>
      <c r="M56" s="44"/>
      <c r="N56" s="44"/>
      <c r="O56" s="44"/>
      <c r="P56" s="44"/>
      <c r="Q56" s="44"/>
      <c r="R56" s="44"/>
      <c r="S56" s="44"/>
      <c r="T56" s="44"/>
    </row>
    <row r="57" spans="1:20">
      <c r="A57" s="44"/>
      <c r="B57" s="219"/>
      <c r="C57" s="219"/>
      <c r="D57" s="44"/>
      <c r="E57" s="44"/>
      <c r="F57" s="44"/>
      <c r="G57" s="44"/>
      <c r="H57" s="44"/>
      <c r="I57" s="44"/>
      <c r="J57" s="44"/>
      <c r="K57" s="44"/>
      <c r="L57" s="44"/>
      <c r="M57" s="44"/>
      <c r="N57" s="44"/>
      <c r="O57" s="44"/>
      <c r="P57" s="44"/>
      <c r="Q57" s="44"/>
      <c r="R57" s="44"/>
      <c r="S57" s="44"/>
      <c r="T57" s="44"/>
    </row>
    <row r="58" spans="1:20">
      <c r="A58" s="44"/>
      <c r="B58" s="219"/>
      <c r="C58" s="219"/>
      <c r="D58" s="44"/>
      <c r="E58" s="44"/>
      <c r="F58" s="44"/>
      <c r="G58" s="44"/>
      <c r="H58" s="44"/>
      <c r="I58" s="44"/>
      <c r="J58" s="44"/>
      <c r="K58" s="44"/>
      <c r="L58" s="44"/>
      <c r="M58" s="44"/>
      <c r="N58" s="44"/>
      <c r="O58" s="44"/>
      <c r="P58" s="44"/>
      <c r="Q58" s="44"/>
      <c r="R58" s="44"/>
      <c r="S58" s="44"/>
      <c r="T58" s="44"/>
    </row>
    <row r="59" spans="1:20">
      <c r="A59" s="44"/>
      <c r="B59" s="44"/>
      <c r="C59" s="44"/>
      <c r="D59" s="44"/>
      <c r="E59" s="44"/>
      <c r="F59" s="44"/>
      <c r="G59" s="44"/>
      <c r="H59" s="44"/>
      <c r="I59" s="44"/>
      <c r="J59" s="44"/>
      <c r="K59" s="44"/>
      <c r="L59" s="44"/>
      <c r="M59" s="44"/>
      <c r="N59" s="44"/>
      <c r="O59" s="44"/>
      <c r="P59" s="44"/>
      <c r="Q59" s="44"/>
      <c r="R59" s="44"/>
      <c r="S59" s="44"/>
      <c r="T59" s="44"/>
    </row>
    <row r="60" spans="1:20">
      <c r="A60" s="44"/>
      <c r="B60" s="44"/>
      <c r="C60" s="44"/>
      <c r="D60" s="44"/>
      <c r="E60" s="44"/>
      <c r="F60" s="44"/>
      <c r="G60" s="44"/>
      <c r="H60" s="44"/>
      <c r="I60" s="44"/>
      <c r="J60" s="44"/>
      <c r="K60" s="44"/>
      <c r="L60" s="44"/>
      <c r="M60" s="44"/>
      <c r="N60" s="44"/>
      <c r="O60" s="44"/>
      <c r="P60" s="44"/>
      <c r="Q60" s="44"/>
      <c r="R60" s="44"/>
      <c r="S60" s="44"/>
      <c r="T60" s="44"/>
    </row>
    <row r="61" spans="1:20">
      <c r="A61" s="44"/>
      <c r="B61" s="44"/>
      <c r="C61" s="44"/>
      <c r="D61" s="44"/>
      <c r="E61" s="44"/>
      <c r="F61" s="44"/>
      <c r="G61" s="44"/>
      <c r="H61" s="44"/>
      <c r="I61" s="44"/>
      <c r="J61" s="44"/>
      <c r="K61" s="44"/>
      <c r="L61" s="44"/>
      <c r="M61" s="44"/>
      <c r="N61" s="44"/>
      <c r="O61" s="44"/>
      <c r="P61" s="44"/>
      <c r="Q61" s="44"/>
      <c r="R61" s="44"/>
      <c r="S61" s="44"/>
      <c r="T61" s="44"/>
    </row>
    <row r="62" spans="1:20">
      <c r="A62" s="44"/>
      <c r="B62" s="44"/>
      <c r="C62" s="44"/>
      <c r="D62" s="44"/>
      <c r="E62" s="44"/>
      <c r="F62" s="44"/>
      <c r="G62" s="44"/>
      <c r="H62" s="44"/>
      <c r="I62" s="44"/>
      <c r="J62" s="44"/>
      <c r="K62" s="44"/>
      <c r="L62" s="44"/>
      <c r="M62" s="44"/>
      <c r="N62" s="44"/>
      <c r="O62" s="44"/>
      <c r="P62" s="44"/>
      <c r="Q62" s="44"/>
      <c r="R62" s="44"/>
      <c r="S62" s="44"/>
      <c r="T62" s="44"/>
    </row>
    <row r="63" spans="1:20">
      <c r="A63" s="44"/>
      <c r="B63" s="44"/>
      <c r="C63" s="44"/>
      <c r="D63" s="44"/>
      <c r="E63" s="44"/>
      <c r="F63" s="44"/>
      <c r="G63" s="44"/>
      <c r="H63" s="44"/>
      <c r="I63" s="44"/>
      <c r="J63" s="44"/>
      <c r="K63" s="44"/>
      <c r="L63" s="44"/>
      <c r="M63" s="44"/>
      <c r="N63" s="44"/>
      <c r="O63" s="44"/>
      <c r="P63" s="44"/>
      <c r="Q63" s="44"/>
      <c r="R63" s="44"/>
      <c r="S63" s="44"/>
      <c r="T63" s="44"/>
    </row>
    <row r="64" spans="1:20">
      <c r="A64" s="44"/>
      <c r="B64" s="44"/>
      <c r="C64" s="44"/>
      <c r="D64" s="44"/>
      <c r="E64" s="44"/>
      <c r="F64" s="44"/>
      <c r="G64" s="44"/>
      <c r="H64" s="44"/>
      <c r="I64" s="44"/>
      <c r="J64" s="44"/>
      <c r="K64" s="44"/>
      <c r="L64" s="44"/>
      <c r="M64" s="44"/>
      <c r="N64" s="44"/>
      <c r="O64" s="44"/>
      <c r="P64" s="44"/>
      <c r="Q64" s="44"/>
      <c r="R64" s="44"/>
      <c r="S64" s="44"/>
      <c r="T64" s="44"/>
    </row>
    <row r="65" spans="1:20">
      <c r="A65" s="44"/>
      <c r="B65" s="44"/>
      <c r="C65" s="44"/>
      <c r="D65" s="44"/>
      <c r="E65" s="44"/>
      <c r="F65" s="44"/>
      <c r="G65" s="44"/>
      <c r="H65" s="44"/>
      <c r="I65" s="44"/>
      <c r="J65" s="44"/>
      <c r="K65" s="44"/>
      <c r="L65" s="44"/>
      <c r="M65" s="44"/>
      <c r="N65" s="44"/>
      <c r="O65" s="44"/>
      <c r="P65" s="44"/>
      <c r="Q65" s="44"/>
      <c r="R65" s="44"/>
      <c r="S65" s="44"/>
      <c r="T65" s="44"/>
    </row>
    <row r="66" spans="1:20">
      <c r="A66" s="44"/>
      <c r="B66" s="44"/>
      <c r="C66" s="44"/>
      <c r="D66" s="44"/>
      <c r="E66" s="44"/>
      <c r="F66" s="44"/>
      <c r="G66" s="44"/>
      <c r="H66" s="44"/>
      <c r="I66" s="44"/>
      <c r="J66" s="44"/>
      <c r="K66" s="44"/>
      <c r="L66" s="44"/>
      <c r="M66" s="44"/>
      <c r="N66" s="44"/>
      <c r="O66" s="44"/>
      <c r="P66" s="44"/>
      <c r="Q66" s="44"/>
      <c r="R66" s="44"/>
      <c r="S66" s="44"/>
      <c r="T66" s="44"/>
    </row>
    <row r="67" spans="1:20">
      <c r="A67" s="44"/>
      <c r="B67" s="44"/>
      <c r="C67" s="44"/>
      <c r="D67" s="44"/>
      <c r="E67" s="44"/>
      <c r="F67" s="44"/>
      <c r="G67" s="44"/>
      <c r="H67" s="44"/>
      <c r="I67" s="44"/>
      <c r="J67" s="44"/>
      <c r="K67" s="44"/>
      <c r="L67" s="44"/>
      <c r="M67" s="44"/>
      <c r="N67" s="44"/>
      <c r="O67" s="44"/>
      <c r="P67" s="44"/>
      <c r="Q67" s="44"/>
      <c r="R67" s="44"/>
      <c r="S67" s="44"/>
      <c r="T67" s="44"/>
    </row>
    <row r="68" spans="1:20">
      <c r="A68" s="44"/>
      <c r="B68" s="44"/>
      <c r="C68" s="44"/>
      <c r="D68" s="44"/>
      <c r="E68" s="44"/>
      <c r="F68" s="44"/>
      <c r="G68" s="44"/>
      <c r="H68" s="44"/>
      <c r="I68" s="44"/>
      <c r="J68" s="44"/>
      <c r="K68" s="44"/>
      <c r="L68" s="44"/>
      <c r="M68" s="44"/>
      <c r="N68" s="44"/>
      <c r="O68" s="44"/>
      <c r="P68" s="44"/>
      <c r="Q68" s="44"/>
      <c r="R68" s="44"/>
      <c r="S68" s="44"/>
      <c r="T68" s="44"/>
    </row>
    <row r="69" spans="1:20">
      <c r="A69" s="44"/>
      <c r="B69" s="44"/>
      <c r="C69" s="44"/>
      <c r="D69" s="44"/>
      <c r="E69" s="44"/>
      <c r="F69" s="44"/>
      <c r="G69" s="44"/>
      <c r="H69" s="44"/>
      <c r="I69" s="44"/>
      <c r="J69" s="44"/>
      <c r="K69" s="44"/>
      <c r="L69" s="44"/>
      <c r="M69" s="44"/>
      <c r="N69" s="44"/>
      <c r="O69" s="44"/>
      <c r="P69" s="44"/>
      <c r="Q69" s="44"/>
      <c r="R69" s="44"/>
      <c r="S69" s="44"/>
      <c r="T69" s="44"/>
    </row>
    <row r="70" spans="1:20">
      <c r="A70" s="44"/>
      <c r="B70" s="44"/>
      <c r="C70" s="44"/>
      <c r="D70" s="44"/>
      <c r="E70" s="44"/>
      <c r="F70" s="44"/>
      <c r="G70" s="44"/>
      <c r="H70" s="44"/>
      <c r="I70" s="44"/>
      <c r="J70" s="44"/>
      <c r="K70" s="44"/>
      <c r="L70" s="44"/>
      <c r="M70" s="44"/>
      <c r="N70" s="44"/>
      <c r="O70" s="44"/>
      <c r="P70" s="44"/>
      <c r="Q70" s="44"/>
      <c r="R70" s="44"/>
      <c r="S70" s="44"/>
      <c r="T70" s="44"/>
    </row>
    <row r="71" spans="1:20">
      <c r="A71" s="44"/>
      <c r="B71" s="44"/>
      <c r="C71" s="44"/>
      <c r="D71" s="44"/>
      <c r="E71" s="44"/>
      <c r="F71" s="44"/>
      <c r="G71" s="44"/>
      <c r="H71" s="44"/>
      <c r="I71" s="44"/>
      <c r="J71" s="44"/>
      <c r="K71" s="44"/>
      <c r="L71" s="44"/>
      <c r="M71" s="44"/>
      <c r="N71" s="44"/>
      <c r="O71" s="44"/>
      <c r="P71" s="44"/>
      <c r="Q71" s="44"/>
      <c r="R71" s="44"/>
      <c r="S71" s="44"/>
      <c r="T71" s="44"/>
    </row>
    <row r="72" spans="1:20">
      <c r="A72" s="44"/>
      <c r="B72" s="44"/>
      <c r="C72" s="44"/>
      <c r="D72" s="44"/>
      <c r="E72" s="44"/>
      <c r="F72" s="44"/>
      <c r="G72" s="44"/>
      <c r="H72" s="44"/>
      <c r="I72" s="44"/>
      <c r="J72" s="44"/>
      <c r="K72" s="44"/>
      <c r="L72" s="44"/>
      <c r="M72" s="44"/>
      <c r="N72" s="44"/>
      <c r="O72" s="44"/>
      <c r="P72" s="44"/>
      <c r="Q72" s="44"/>
      <c r="R72" s="44"/>
      <c r="S72" s="44"/>
      <c r="T72" s="44"/>
    </row>
    <row r="73" spans="1:20">
      <c r="A73" s="44"/>
      <c r="B73" s="44"/>
      <c r="C73" s="44"/>
      <c r="D73" s="44"/>
      <c r="E73" s="44"/>
      <c r="F73" s="44"/>
      <c r="G73" s="44"/>
      <c r="H73" s="44"/>
      <c r="I73" s="44"/>
      <c r="J73" s="44"/>
      <c r="K73" s="44"/>
      <c r="L73" s="44"/>
      <c r="M73" s="44"/>
      <c r="N73" s="44"/>
      <c r="O73" s="44"/>
      <c r="P73" s="44"/>
      <c r="Q73" s="44"/>
      <c r="R73" s="44"/>
      <c r="S73" s="44"/>
      <c r="T73" s="44"/>
    </row>
    <row r="74" spans="1:20">
      <c r="A74" s="44"/>
      <c r="B74" s="44"/>
      <c r="C74" s="44"/>
      <c r="D74" s="44"/>
      <c r="E74" s="44"/>
      <c r="F74" s="44"/>
      <c r="G74" s="44"/>
      <c r="H74" s="44"/>
      <c r="I74" s="44"/>
      <c r="J74" s="44"/>
      <c r="K74" s="44"/>
      <c r="L74" s="44"/>
      <c r="M74" s="44"/>
      <c r="N74" s="44"/>
      <c r="O74" s="44"/>
      <c r="P74" s="44"/>
      <c r="Q74" s="44"/>
      <c r="R74" s="44"/>
      <c r="S74" s="44"/>
      <c r="T74" s="44"/>
    </row>
    <row r="75" spans="1:20">
      <c r="A75" s="44"/>
      <c r="B75" s="44"/>
      <c r="C75" s="44"/>
      <c r="D75" s="44"/>
      <c r="E75" s="44"/>
      <c r="F75" s="44"/>
      <c r="G75" s="44"/>
      <c r="H75" s="44"/>
      <c r="I75" s="44"/>
      <c r="J75" s="44"/>
      <c r="K75" s="44"/>
      <c r="L75" s="44"/>
      <c r="M75" s="44"/>
      <c r="N75" s="44"/>
      <c r="O75" s="44"/>
      <c r="P75" s="44"/>
      <c r="Q75" s="44"/>
      <c r="R75" s="44"/>
      <c r="S75" s="44"/>
      <c r="T75" s="44"/>
    </row>
    <row r="76" spans="1:20">
      <c r="A76" s="44"/>
      <c r="B76" s="44"/>
      <c r="C76" s="44"/>
      <c r="D76" s="44"/>
      <c r="E76" s="44"/>
      <c r="F76" s="44"/>
      <c r="G76" s="44"/>
      <c r="H76" s="44"/>
      <c r="I76" s="44"/>
      <c r="J76" s="44"/>
      <c r="K76" s="44"/>
      <c r="L76" s="44"/>
      <c r="M76" s="44"/>
      <c r="N76" s="44"/>
      <c r="O76" s="44"/>
      <c r="P76" s="44"/>
      <c r="Q76" s="44"/>
      <c r="R76" s="44"/>
      <c r="S76" s="44"/>
      <c r="T76" s="44"/>
    </row>
    <row r="77" spans="1:20">
      <c r="A77" s="44"/>
      <c r="B77" s="44"/>
      <c r="C77" s="44"/>
      <c r="D77" s="44"/>
      <c r="E77" s="44"/>
      <c r="F77" s="44"/>
      <c r="G77" s="44"/>
      <c r="H77" s="44"/>
      <c r="I77" s="44"/>
      <c r="J77" s="44"/>
      <c r="K77" s="44"/>
      <c r="L77" s="44"/>
      <c r="M77" s="44"/>
      <c r="N77" s="44"/>
      <c r="O77" s="44"/>
      <c r="P77" s="44"/>
      <c r="Q77" s="44"/>
      <c r="R77" s="44"/>
      <c r="S77" s="44"/>
      <c r="T77" s="44"/>
    </row>
    <row r="78" spans="1:20">
      <c r="A78" s="44"/>
      <c r="B78" s="44"/>
      <c r="C78" s="44"/>
      <c r="D78" s="44"/>
      <c r="E78" s="44"/>
      <c r="F78" s="44"/>
      <c r="G78" s="44"/>
      <c r="H78" s="44"/>
      <c r="I78" s="44"/>
      <c r="J78" s="44"/>
      <c r="K78" s="44"/>
      <c r="L78" s="44"/>
      <c r="M78" s="44"/>
      <c r="N78" s="44"/>
      <c r="O78" s="44"/>
      <c r="P78" s="44"/>
      <c r="Q78" s="44"/>
      <c r="R78" s="44"/>
      <c r="S78" s="44"/>
      <c r="T78" s="44"/>
    </row>
    <row r="79" spans="1:20">
      <c r="A79" s="44"/>
      <c r="B79" s="44"/>
      <c r="C79" s="44"/>
      <c r="D79" s="44"/>
      <c r="E79" s="44"/>
      <c r="F79" s="44"/>
      <c r="G79" s="44"/>
      <c r="H79" s="44"/>
      <c r="I79" s="44"/>
      <c r="J79" s="44"/>
      <c r="K79" s="44"/>
      <c r="L79" s="44"/>
      <c r="M79" s="44"/>
      <c r="N79" s="44"/>
      <c r="O79" s="44"/>
      <c r="P79" s="44"/>
      <c r="Q79" s="44"/>
      <c r="R79" s="44"/>
      <c r="S79" s="44"/>
      <c r="T79" s="44"/>
    </row>
    <row r="80" spans="1:20">
      <c r="A80" s="44"/>
      <c r="B80" s="44"/>
      <c r="C80" s="44"/>
      <c r="D80" s="44"/>
      <c r="E80" s="44"/>
      <c r="F80" s="44"/>
      <c r="G80" s="44"/>
      <c r="H80" s="44"/>
      <c r="I80" s="44"/>
      <c r="J80" s="44"/>
      <c r="K80" s="44"/>
      <c r="L80" s="44"/>
      <c r="M80" s="44"/>
      <c r="N80" s="44"/>
      <c r="O80" s="44"/>
      <c r="P80" s="44"/>
      <c r="Q80" s="44"/>
      <c r="R80" s="44"/>
      <c r="S80" s="44"/>
      <c r="T80" s="44"/>
    </row>
    <row r="81" spans="1:20">
      <c r="A81" s="44"/>
      <c r="B81" s="44"/>
      <c r="C81" s="44"/>
      <c r="D81" s="44"/>
      <c r="E81" s="44"/>
      <c r="F81" s="44"/>
      <c r="G81" s="44"/>
      <c r="H81" s="44"/>
      <c r="I81" s="44"/>
      <c r="J81" s="44"/>
      <c r="K81" s="44"/>
      <c r="L81" s="44"/>
      <c r="M81" s="44"/>
      <c r="N81" s="44"/>
      <c r="O81" s="44"/>
      <c r="P81" s="44"/>
      <c r="Q81" s="44"/>
      <c r="R81" s="44"/>
      <c r="S81" s="44"/>
      <c r="T81" s="44"/>
    </row>
    <row r="82" spans="1:20">
      <c r="A82" s="44"/>
      <c r="B82" s="44"/>
      <c r="C82" s="44"/>
      <c r="D82" s="44"/>
      <c r="E82" s="44"/>
      <c r="F82" s="44"/>
      <c r="G82" s="44"/>
      <c r="H82" s="44"/>
      <c r="I82" s="44"/>
      <c r="J82" s="44"/>
      <c r="K82" s="44"/>
      <c r="L82" s="44"/>
      <c r="M82" s="44"/>
      <c r="N82" s="44"/>
      <c r="O82" s="44"/>
      <c r="P82" s="44"/>
      <c r="Q82" s="44"/>
      <c r="R82" s="44"/>
      <c r="S82" s="44"/>
      <c r="T82" s="44"/>
    </row>
    <row r="83" spans="1:20">
      <c r="A83" s="44"/>
      <c r="B83" s="44"/>
      <c r="C83" s="44"/>
      <c r="D83" s="44"/>
      <c r="E83" s="44"/>
      <c r="F83" s="44"/>
      <c r="G83" s="44"/>
      <c r="H83" s="44"/>
      <c r="I83" s="44"/>
      <c r="J83" s="44"/>
      <c r="K83" s="44"/>
      <c r="L83" s="44"/>
      <c r="M83" s="44"/>
      <c r="N83" s="44"/>
      <c r="O83" s="44"/>
      <c r="P83" s="44"/>
      <c r="Q83" s="44"/>
      <c r="R83" s="44"/>
      <c r="S83" s="44"/>
      <c r="T83" s="44"/>
    </row>
    <row r="84" spans="1:20">
      <c r="A84" s="44"/>
      <c r="B84" s="44"/>
      <c r="C84" s="44"/>
      <c r="D84" s="44"/>
      <c r="E84" s="44"/>
      <c r="F84" s="44"/>
      <c r="G84" s="44"/>
      <c r="H84" s="44"/>
      <c r="I84" s="44"/>
      <c r="J84" s="44"/>
      <c r="K84" s="44"/>
      <c r="L84" s="44"/>
      <c r="M84" s="44"/>
      <c r="N84" s="44"/>
      <c r="O84" s="44"/>
      <c r="P84" s="44"/>
      <c r="Q84" s="44"/>
      <c r="R84" s="44"/>
      <c r="S84" s="44"/>
      <c r="T84" s="44"/>
    </row>
    <row r="85" spans="1:20">
      <c r="A85" s="44"/>
      <c r="B85" s="44"/>
      <c r="C85" s="44"/>
      <c r="D85" s="44"/>
      <c r="E85" s="44"/>
      <c r="F85" s="44"/>
      <c r="G85" s="44"/>
      <c r="H85" s="44"/>
      <c r="I85" s="44"/>
      <c r="J85" s="44"/>
      <c r="K85" s="44"/>
      <c r="L85" s="44"/>
      <c r="M85" s="44"/>
      <c r="N85" s="44"/>
      <c r="O85" s="44"/>
      <c r="P85" s="44"/>
      <c r="Q85" s="44"/>
      <c r="R85" s="44"/>
      <c r="S85" s="44"/>
      <c r="T85" s="44"/>
    </row>
  </sheetData>
  <mergeCells count="2">
    <mergeCell ref="B52:K52"/>
    <mergeCell ref="B6:K10"/>
  </mergeCells>
  <hyperlinks>
    <hyperlink ref="B64" r:id="rId1" display="info@lightcounting.com" xr:uid="{00000000-0004-0000-0000-000000000000}"/>
  </hyperlinks>
  <pageMargins left="0.7" right="0.7" top="0.75" bottom="0.75" header="0.3" footer="0.3"/>
  <pageSetup orientation="portrait"/>
  <cellWatches>
    <cellWatch r="F22"/>
  </cellWatche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CFFCC"/>
  </sheetPr>
  <dimension ref="A1:N41"/>
  <sheetViews>
    <sheetView showGridLines="0" zoomScale="70" zoomScaleNormal="70" zoomScalePageLayoutView="70" workbookViewId="0"/>
  </sheetViews>
  <sheetFormatPr defaultColWidth="11.44140625" defaultRowHeight="13.2"/>
  <cols>
    <col min="1" max="1" width="4.44140625" customWidth="1"/>
    <col min="2" max="2" width="22.44140625" customWidth="1"/>
    <col min="3" max="5" width="13.21875" customWidth="1"/>
    <col min="6" max="14" width="13.21875" style="210" customWidth="1"/>
  </cols>
  <sheetData>
    <row r="1" spans="1:14" s="210" customFormat="1"/>
    <row r="2" spans="1:14" s="210" customFormat="1" ht="17.399999999999999">
      <c r="B2" s="91" t="str">
        <f>Introduction!B2</f>
        <v xml:space="preserve">LightCounting Optical Components Market Forecast </v>
      </c>
    </row>
    <row r="3" spans="1:14" ht="15">
      <c r="B3" s="258" t="str">
        <f>Introduction!B3</f>
        <v>April 2022 Forecast - sample template</v>
      </c>
    </row>
    <row r="4" spans="1:14" ht="15.6">
      <c r="B4" s="260" t="s">
        <v>390</v>
      </c>
    </row>
    <row r="5" spans="1:14" s="210" customFormat="1">
      <c r="B5" s="426" t="s">
        <v>293</v>
      </c>
    </row>
    <row r="6" spans="1:14" ht="15">
      <c r="B6" s="267" t="s">
        <v>0</v>
      </c>
      <c r="H6" s="573"/>
      <c r="J6" s="573"/>
    </row>
    <row r="7" spans="1:14">
      <c r="B7" s="263" t="s">
        <v>164</v>
      </c>
      <c r="C7" s="151">
        <v>2016</v>
      </c>
      <c r="D7" s="151">
        <v>2017</v>
      </c>
      <c r="E7" s="151">
        <v>2018</v>
      </c>
      <c r="F7" s="151">
        <v>2019</v>
      </c>
      <c r="G7" s="151">
        <v>2020</v>
      </c>
      <c r="H7" s="151">
        <v>2021</v>
      </c>
      <c r="I7" s="151">
        <v>2022</v>
      </c>
      <c r="J7" s="151">
        <v>2023</v>
      </c>
      <c r="K7" s="151">
        <v>2024</v>
      </c>
      <c r="L7" s="151">
        <v>2025</v>
      </c>
      <c r="M7" s="151">
        <v>2026</v>
      </c>
      <c r="N7" s="151">
        <v>2027</v>
      </c>
    </row>
    <row r="8" spans="1:14">
      <c r="A8" s="210"/>
      <c r="B8" s="299" t="s">
        <v>477</v>
      </c>
      <c r="C8" s="299">
        <v>255238</v>
      </c>
      <c r="D8" s="299">
        <v>228928.28571428571</v>
      </c>
      <c r="E8" s="299">
        <v>266188.55923976609</v>
      </c>
      <c r="F8" s="299"/>
      <c r="G8" s="299"/>
      <c r="H8" s="299"/>
      <c r="I8" s="299"/>
      <c r="J8" s="299"/>
      <c r="K8" s="299"/>
      <c r="L8" s="299"/>
      <c r="M8" s="299"/>
      <c r="N8" s="299"/>
    </row>
    <row r="9" spans="1:14" s="210" customFormat="1">
      <c r="B9" s="299" t="s">
        <v>478</v>
      </c>
      <c r="C9" s="299">
        <v>0</v>
      </c>
      <c r="D9" s="299">
        <v>0</v>
      </c>
      <c r="E9" s="299">
        <v>0</v>
      </c>
      <c r="F9" s="299"/>
      <c r="G9" s="299"/>
      <c r="H9" s="299"/>
      <c r="I9" s="299"/>
      <c r="J9" s="299"/>
      <c r="K9" s="299"/>
      <c r="L9" s="299"/>
      <c r="M9" s="299"/>
      <c r="N9" s="299"/>
    </row>
    <row r="10" spans="1:14" s="210" customFormat="1">
      <c r="B10" s="299" t="s">
        <v>479</v>
      </c>
      <c r="C10" s="299">
        <v>243838</v>
      </c>
      <c r="D10" s="299">
        <v>160209</v>
      </c>
      <c r="E10" s="299">
        <v>274156</v>
      </c>
      <c r="F10" s="299"/>
      <c r="G10" s="299"/>
      <c r="H10" s="299"/>
      <c r="I10" s="299"/>
      <c r="J10" s="299"/>
      <c r="K10" s="299"/>
      <c r="L10" s="299"/>
      <c r="M10" s="299"/>
      <c r="N10" s="299"/>
    </row>
    <row r="11" spans="1:14">
      <c r="B11" s="299" t="s">
        <v>480</v>
      </c>
      <c r="C11" s="299">
        <v>0</v>
      </c>
      <c r="D11" s="299">
        <v>0</v>
      </c>
      <c r="E11" s="299">
        <v>0</v>
      </c>
      <c r="F11" s="299"/>
      <c r="G11" s="299"/>
      <c r="H11" s="299"/>
      <c r="I11" s="299"/>
      <c r="J11" s="299"/>
      <c r="K11" s="299"/>
      <c r="L11" s="299"/>
      <c r="M11" s="299"/>
      <c r="N11" s="299"/>
    </row>
    <row r="12" spans="1:14" s="210" customFormat="1">
      <c r="B12" s="299" t="s">
        <v>481</v>
      </c>
      <c r="C12" s="299">
        <v>0</v>
      </c>
      <c r="D12" s="299">
        <v>0</v>
      </c>
      <c r="E12" s="299">
        <v>0</v>
      </c>
      <c r="F12" s="299"/>
      <c r="G12" s="299"/>
      <c r="H12" s="299"/>
      <c r="I12" s="299"/>
      <c r="J12" s="299"/>
      <c r="K12" s="299"/>
      <c r="L12" s="299"/>
      <c r="M12" s="299"/>
      <c r="N12" s="299"/>
    </row>
    <row r="13" spans="1:14" s="210" customFormat="1">
      <c r="B13" s="188" t="s">
        <v>100</v>
      </c>
      <c r="C13" s="302">
        <f t="shared" ref="C13:E13" si="0">SUM(C8:C12)</f>
        <v>499076</v>
      </c>
      <c r="D13" s="302">
        <f t="shared" si="0"/>
        <v>389137.28571428568</v>
      </c>
      <c r="E13" s="302">
        <f t="shared" si="0"/>
        <v>540344.55923976609</v>
      </c>
      <c r="F13" s="302"/>
      <c r="G13" s="302"/>
      <c r="H13" s="302"/>
      <c r="I13" s="302"/>
      <c r="J13" s="302"/>
      <c r="K13" s="302"/>
      <c r="L13" s="302"/>
      <c r="M13" s="302"/>
      <c r="N13" s="302"/>
    </row>
    <row r="14" spans="1:14">
      <c r="B14" s="183"/>
      <c r="C14" s="68"/>
      <c r="D14" s="68">
        <f t="shared" ref="D14:E14" si="1">IF(C13=0,"",D13/C13-1)</f>
        <v>-0.2202845143539548</v>
      </c>
      <c r="E14" s="68">
        <f t="shared" si="1"/>
        <v>0.38857050988555386</v>
      </c>
      <c r="F14" s="68"/>
      <c r="G14" s="68"/>
      <c r="H14" s="68"/>
      <c r="I14" s="68"/>
      <c r="J14" s="68"/>
      <c r="K14" s="68"/>
      <c r="L14" s="68"/>
      <c r="M14" s="68"/>
      <c r="N14" s="68"/>
    </row>
    <row r="15" spans="1:14">
      <c r="B15" s="142" t="s">
        <v>111</v>
      </c>
      <c r="C15" s="183"/>
      <c r="D15" s="183"/>
      <c r="E15" s="183"/>
    </row>
    <row r="16" spans="1:14">
      <c r="B16" s="263" t="s">
        <v>164</v>
      </c>
      <c r="C16" s="151">
        <v>2016</v>
      </c>
      <c r="D16" s="151">
        <v>2017</v>
      </c>
      <c r="E16" s="151">
        <v>2018</v>
      </c>
      <c r="F16" s="151">
        <v>2019</v>
      </c>
      <c r="G16" s="151">
        <v>2020</v>
      </c>
      <c r="H16" s="151">
        <v>2021</v>
      </c>
      <c r="I16" s="151">
        <v>2022</v>
      </c>
      <c r="J16" s="151">
        <v>2023</v>
      </c>
      <c r="K16" s="151">
        <f>K7</f>
        <v>2024</v>
      </c>
      <c r="L16" s="151">
        <f>L7</f>
        <v>2025</v>
      </c>
      <c r="M16" s="151">
        <f t="shared" ref="M16:N16" si="2">M7</f>
        <v>2026</v>
      </c>
      <c r="N16" s="151">
        <f t="shared" si="2"/>
        <v>2027</v>
      </c>
    </row>
    <row r="17" spans="1:14">
      <c r="B17" s="546" t="str">
        <f t="shared" ref="B17:B21" si="3">B8</f>
        <v>100/200G Modulators</v>
      </c>
      <c r="C17" s="154">
        <v>1249.7176840046259</v>
      </c>
      <c r="D17" s="154">
        <v>1129.4344819696025</v>
      </c>
      <c r="E17" s="154">
        <v>909.60799626969253</v>
      </c>
      <c r="F17" s="154"/>
      <c r="G17" s="154"/>
      <c r="H17" s="154"/>
      <c r="I17" s="154"/>
      <c r="J17" s="154"/>
      <c r="K17" s="154"/>
      <c r="L17" s="154"/>
      <c r="M17" s="154"/>
      <c r="N17" s="154"/>
    </row>
    <row r="18" spans="1:14" s="210" customFormat="1">
      <c r="B18" s="546" t="str">
        <f t="shared" si="3"/>
        <v>400/800G Modulators</v>
      </c>
      <c r="C18" s="154">
        <v>0</v>
      </c>
      <c r="D18" s="154">
        <v>0</v>
      </c>
      <c r="E18" s="154">
        <v>0</v>
      </c>
      <c r="F18" s="154"/>
      <c r="G18" s="154"/>
      <c r="H18" s="154"/>
      <c r="I18" s="154"/>
      <c r="J18" s="154"/>
      <c r="K18" s="154"/>
      <c r="L18" s="154"/>
      <c r="M18" s="154"/>
      <c r="N18" s="154"/>
    </row>
    <row r="19" spans="1:14" s="210" customFormat="1">
      <c r="B19" s="546" t="str">
        <f t="shared" si="3"/>
        <v>100/200G Receivers</v>
      </c>
      <c r="C19" s="154">
        <v>968.57239362071186</v>
      </c>
      <c r="D19" s="154">
        <v>897.40165471290629</v>
      </c>
      <c r="E19" s="154">
        <v>740.00367283195931</v>
      </c>
      <c r="F19" s="154"/>
      <c r="G19" s="154"/>
      <c r="H19" s="154"/>
      <c r="I19" s="154"/>
      <c r="J19" s="154"/>
      <c r="K19" s="154"/>
      <c r="L19" s="154"/>
      <c r="M19" s="154"/>
      <c r="N19" s="154"/>
    </row>
    <row r="20" spans="1:14">
      <c r="B20" s="546" t="str">
        <f t="shared" si="3"/>
        <v>400/800G Receivers</v>
      </c>
      <c r="C20" s="154">
        <v>0</v>
      </c>
      <c r="D20" s="154">
        <v>0</v>
      </c>
      <c r="E20" s="154">
        <v>0</v>
      </c>
      <c r="F20" s="154"/>
      <c r="G20" s="154"/>
      <c r="H20" s="154"/>
      <c r="I20" s="154"/>
      <c r="J20" s="154"/>
      <c r="K20" s="154"/>
      <c r="L20" s="154"/>
      <c r="M20" s="154"/>
      <c r="N20" s="154"/>
    </row>
    <row r="21" spans="1:14" s="210" customFormat="1">
      <c r="B21" s="189" t="str">
        <f t="shared" si="3"/>
        <v>Integrated Modules</v>
      </c>
      <c r="C21" s="154">
        <v>0</v>
      </c>
      <c r="D21" s="154">
        <v>0</v>
      </c>
      <c r="E21" s="154">
        <v>0</v>
      </c>
      <c r="F21" s="154"/>
      <c r="G21" s="154"/>
      <c r="H21" s="154"/>
      <c r="I21" s="154"/>
      <c r="J21" s="154"/>
      <c r="K21" s="154"/>
      <c r="L21" s="154"/>
      <c r="M21" s="154"/>
      <c r="N21" s="154"/>
    </row>
    <row r="22" spans="1:14">
      <c r="B22" s="183"/>
      <c r="C22" s="183"/>
      <c r="D22" s="183"/>
      <c r="E22" s="183"/>
    </row>
    <row r="23" spans="1:14">
      <c r="B23" s="142" t="s">
        <v>1</v>
      </c>
      <c r="C23" s="183"/>
      <c r="D23" s="183"/>
      <c r="E23" s="183"/>
    </row>
    <row r="24" spans="1:14">
      <c r="B24" s="263" t="s">
        <v>164</v>
      </c>
      <c r="C24" s="151">
        <v>2016</v>
      </c>
      <c r="D24" s="151">
        <v>2017</v>
      </c>
      <c r="E24" s="151">
        <v>2018</v>
      </c>
      <c r="F24" s="151">
        <v>2019</v>
      </c>
      <c r="G24" s="151">
        <v>2020</v>
      </c>
      <c r="H24" s="151">
        <v>2021</v>
      </c>
      <c r="I24" s="151">
        <v>2022</v>
      </c>
      <c r="J24" s="151">
        <v>2023</v>
      </c>
      <c r="K24" s="151">
        <f>K7</f>
        <v>2024</v>
      </c>
      <c r="L24" s="151">
        <f>L7</f>
        <v>2025</v>
      </c>
      <c r="M24" s="151">
        <f t="shared" ref="M24:N24" si="4">M7</f>
        <v>2026</v>
      </c>
      <c r="N24" s="151">
        <f t="shared" si="4"/>
        <v>2027</v>
      </c>
    </row>
    <row r="25" spans="1:14">
      <c r="B25" s="546" t="str">
        <f t="shared" ref="B25:B29" si="5">B8</f>
        <v>100/200G Modulators</v>
      </c>
      <c r="C25" s="276">
        <f t="shared" ref="C25:E25" si="6">IF(C8=0,,C8*C17/10^6)</f>
        <v>318.97544222997271</v>
      </c>
      <c r="D25" s="276">
        <f t="shared" si="6"/>
        <v>258.55949978390345</v>
      </c>
      <c r="E25" s="276">
        <f t="shared" si="6"/>
        <v>242.127242</v>
      </c>
      <c r="F25" s="276"/>
      <c r="G25" s="276"/>
      <c r="H25" s="276"/>
      <c r="I25" s="276"/>
      <c r="J25" s="276"/>
      <c r="K25" s="276"/>
      <c r="L25" s="276"/>
      <c r="M25" s="276"/>
      <c r="N25" s="276"/>
    </row>
    <row r="26" spans="1:14" s="210" customFormat="1">
      <c r="B26" s="546" t="str">
        <f t="shared" si="5"/>
        <v>400/800G Modulators</v>
      </c>
      <c r="C26" s="276">
        <f t="shared" ref="C26:E26" si="7">IF(C9=0,,C9*C18/10^6)</f>
        <v>0</v>
      </c>
      <c r="D26" s="276">
        <f t="shared" si="7"/>
        <v>0</v>
      </c>
      <c r="E26" s="276">
        <f t="shared" si="7"/>
        <v>0</v>
      </c>
      <c r="F26" s="276"/>
      <c r="G26" s="276"/>
      <c r="H26" s="276"/>
      <c r="I26" s="276"/>
      <c r="J26" s="276"/>
      <c r="K26" s="276"/>
      <c r="L26" s="276"/>
      <c r="M26" s="276"/>
      <c r="N26" s="276"/>
    </row>
    <row r="27" spans="1:14" s="210" customFormat="1">
      <c r="B27" s="546" t="str">
        <f t="shared" si="5"/>
        <v>100/200G Receivers</v>
      </c>
      <c r="C27" s="276">
        <f t="shared" ref="C27:E27" si="8">IF(C10=0,,C10*C19/10^6)</f>
        <v>236.17475531568715</v>
      </c>
      <c r="D27" s="276">
        <f t="shared" si="8"/>
        <v>143.77182169989999</v>
      </c>
      <c r="E27" s="276">
        <f t="shared" si="8"/>
        <v>202.87644692891863</v>
      </c>
      <c r="F27" s="276"/>
      <c r="G27" s="276"/>
      <c r="H27" s="276"/>
      <c r="I27" s="276"/>
      <c r="J27" s="276"/>
      <c r="K27" s="276"/>
      <c r="L27" s="276"/>
      <c r="M27" s="276"/>
      <c r="N27" s="276"/>
    </row>
    <row r="28" spans="1:14">
      <c r="B28" s="546" t="str">
        <f t="shared" si="5"/>
        <v>400/800G Receivers</v>
      </c>
      <c r="C28" s="276">
        <f t="shared" ref="C28:E28" si="9">IF(C11=0,,C11*C20/10^6)</f>
        <v>0</v>
      </c>
      <c r="D28" s="276">
        <f t="shared" si="9"/>
        <v>0</v>
      </c>
      <c r="E28" s="276">
        <f t="shared" si="9"/>
        <v>0</v>
      </c>
      <c r="F28" s="276"/>
      <c r="G28" s="276"/>
      <c r="H28" s="276"/>
      <c r="I28" s="276"/>
      <c r="J28" s="276"/>
      <c r="K28" s="276"/>
      <c r="L28" s="276"/>
      <c r="M28" s="276"/>
      <c r="N28" s="276"/>
    </row>
    <row r="29" spans="1:14" s="210" customFormat="1">
      <c r="B29" s="189" t="str">
        <f t="shared" si="5"/>
        <v>Integrated Modules</v>
      </c>
      <c r="C29" s="276">
        <f t="shared" ref="C29:E29" si="10">IF(C12=0,,C12*C21/10^6)</f>
        <v>0</v>
      </c>
      <c r="D29" s="276">
        <f t="shared" si="10"/>
        <v>0</v>
      </c>
      <c r="E29" s="276">
        <f t="shared" si="10"/>
        <v>0</v>
      </c>
      <c r="F29" s="276"/>
      <c r="G29" s="276"/>
      <c r="H29" s="276"/>
      <c r="I29" s="276"/>
      <c r="J29" s="276"/>
      <c r="K29" s="276"/>
      <c r="L29" s="276"/>
      <c r="M29" s="276"/>
      <c r="N29" s="276"/>
    </row>
    <row r="30" spans="1:14">
      <c r="B30" s="188" t="s">
        <v>100</v>
      </c>
      <c r="C30" s="277">
        <f>SUM(C25:C29)</f>
        <v>555.15019754565992</v>
      </c>
      <c r="D30" s="277">
        <f t="shared" ref="D30:E30" si="11">SUM(D25:D29)</f>
        <v>402.33132148380344</v>
      </c>
      <c r="E30" s="277">
        <f t="shared" si="11"/>
        <v>445.00368892891862</v>
      </c>
      <c r="F30" s="277"/>
      <c r="G30" s="277"/>
      <c r="H30" s="277"/>
      <c r="I30" s="277"/>
      <c r="J30" s="277"/>
      <c r="K30" s="277"/>
      <c r="L30" s="277"/>
      <c r="M30" s="277"/>
      <c r="N30" s="277"/>
    </row>
    <row r="31" spans="1:14">
      <c r="A31" s="18"/>
      <c r="B31" s="278" t="s">
        <v>65</v>
      </c>
      <c r="C31" s="68"/>
      <c r="D31" s="68">
        <f t="shared" ref="D31:E31" si="12">IF(C30=0,"",D30/C30-1)</f>
        <v>-0.27527482965416306</v>
      </c>
      <c r="E31" s="68">
        <f t="shared" si="12"/>
        <v>0.10606275267791454</v>
      </c>
      <c r="F31" s="68"/>
      <c r="G31" s="68"/>
      <c r="H31" s="68"/>
      <c r="I31" s="68"/>
      <c r="J31" s="68"/>
      <c r="K31" s="68"/>
      <c r="L31" s="68"/>
      <c r="M31" s="68"/>
      <c r="N31" s="68"/>
    </row>
    <row r="32" spans="1:14">
      <c r="C32" s="83"/>
      <c r="D32" s="83"/>
      <c r="E32" s="83"/>
      <c r="F32" s="83"/>
      <c r="G32" s="83"/>
      <c r="H32" s="83"/>
      <c r="I32" s="83"/>
      <c r="J32" s="83"/>
    </row>
    <row r="34" spans="2:5">
      <c r="B34" s="210"/>
      <c r="C34" s="210"/>
      <c r="D34" s="210"/>
      <c r="E34" s="210"/>
    </row>
    <row r="35" spans="2:5">
      <c r="B35" s="210"/>
      <c r="C35" s="210"/>
      <c r="D35" s="210"/>
      <c r="E35" s="210"/>
    </row>
    <row r="36" spans="2:5">
      <c r="B36" s="210"/>
      <c r="C36" s="210"/>
      <c r="D36" s="210"/>
      <c r="E36" s="210"/>
    </row>
    <row r="37" spans="2:5">
      <c r="B37" s="210"/>
      <c r="C37" s="210"/>
      <c r="D37" s="210"/>
      <c r="E37" s="210"/>
    </row>
    <row r="38" spans="2:5">
      <c r="B38" s="210"/>
      <c r="C38" s="210"/>
      <c r="D38" s="210"/>
      <c r="E38" s="210"/>
    </row>
    <row r="39" spans="2:5">
      <c r="B39" s="210"/>
      <c r="C39" s="210"/>
      <c r="D39" s="210"/>
      <c r="E39" s="210"/>
    </row>
    <row r="40" spans="2:5">
      <c r="B40" s="210"/>
      <c r="C40" s="210"/>
      <c r="D40" s="210"/>
      <c r="E40" s="210"/>
    </row>
    <row r="41" spans="2:5">
      <c r="B41" s="210"/>
      <c r="C41" s="210"/>
      <c r="D41" s="210"/>
      <c r="E41" s="210"/>
    </row>
  </sheetData>
  <pageMargins left="0.75" right="0.75" top="1" bottom="1" header="0.5" footer="0.5"/>
  <pageSetup orientation="portrait" horizontalDpi="4294967292" verticalDpi="429496729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CFFCC"/>
  </sheetPr>
  <dimension ref="A1:T49"/>
  <sheetViews>
    <sheetView showGridLines="0" zoomScale="70" zoomScaleNormal="70" zoomScalePageLayoutView="70" workbookViewId="0"/>
  </sheetViews>
  <sheetFormatPr defaultColWidth="8.44140625" defaultRowHeight="13.2"/>
  <cols>
    <col min="1" max="1" width="4.44140625" style="64" customWidth="1"/>
    <col min="2" max="2" width="12.21875" customWidth="1"/>
    <col min="3" max="3" width="13" customWidth="1"/>
    <col min="4" max="4" width="10.44140625" style="210" customWidth="1"/>
    <col min="5" max="5" width="13.21875" style="214" customWidth="1"/>
    <col min="6" max="6" width="13.21875" customWidth="1"/>
    <col min="7" max="8" width="13.21875" style="19" customWidth="1"/>
    <col min="9" max="17" width="13.21875" style="210" customWidth="1"/>
  </cols>
  <sheetData>
    <row r="1" spans="1:20" s="210" customFormat="1">
      <c r="A1" s="64"/>
      <c r="E1" s="214"/>
    </row>
    <row r="2" spans="1:20" s="210" customFormat="1" ht="17.399999999999999">
      <c r="A2" s="64"/>
      <c r="B2" s="91" t="str">
        <f>Introduction!B2</f>
        <v xml:space="preserve">LightCounting Optical Components Market Forecast </v>
      </c>
      <c r="E2" s="214"/>
    </row>
    <row r="3" spans="1:20" ht="15">
      <c r="B3" s="258" t="str">
        <f>Introduction!B3</f>
        <v>April 2022 Forecast - sample template</v>
      </c>
    </row>
    <row r="4" spans="1:20" s="19" customFormat="1" ht="15.6">
      <c r="A4" s="64"/>
      <c r="B4" s="260" t="s">
        <v>298</v>
      </c>
      <c r="D4" s="210"/>
      <c r="E4" s="214"/>
      <c r="I4" s="210"/>
      <c r="J4" s="210"/>
      <c r="K4" s="210"/>
      <c r="L4" s="210"/>
      <c r="M4" s="210"/>
      <c r="N4" s="210"/>
      <c r="O4" s="210"/>
      <c r="P4" s="210"/>
      <c r="Q4" s="210"/>
    </row>
    <row r="5" spans="1:20" s="210" customFormat="1">
      <c r="A5" s="64"/>
      <c r="B5" s="19"/>
      <c r="E5" s="214"/>
    </row>
    <row r="6" spans="1:20" s="19" customFormat="1" ht="15">
      <c r="A6" s="64"/>
      <c r="B6" s="265" t="s">
        <v>0</v>
      </c>
      <c r="E6" s="214"/>
      <c r="I6" s="573"/>
      <c r="J6" s="210"/>
      <c r="K6" s="210"/>
      <c r="L6" s="573"/>
      <c r="M6" s="210"/>
      <c r="N6" s="210"/>
      <c r="O6" s="210"/>
      <c r="P6" s="210"/>
      <c r="Q6" s="210"/>
    </row>
    <row r="7" spans="1:20" ht="14.25" customHeight="1">
      <c r="A7" s="117"/>
      <c r="B7" s="115" t="s">
        <v>22</v>
      </c>
      <c r="C7" s="115" t="s">
        <v>11</v>
      </c>
      <c r="D7" s="115" t="s">
        <v>12</v>
      </c>
      <c r="E7" s="246" t="s">
        <v>239</v>
      </c>
      <c r="F7" s="275">
        <v>2016</v>
      </c>
      <c r="G7" s="275">
        <v>2017</v>
      </c>
      <c r="H7" s="275">
        <v>2018</v>
      </c>
      <c r="I7" s="275">
        <v>2019</v>
      </c>
      <c r="J7" s="275">
        <v>2020</v>
      </c>
      <c r="K7" s="275">
        <v>2021</v>
      </c>
      <c r="L7" s="275">
        <v>2022</v>
      </c>
      <c r="M7" s="275">
        <v>2023</v>
      </c>
      <c r="N7" s="275">
        <v>2024</v>
      </c>
      <c r="O7" s="275">
        <v>2025</v>
      </c>
      <c r="P7" s="275">
        <v>2026</v>
      </c>
      <c r="Q7" s="275">
        <v>2027</v>
      </c>
    </row>
    <row r="8" spans="1:20" ht="12.75" customHeight="1">
      <c r="A8" s="117"/>
      <c r="B8" s="718" t="s">
        <v>287</v>
      </c>
      <c r="C8" s="14" t="s">
        <v>297</v>
      </c>
      <c r="D8" s="314" t="s">
        <v>74</v>
      </c>
      <c r="E8" s="310" t="s">
        <v>74</v>
      </c>
      <c r="F8" s="627">
        <v>11427514.699999999</v>
      </c>
      <c r="G8" s="627">
        <v>8127039.1422706265</v>
      </c>
      <c r="H8" s="627">
        <v>7401851.8200361906</v>
      </c>
      <c r="I8" s="627"/>
      <c r="J8" s="627"/>
      <c r="K8" s="627"/>
      <c r="L8" s="627"/>
      <c r="M8" s="627"/>
      <c r="N8" s="627"/>
      <c r="O8" s="627"/>
      <c r="P8" s="627"/>
      <c r="Q8" s="627"/>
      <c r="R8" s="210"/>
      <c r="S8" s="210"/>
      <c r="T8" s="210"/>
    </row>
    <row r="9" spans="1:20" ht="12.75" customHeight="1">
      <c r="A9" s="117"/>
      <c r="B9" s="719"/>
      <c r="C9" s="300" t="s">
        <v>82</v>
      </c>
      <c r="D9" s="314" t="s">
        <v>74</v>
      </c>
      <c r="E9" s="310" t="s">
        <v>240</v>
      </c>
      <c r="F9" s="281">
        <v>7556019.7358539663</v>
      </c>
      <c r="G9" s="281">
        <v>4719015.4023229126</v>
      </c>
      <c r="H9" s="281">
        <v>8636709.2416260391</v>
      </c>
      <c r="I9" s="281"/>
      <c r="J9" s="281"/>
      <c r="K9" s="281"/>
      <c r="L9" s="281"/>
      <c r="M9" s="281"/>
      <c r="N9" s="281"/>
      <c r="O9" s="281"/>
      <c r="P9" s="281"/>
      <c r="Q9" s="281"/>
      <c r="R9" s="210"/>
      <c r="S9" s="210"/>
      <c r="T9" s="210"/>
    </row>
    <row r="10" spans="1:20" s="210" customFormat="1" ht="12.75" customHeight="1">
      <c r="A10" s="117"/>
      <c r="B10" s="719"/>
      <c r="C10" s="300" t="s">
        <v>232</v>
      </c>
      <c r="D10" s="519" t="s">
        <v>319</v>
      </c>
      <c r="E10" s="520" t="s">
        <v>394</v>
      </c>
      <c r="F10" s="628">
        <v>150</v>
      </c>
      <c r="G10" s="628">
        <v>4000</v>
      </c>
      <c r="H10" s="628">
        <v>0</v>
      </c>
      <c r="I10" s="628"/>
      <c r="J10" s="628"/>
      <c r="K10" s="628"/>
      <c r="L10" s="628"/>
      <c r="M10" s="628"/>
      <c r="N10" s="628"/>
      <c r="O10" s="628"/>
      <c r="P10" s="628"/>
      <c r="Q10" s="628"/>
    </row>
    <row r="11" spans="1:20" s="210" customFormat="1" ht="12.75" customHeight="1">
      <c r="A11" s="117"/>
      <c r="B11" s="719"/>
      <c r="C11" s="521" t="s">
        <v>232</v>
      </c>
      <c r="D11" s="522" t="s">
        <v>320</v>
      </c>
      <c r="E11" s="523" t="s">
        <v>395</v>
      </c>
      <c r="F11" s="627">
        <v>0</v>
      </c>
      <c r="G11" s="627">
        <v>500</v>
      </c>
      <c r="H11" s="627">
        <v>26336</v>
      </c>
      <c r="I11" s="627"/>
      <c r="J11" s="627"/>
      <c r="K11" s="627"/>
      <c r="L11" s="627"/>
      <c r="M11" s="627"/>
      <c r="N11" s="627"/>
      <c r="O11" s="627"/>
      <c r="P11" s="627"/>
      <c r="Q11" s="627"/>
    </row>
    <row r="12" spans="1:20" s="210" customFormat="1" ht="12.75" customHeight="1">
      <c r="A12" s="117"/>
      <c r="B12" s="719"/>
      <c r="C12" s="521" t="s">
        <v>232</v>
      </c>
      <c r="D12" s="522" t="s">
        <v>397</v>
      </c>
      <c r="E12" s="523" t="s">
        <v>396</v>
      </c>
      <c r="F12" s="627">
        <v>450</v>
      </c>
      <c r="G12" s="627">
        <v>74000</v>
      </c>
      <c r="H12" s="627">
        <v>228269.95</v>
      </c>
      <c r="I12" s="627"/>
      <c r="J12" s="627"/>
      <c r="K12" s="627"/>
      <c r="L12" s="627"/>
      <c r="M12" s="627"/>
      <c r="N12" s="627"/>
      <c r="O12" s="627"/>
      <c r="P12" s="627"/>
      <c r="Q12" s="627"/>
    </row>
    <row r="13" spans="1:20" s="19" customFormat="1">
      <c r="A13" s="117"/>
      <c r="B13" s="719"/>
      <c r="C13" s="524" t="s">
        <v>232</v>
      </c>
      <c r="D13" s="525" t="s">
        <v>397</v>
      </c>
      <c r="E13" s="526" t="s">
        <v>380</v>
      </c>
      <c r="F13" s="629">
        <v>0</v>
      </c>
      <c r="G13" s="629">
        <v>0</v>
      </c>
      <c r="H13" s="629">
        <v>12436.05</v>
      </c>
      <c r="I13" s="629"/>
      <c r="J13" s="629"/>
      <c r="K13" s="629"/>
      <c r="L13" s="629"/>
      <c r="M13" s="629"/>
      <c r="N13" s="629"/>
      <c r="O13" s="629"/>
      <c r="P13" s="629"/>
      <c r="Q13" s="629"/>
      <c r="R13" s="210"/>
      <c r="S13" s="210"/>
      <c r="T13" s="210"/>
    </row>
    <row r="14" spans="1:20">
      <c r="A14" s="117"/>
      <c r="B14" s="719"/>
      <c r="C14" s="300" t="s">
        <v>286</v>
      </c>
      <c r="D14" s="314" t="s">
        <v>74</v>
      </c>
      <c r="E14" s="310" t="s">
        <v>240</v>
      </c>
      <c r="F14" s="281">
        <v>0</v>
      </c>
      <c r="G14" s="281">
        <v>0</v>
      </c>
      <c r="H14" s="281">
        <v>0</v>
      </c>
      <c r="I14" s="281"/>
      <c r="J14" s="281"/>
      <c r="K14" s="281"/>
      <c r="L14" s="281"/>
      <c r="M14" s="281"/>
      <c r="N14" s="281"/>
      <c r="O14" s="281"/>
      <c r="P14" s="281"/>
      <c r="Q14" s="281"/>
      <c r="R14" s="210"/>
      <c r="S14" s="210"/>
      <c r="T14" s="210"/>
    </row>
    <row r="15" spans="1:20" s="210" customFormat="1">
      <c r="A15" s="117"/>
      <c r="B15" s="719"/>
      <c r="C15" s="300" t="s">
        <v>31</v>
      </c>
      <c r="D15" s="314" t="s">
        <v>74</v>
      </c>
      <c r="E15" s="310" t="s">
        <v>240</v>
      </c>
      <c r="F15" s="281">
        <v>0</v>
      </c>
      <c r="G15" s="281">
        <v>0</v>
      </c>
      <c r="H15" s="281">
        <v>0</v>
      </c>
      <c r="I15" s="281"/>
      <c r="J15" s="281"/>
      <c r="K15" s="281"/>
      <c r="L15" s="281"/>
      <c r="M15" s="281"/>
      <c r="N15" s="281"/>
      <c r="O15" s="281"/>
      <c r="P15" s="281"/>
      <c r="Q15" s="281"/>
    </row>
    <row r="16" spans="1:20">
      <c r="A16" s="117"/>
      <c r="B16" s="719"/>
      <c r="C16" s="309" t="s">
        <v>82</v>
      </c>
      <c r="D16" s="314" t="s">
        <v>74</v>
      </c>
      <c r="E16" s="310" t="s">
        <v>197</v>
      </c>
      <c r="F16" s="281">
        <v>39985.336519634919</v>
      </c>
      <c r="G16" s="281">
        <v>75000</v>
      </c>
      <c r="H16" s="281">
        <v>87026</v>
      </c>
      <c r="I16" s="281"/>
      <c r="J16" s="281"/>
      <c r="K16" s="281"/>
      <c r="L16" s="281"/>
      <c r="M16" s="281"/>
      <c r="N16" s="281"/>
      <c r="O16" s="281"/>
      <c r="P16" s="281"/>
      <c r="Q16" s="281"/>
      <c r="R16" s="210"/>
      <c r="S16" s="210"/>
      <c r="T16" s="210"/>
    </row>
    <row r="17" spans="1:17" s="210" customFormat="1">
      <c r="A17" s="117"/>
      <c r="B17" s="719"/>
      <c r="C17" s="309" t="s">
        <v>232</v>
      </c>
      <c r="D17" s="314" t="s">
        <v>74</v>
      </c>
      <c r="E17" s="310" t="s">
        <v>197</v>
      </c>
      <c r="F17" s="281">
        <v>0</v>
      </c>
      <c r="G17" s="281">
        <v>0</v>
      </c>
      <c r="H17" s="281">
        <v>72040</v>
      </c>
      <c r="I17" s="281"/>
      <c r="J17" s="281"/>
      <c r="K17" s="281"/>
      <c r="L17" s="281"/>
      <c r="M17" s="281"/>
      <c r="N17" s="281"/>
      <c r="O17" s="281"/>
      <c r="P17" s="281"/>
      <c r="Q17" s="281"/>
    </row>
    <row r="18" spans="1:17" s="210" customFormat="1">
      <c r="A18" s="117"/>
      <c r="B18" s="719"/>
      <c r="C18" s="309"/>
      <c r="D18" s="314"/>
      <c r="E18" s="310"/>
      <c r="F18" s="281"/>
      <c r="G18" s="281"/>
      <c r="H18" s="281"/>
      <c r="I18" s="281"/>
      <c r="J18" s="281"/>
      <c r="K18" s="281"/>
      <c r="L18" s="281"/>
      <c r="M18" s="281"/>
      <c r="N18" s="281"/>
      <c r="O18" s="281"/>
      <c r="P18" s="281"/>
      <c r="Q18" s="281"/>
    </row>
    <row r="19" spans="1:17" s="213" customFormat="1">
      <c r="A19" s="49"/>
      <c r="B19" s="301" t="s">
        <v>83</v>
      </c>
      <c r="C19" s="14" t="s">
        <v>23</v>
      </c>
      <c r="D19" s="14" t="s">
        <v>23</v>
      </c>
      <c r="E19" s="14" t="s">
        <v>23</v>
      </c>
      <c r="F19" s="281">
        <f>SUM(F8:F18)</f>
        <v>19024119.772373602</v>
      </c>
      <c r="G19" s="281">
        <f t="shared" ref="G19:H19" si="0">SUM(G8:G18)</f>
        <v>12999554.544593539</v>
      </c>
      <c r="H19" s="281">
        <f t="shared" si="0"/>
        <v>16464669.061662231</v>
      </c>
      <c r="I19" s="281"/>
      <c r="J19" s="281"/>
      <c r="K19" s="281"/>
      <c r="L19" s="281"/>
      <c r="M19" s="281"/>
      <c r="N19" s="281"/>
      <c r="O19" s="281"/>
      <c r="P19" s="281"/>
      <c r="Q19" s="281"/>
    </row>
    <row r="20" spans="1:17">
      <c r="A20" s="118"/>
      <c r="E20" s="247"/>
      <c r="F20" s="68"/>
      <c r="G20" s="68">
        <f t="shared" ref="G20:H20" si="1">IF(F19=0,"",G19/F19-1)</f>
        <v>-0.31668036681144118</v>
      </c>
      <c r="H20" s="68">
        <f t="shared" si="1"/>
        <v>0.26655640431231697</v>
      </c>
      <c r="I20" s="68"/>
      <c r="J20" s="68"/>
      <c r="K20" s="68"/>
      <c r="L20" s="68"/>
      <c r="M20" s="68"/>
      <c r="N20" s="68"/>
      <c r="O20" s="68"/>
      <c r="P20" s="68"/>
      <c r="Q20" s="68"/>
    </row>
    <row r="21" spans="1:17" s="213" customFormat="1">
      <c r="A21" s="49"/>
      <c r="B21" s="267" t="s">
        <v>67</v>
      </c>
      <c r="C21" s="52"/>
      <c r="D21" s="52"/>
      <c r="E21" s="247"/>
      <c r="F21" s="247"/>
      <c r="G21" s="247"/>
      <c r="H21" s="247"/>
      <c r="I21" s="247"/>
      <c r="J21" s="247"/>
      <c r="K21" s="247"/>
      <c r="L21" s="247"/>
      <c r="M21" s="247"/>
      <c r="N21" s="247"/>
      <c r="O21" s="247"/>
      <c r="P21" s="247"/>
      <c r="Q21" s="247"/>
    </row>
    <row r="22" spans="1:17" ht="12.75" customHeight="1">
      <c r="A22" s="119"/>
      <c r="B22" s="116" t="s">
        <v>22</v>
      </c>
      <c r="C22" s="116" t="s">
        <v>11</v>
      </c>
      <c r="D22" s="116" t="s">
        <v>12</v>
      </c>
      <c r="E22" s="253" t="str">
        <f t="shared" ref="E22:E27" si="2">E7</f>
        <v>Wavelengths</v>
      </c>
      <c r="F22" s="116">
        <v>2016</v>
      </c>
      <c r="G22" s="116">
        <v>2017</v>
      </c>
      <c r="H22" s="116">
        <v>2018</v>
      </c>
      <c r="I22" s="116">
        <v>2019</v>
      </c>
      <c r="J22" s="116">
        <v>2020</v>
      </c>
      <c r="K22" s="116">
        <v>2021</v>
      </c>
      <c r="L22" s="116">
        <v>2022</v>
      </c>
      <c r="M22" s="116">
        <v>2023</v>
      </c>
      <c r="N22" s="116">
        <f t="shared" ref="N22:O22" si="3">N7</f>
        <v>2024</v>
      </c>
      <c r="O22" s="116">
        <f t="shared" si="3"/>
        <v>2025</v>
      </c>
      <c r="P22" s="116">
        <f t="shared" ref="P22:Q22" si="4">P7</f>
        <v>2026</v>
      </c>
      <c r="Q22" s="116">
        <f t="shared" si="4"/>
        <v>2027</v>
      </c>
    </row>
    <row r="23" spans="1:17" ht="12.75" customHeight="1">
      <c r="A23" s="119"/>
      <c r="B23" s="718" t="str">
        <f>B8</f>
        <v>CPRI/eCPRI Fronthaul (grey &amp; WDM optics)</v>
      </c>
      <c r="C23" s="212" t="str">
        <f t="shared" ref="C23:D34" si="5">C8</f>
        <v>1,3,6,12 Gbps</v>
      </c>
      <c r="D23" s="314" t="str">
        <f t="shared" si="5"/>
        <v>all</v>
      </c>
      <c r="E23" s="310" t="str">
        <f t="shared" si="2"/>
        <v>all</v>
      </c>
      <c r="F23" s="312">
        <f t="shared" ref="F23:H24" si="6">IF(F8=0,,F36*10^6/F8)</f>
        <v>16.897696433557229</v>
      </c>
      <c r="G23" s="312">
        <f t="shared" si="6"/>
        <v>14.724913670056408</v>
      </c>
      <c r="H23" s="312">
        <f t="shared" si="6"/>
        <v>13.531647388757277</v>
      </c>
      <c r="I23" s="312"/>
      <c r="J23" s="312"/>
      <c r="K23" s="312"/>
      <c r="L23" s="312"/>
      <c r="M23" s="312"/>
      <c r="N23" s="312"/>
      <c r="O23" s="312"/>
      <c r="P23" s="312"/>
      <c r="Q23" s="312"/>
    </row>
    <row r="24" spans="1:17">
      <c r="A24" s="119"/>
      <c r="B24" s="719"/>
      <c r="C24" s="300" t="str">
        <f t="shared" si="5"/>
        <v>10 Gbps</v>
      </c>
      <c r="D24" s="314" t="str">
        <f t="shared" si="5"/>
        <v>all</v>
      </c>
      <c r="E24" s="310" t="str">
        <f t="shared" si="2"/>
        <v>grey</v>
      </c>
      <c r="F24" s="312">
        <f t="shared" si="6"/>
        <v>22.694952593933319</v>
      </c>
      <c r="G24" s="312">
        <f t="shared" si="6"/>
        <v>19.352876755863903</v>
      </c>
      <c r="H24" s="312">
        <f t="shared" si="6"/>
        <v>19.26118686562452</v>
      </c>
      <c r="I24" s="312"/>
      <c r="J24" s="312"/>
      <c r="K24" s="312"/>
      <c r="L24" s="312"/>
      <c r="M24" s="312"/>
      <c r="N24" s="312"/>
      <c r="O24" s="312"/>
      <c r="P24" s="312"/>
      <c r="Q24" s="312"/>
    </row>
    <row r="25" spans="1:17" s="210" customFormat="1">
      <c r="A25" s="119"/>
      <c r="B25" s="719"/>
      <c r="C25" s="300" t="str">
        <f t="shared" si="5"/>
        <v>25 Gbps</v>
      </c>
      <c r="D25" s="519" t="str">
        <f t="shared" si="5"/>
        <v>≤ 0.5 km</v>
      </c>
      <c r="E25" s="520" t="str">
        <f t="shared" si="2"/>
        <v>grey MMF</v>
      </c>
      <c r="F25" s="312">
        <f t="shared" ref="F25:H25" si="7">IF(F10=0,,F38*10^6/F10)</f>
        <v>163.44660226760334</v>
      </c>
      <c r="G25" s="312">
        <f t="shared" si="7"/>
        <v>96</v>
      </c>
      <c r="H25" s="312">
        <f t="shared" si="7"/>
        <v>0</v>
      </c>
      <c r="I25" s="312"/>
      <c r="J25" s="312"/>
      <c r="K25" s="312"/>
      <c r="L25" s="312"/>
      <c r="M25" s="312"/>
      <c r="N25" s="312"/>
      <c r="O25" s="312"/>
      <c r="P25" s="312"/>
      <c r="Q25" s="312"/>
    </row>
    <row r="26" spans="1:17" s="210" customFormat="1">
      <c r="A26" s="119"/>
      <c r="B26" s="719"/>
      <c r="C26" s="521" t="str">
        <f t="shared" si="5"/>
        <v>25 Gbps</v>
      </c>
      <c r="D26" s="522" t="str">
        <f t="shared" si="5"/>
        <v>300 m</v>
      </c>
      <c r="E26" s="523" t="str">
        <f t="shared" si="2"/>
        <v>grey SMF</v>
      </c>
      <c r="F26" s="491">
        <f t="shared" ref="F26:H26" si="8">IF(F11=0,,F39*10^6/F11)</f>
        <v>0</v>
      </c>
      <c r="G26" s="491">
        <f t="shared" si="8"/>
        <v>97</v>
      </c>
      <c r="H26" s="491">
        <f t="shared" si="8"/>
        <v>56</v>
      </c>
      <c r="I26" s="491"/>
      <c r="J26" s="491"/>
      <c r="K26" s="491"/>
      <c r="L26" s="491"/>
      <c r="M26" s="491"/>
      <c r="N26" s="491"/>
      <c r="O26" s="491"/>
      <c r="P26" s="491"/>
      <c r="Q26" s="491"/>
    </row>
    <row r="27" spans="1:17" s="210" customFormat="1">
      <c r="A27" s="119"/>
      <c r="B27" s="719"/>
      <c r="C27" s="521" t="str">
        <f t="shared" si="5"/>
        <v>25 Gbps</v>
      </c>
      <c r="D27" s="522" t="str">
        <f t="shared" si="5"/>
        <v>1-20 km</v>
      </c>
      <c r="E27" s="523" t="str">
        <f t="shared" si="2"/>
        <v>Duplex</v>
      </c>
      <c r="F27" s="491">
        <f t="shared" ref="F27:H27" si="9">IF(F12=0,,F40*10^6/F12)</f>
        <v>125.71518903512825</v>
      </c>
      <c r="G27" s="491">
        <f t="shared" si="9"/>
        <v>109.79729729729729</v>
      </c>
      <c r="H27" s="491">
        <f t="shared" si="9"/>
        <v>68.327574993463031</v>
      </c>
      <c r="I27" s="491"/>
      <c r="J27" s="491"/>
      <c r="K27" s="491"/>
      <c r="L27" s="491"/>
      <c r="M27" s="491"/>
      <c r="N27" s="491"/>
      <c r="O27" s="491"/>
      <c r="P27" s="491"/>
      <c r="Q27" s="491"/>
    </row>
    <row r="28" spans="1:17" s="19" customFormat="1">
      <c r="A28" s="119"/>
      <c r="B28" s="719"/>
      <c r="C28" s="524" t="str">
        <f t="shared" si="5"/>
        <v>25 Gbps</v>
      </c>
      <c r="D28" s="525" t="str">
        <f t="shared" si="5"/>
        <v>1-20 km</v>
      </c>
      <c r="E28" s="526" t="str">
        <f t="shared" ref="E28:E33" si="10">E13</f>
        <v>BiDi</v>
      </c>
      <c r="F28" s="496">
        <f t="shared" ref="F28:H28" si="11">IF(F13=0,,F41*10^6/F13)</f>
        <v>0</v>
      </c>
      <c r="G28" s="496">
        <f t="shared" si="11"/>
        <v>0</v>
      </c>
      <c r="H28" s="496">
        <f t="shared" si="11"/>
        <v>106.07403557047789</v>
      </c>
      <c r="I28" s="496"/>
      <c r="J28" s="496"/>
      <c r="K28" s="496"/>
      <c r="L28" s="496"/>
      <c r="M28" s="496"/>
      <c r="N28" s="496"/>
      <c r="O28" s="496"/>
      <c r="P28" s="496"/>
      <c r="Q28" s="496"/>
    </row>
    <row r="29" spans="1:17" s="19" customFormat="1">
      <c r="A29" s="119"/>
      <c r="B29" s="719"/>
      <c r="C29" s="300" t="str">
        <f t="shared" si="5"/>
        <v>50 Gbps</v>
      </c>
      <c r="D29" s="314" t="str">
        <f t="shared" si="5"/>
        <v>all</v>
      </c>
      <c r="E29" s="310" t="str">
        <f t="shared" si="10"/>
        <v>grey</v>
      </c>
      <c r="F29" s="312">
        <f t="shared" ref="F29:H30" si="12">IF(F14=0,,F42*10^6/F14)</f>
        <v>0</v>
      </c>
      <c r="G29" s="312">
        <f t="shared" si="12"/>
        <v>0</v>
      </c>
      <c r="H29" s="312">
        <f t="shared" si="12"/>
        <v>0</v>
      </c>
      <c r="I29" s="312"/>
      <c r="J29" s="312"/>
      <c r="K29" s="312"/>
      <c r="L29" s="312"/>
      <c r="M29" s="312"/>
      <c r="N29" s="312"/>
      <c r="O29" s="312"/>
      <c r="P29" s="312"/>
      <c r="Q29" s="312"/>
    </row>
    <row r="30" spans="1:17" s="210" customFormat="1">
      <c r="A30" s="119"/>
      <c r="B30" s="719"/>
      <c r="C30" s="300" t="str">
        <f t="shared" si="5"/>
        <v>100 Gbps</v>
      </c>
      <c r="D30" s="314" t="str">
        <f t="shared" si="5"/>
        <v>all</v>
      </c>
      <c r="E30" s="310" t="str">
        <f t="shared" si="10"/>
        <v>grey</v>
      </c>
      <c r="F30" s="312">
        <f t="shared" si="12"/>
        <v>0</v>
      </c>
      <c r="G30" s="312">
        <f t="shared" si="12"/>
        <v>0</v>
      </c>
      <c r="H30" s="312">
        <f t="shared" si="12"/>
        <v>0</v>
      </c>
      <c r="I30" s="312"/>
      <c r="J30" s="312"/>
      <c r="K30" s="312"/>
      <c r="L30" s="312"/>
      <c r="M30" s="312"/>
      <c r="N30" s="312"/>
      <c r="O30" s="312"/>
      <c r="P30" s="312"/>
      <c r="Q30" s="312"/>
    </row>
    <row r="31" spans="1:17" s="19" customFormat="1">
      <c r="A31" s="119"/>
      <c r="B31" s="719"/>
      <c r="C31" s="309" t="str">
        <f t="shared" si="5"/>
        <v>10 Gbps</v>
      </c>
      <c r="D31" s="314" t="str">
        <f t="shared" si="5"/>
        <v>all</v>
      </c>
      <c r="E31" s="310" t="str">
        <f t="shared" si="10"/>
        <v>WDM</v>
      </c>
      <c r="F31" s="312">
        <f t="shared" ref="F31:H32" si="13">IF(F16=0,,F44*10^6/F16)</f>
        <v>440</v>
      </c>
      <c r="G31" s="312">
        <f t="shared" si="13"/>
        <v>370.5993386636224</v>
      </c>
      <c r="H31" s="312">
        <f t="shared" si="13"/>
        <v>350</v>
      </c>
      <c r="I31" s="312"/>
      <c r="J31" s="312"/>
      <c r="K31" s="312"/>
      <c r="L31" s="312"/>
      <c r="M31" s="312"/>
      <c r="N31" s="312"/>
      <c r="O31" s="312"/>
      <c r="P31" s="312"/>
      <c r="Q31" s="312"/>
    </row>
    <row r="32" spans="1:17" s="210" customFormat="1">
      <c r="A32" s="119"/>
      <c r="B32" s="719"/>
      <c r="C32" s="309" t="str">
        <f t="shared" si="5"/>
        <v>25 Gbps</v>
      </c>
      <c r="D32" s="314" t="str">
        <f t="shared" si="5"/>
        <v>all</v>
      </c>
      <c r="E32" s="310" t="str">
        <f t="shared" si="10"/>
        <v>WDM</v>
      </c>
      <c r="F32" s="312">
        <f t="shared" si="13"/>
        <v>0</v>
      </c>
      <c r="G32" s="312">
        <f t="shared" si="13"/>
        <v>0</v>
      </c>
      <c r="H32" s="312">
        <f t="shared" si="13"/>
        <v>700</v>
      </c>
      <c r="I32" s="312"/>
      <c r="J32" s="312"/>
      <c r="K32" s="312"/>
      <c r="L32" s="312"/>
      <c r="M32" s="312"/>
      <c r="N32" s="312"/>
      <c r="O32" s="312"/>
      <c r="P32" s="312"/>
      <c r="Q32" s="312"/>
    </row>
    <row r="33" spans="1:17" s="210" customFormat="1">
      <c r="A33" s="119"/>
      <c r="B33" s="720"/>
      <c r="C33" s="309">
        <f t="shared" si="5"/>
        <v>0</v>
      </c>
      <c r="D33" s="314">
        <f t="shared" si="5"/>
        <v>0</v>
      </c>
      <c r="E33" s="310">
        <f t="shared" si="10"/>
        <v>0</v>
      </c>
      <c r="F33" s="313"/>
      <c r="G33" s="313"/>
      <c r="H33" s="313"/>
      <c r="I33" s="313"/>
      <c r="J33" s="313"/>
      <c r="K33" s="313"/>
      <c r="L33" s="313"/>
      <c r="M33" s="313"/>
      <c r="N33" s="313"/>
      <c r="O33" s="313"/>
      <c r="P33" s="313"/>
      <c r="Q33" s="313"/>
    </row>
    <row r="34" spans="1:17">
      <c r="B34" s="267" t="s">
        <v>1</v>
      </c>
      <c r="C34" s="52" t="str">
        <f t="shared" si="5"/>
        <v>All</v>
      </c>
      <c r="D34" s="52" t="str">
        <f t="shared" si="5"/>
        <v>All</v>
      </c>
      <c r="E34" s="247"/>
      <c r="F34" s="52"/>
      <c r="G34" s="52"/>
      <c r="H34" s="52"/>
      <c r="I34" s="52"/>
      <c r="J34" s="52"/>
      <c r="K34" s="52"/>
      <c r="L34" s="52"/>
      <c r="M34" s="52"/>
      <c r="N34" s="52"/>
      <c r="O34" s="52"/>
      <c r="P34" s="52"/>
      <c r="Q34" s="52"/>
    </row>
    <row r="35" spans="1:17">
      <c r="B35" s="116" t="s">
        <v>22</v>
      </c>
      <c r="C35" s="116" t="s">
        <v>11</v>
      </c>
      <c r="D35" s="116" t="s">
        <v>12</v>
      </c>
      <c r="E35" s="253" t="str">
        <f t="shared" ref="E35:E42" si="14">E7</f>
        <v>Wavelengths</v>
      </c>
      <c r="F35" s="116">
        <v>2016</v>
      </c>
      <c r="G35" s="116">
        <v>2017</v>
      </c>
      <c r="H35" s="116">
        <v>2018</v>
      </c>
      <c r="I35" s="116">
        <v>2019</v>
      </c>
      <c r="J35" s="116">
        <v>2020</v>
      </c>
      <c r="K35" s="116">
        <v>2021</v>
      </c>
      <c r="L35" s="116">
        <v>2022</v>
      </c>
      <c r="M35" s="116">
        <v>2023</v>
      </c>
      <c r="N35" s="116">
        <f t="shared" ref="N35:Q35" si="15">N7</f>
        <v>2024</v>
      </c>
      <c r="O35" s="116">
        <f t="shared" si="15"/>
        <v>2025</v>
      </c>
      <c r="P35" s="116">
        <f t="shared" si="15"/>
        <v>2026</v>
      </c>
      <c r="Q35" s="116">
        <f t="shared" si="15"/>
        <v>2027</v>
      </c>
    </row>
    <row r="36" spans="1:17" ht="12.75" customHeight="1">
      <c r="B36" s="718" t="str">
        <f>B8</f>
        <v>CPRI/eCPRI Fronthaul (grey &amp; WDM optics)</v>
      </c>
      <c r="C36" s="14" t="str">
        <f t="shared" ref="C36:D47" si="16">C8</f>
        <v>1,3,6,12 Gbps</v>
      </c>
      <c r="D36" s="310" t="str">
        <f t="shared" si="16"/>
        <v>all</v>
      </c>
      <c r="E36" s="282" t="str">
        <f t="shared" si="14"/>
        <v>all</v>
      </c>
      <c r="F36" s="312">
        <v>193.09867439061279</v>
      </c>
      <c r="G36" s="312">
        <v>119.66994976310424</v>
      </c>
      <c r="H36" s="312">
        <v>100.15924885256101</v>
      </c>
      <c r="I36" s="312"/>
      <c r="J36" s="312"/>
      <c r="K36" s="312"/>
      <c r="L36" s="312"/>
      <c r="M36" s="312"/>
      <c r="N36" s="312"/>
      <c r="O36" s="312"/>
      <c r="P36" s="312"/>
      <c r="Q36" s="312"/>
    </row>
    <row r="37" spans="1:17">
      <c r="B37" s="719"/>
      <c r="C37" s="300" t="str">
        <f t="shared" si="16"/>
        <v>10 Gbps</v>
      </c>
      <c r="D37" s="283" t="str">
        <f t="shared" si="16"/>
        <v>all</v>
      </c>
      <c r="E37" s="283" t="str">
        <f t="shared" si="14"/>
        <v>grey</v>
      </c>
      <c r="F37" s="312">
        <v>171.48350970403033</v>
      </c>
      <c r="G37" s="312">
        <v>91.326523490178843</v>
      </c>
      <c r="H37" s="312">
        <v>166.35327060702539</v>
      </c>
      <c r="I37" s="312"/>
      <c r="J37" s="312"/>
      <c r="K37" s="312"/>
      <c r="L37" s="312"/>
      <c r="M37" s="312"/>
      <c r="N37" s="312"/>
      <c r="O37" s="312"/>
      <c r="P37" s="312"/>
      <c r="Q37" s="312"/>
    </row>
    <row r="38" spans="1:17" s="210" customFormat="1">
      <c r="A38" s="64"/>
      <c r="B38" s="719"/>
      <c r="C38" s="300" t="str">
        <f t="shared" si="16"/>
        <v>25 Gbps</v>
      </c>
      <c r="D38" s="519" t="str">
        <f t="shared" si="16"/>
        <v>≤ 0.5 km</v>
      </c>
      <c r="E38" s="519" t="str">
        <f t="shared" si="14"/>
        <v>grey MMF</v>
      </c>
      <c r="F38" s="312">
        <v>2.4516990340140501E-2</v>
      </c>
      <c r="G38" s="312">
        <v>0.38400000000000001</v>
      </c>
      <c r="H38" s="312">
        <v>0</v>
      </c>
      <c r="I38" s="312"/>
      <c r="J38" s="312"/>
      <c r="K38" s="312"/>
      <c r="L38" s="312"/>
      <c r="M38" s="312"/>
      <c r="N38" s="312"/>
      <c r="O38" s="312"/>
      <c r="P38" s="312"/>
      <c r="Q38" s="312"/>
    </row>
    <row r="39" spans="1:17" s="210" customFormat="1">
      <c r="A39" s="64"/>
      <c r="B39" s="719"/>
      <c r="C39" s="521" t="str">
        <f t="shared" si="16"/>
        <v>25 Gbps</v>
      </c>
      <c r="D39" s="522" t="str">
        <f t="shared" si="16"/>
        <v>300 m</v>
      </c>
      <c r="E39" s="522" t="str">
        <f t="shared" si="14"/>
        <v>grey SMF</v>
      </c>
      <c r="F39" s="491">
        <v>0</v>
      </c>
      <c r="G39" s="491">
        <v>4.8500000000000001E-2</v>
      </c>
      <c r="H39" s="491">
        <v>1.4748159999999999</v>
      </c>
      <c r="I39" s="491"/>
      <c r="J39" s="491"/>
      <c r="K39" s="491"/>
      <c r="L39" s="491"/>
      <c r="M39" s="491"/>
      <c r="N39" s="491"/>
      <c r="O39" s="491"/>
      <c r="P39" s="491"/>
      <c r="Q39" s="491"/>
    </row>
    <row r="40" spans="1:17" s="210" customFormat="1">
      <c r="A40" s="64"/>
      <c r="B40" s="719"/>
      <c r="C40" s="521" t="str">
        <f t="shared" si="16"/>
        <v>25 Gbps</v>
      </c>
      <c r="D40" s="522" t="str">
        <f t="shared" si="16"/>
        <v>1-20 km</v>
      </c>
      <c r="E40" s="522" t="str">
        <f t="shared" si="14"/>
        <v>Duplex</v>
      </c>
      <c r="F40" s="491">
        <v>5.6571835065807707E-2</v>
      </c>
      <c r="G40" s="491">
        <v>8.125</v>
      </c>
      <c r="H40" s="491">
        <v>15.597132127379059</v>
      </c>
      <c r="I40" s="491"/>
      <c r="J40" s="491"/>
      <c r="K40" s="491"/>
      <c r="L40" s="491"/>
      <c r="M40" s="491"/>
      <c r="N40" s="491"/>
      <c r="O40" s="491"/>
      <c r="P40" s="491"/>
      <c r="Q40" s="491"/>
    </row>
    <row r="41" spans="1:17">
      <c r="B41" s="719"/>
      <c r="C41" s="524" t="str">
        <f t="shared" si="16"/>
        <v>25 Gbps</v>
      </c>
      <c r="D41" s="525" t="str">
        <f t="shared" si="16"/>
        <v>1-20 km</v>
      </c>
      <c r="E41" s="525" t="str">
        <f t="shared" si="14"/>
        <v>BiDi</v>
      </c>
      <c r="F41" s="491">
        <v>0</v>
      </c>
      <c r="G41" s="491">
        <v>0</v>
      </c>
      <c r="H41" s="491">
        <v>1.3191420100562414</v>
      </c>
      <c r="I41" s="491"/>
      <c r="J41" s="491"/>
      <c r="K41" s="491"/>
      <c r="L41" s="491"/>
      <c r="M41" s="491"/>
      <c r="N41" s="491"/>
      <c r="O41" s="491"/>
      <c r="P41" s="491"/>
      <c r="Q41" s="491"/>
    </row>
    <row r="42" spans="1:17">
      <c r="B42" s="719"/>
      <c r="C42" s="300" t="str">
        <f t="shared" si="16"/>
        <v>50 Gbps</v>
      </c>
      <c r="D42" s="283" t="str">
        <f t="shared" si="16"/>
        <v>all</v>
      </c>
      <c r="E42" s="283" t="str">
        <f t="shared" si="14"/>
        <v>grey</v>
      </c>
      <c r="F42" s="312">
        <v>0</v>
      </c>
      <c r="G42" s="312">
        <v>0</v>
      </c>
      <c r="H42" s="312">
        <v>0</v>
      </c>
      <c r="I42" s="312"/>
      <c r="J42" s="312"/>
      <c r="K42" s="312"/>
      <c r="L42" s="312"/>
      <c r="M42" s="312"/>
      <c r="N42" s="312"/>
      <c r="O42" s="312"/>
      <c r="P42" s="312"/>
      <c r="Q42" s="312"/>
    </row>
    <row r="43" spans="1:17" s="210" customFormat="1">
      <c r="A43" s="64"/>
      <c r="B43" s="719"/>
      <c r="C43" s="300" t="str">
        <f t="shared" si="16"/>
        <v>100 Gbps</v>
      </c>
      <c r="D43" s="314" t="str">
        <f t="shared" si="16"/>
        <v>all</v>
      </c>
      <c r="E43" s="314" t="s">
        <v>197</v>
      </c>
      <c r="F43" s="312">
        <v>0</v>
      </c>
      <c r="G43" s="312">
        <v>0</v>
      </c>
      <c r="H43" s="312">
        <v>0</v>
      </c>
      <c r="I43" s="312"/>
      <c r="J43" s="312"/>
      <c r="K43" s="312"/>
      <c r="L43" s="312"/>
      <c r="M43" s="312"/>
      <c r="N43" s="312"/>
      <c r="O43" s="312"/>
      <c r="P43" s="312"/>
      <c r="Q43" s="312"/>
    </row>
    <row r="44" spans="1:17">
      <c r="A44"/>
      <c r="B44" s="719"/>
      <c r="C44" s="309" t="str">
        <f t="shared" si="16"/>
        <v>10 Gbps</v>
      </c>
      <c r="D44" s="283" t="str">
        <f t="shared" si="16"/>
        <v>all</v>
      </c>
      <c r="E44" s="283" t="str">
        <f>E16</f>
        <v>WDM</v>
      </c>
      <c r="F44" s="312">
        <v>17.593548068639365</v>
      </c>
      <c r="G44" s="312">
        <v>27.794950399771679</v>
      </c>
      <c r="H44" s="312">
        <v>30.459099999999999</v>
      </c>
      <c r="I44" s="312"/>
      <c r="J44" s="312"/>
      <c r="K44" s="312"/>
      <c r="L44" s="312"/>
      <c r="M44" s="312"/>
      <c r="N44" s="312"/>
      <c r="O44" s="312"/>
      <c r="P44" s="312"/>
      <c r="Q44" s="312"/>
    </row>
    <row r="45" spans="1:17" s="210" customFormat="1">
      <c r="B45" s="719"/>
      <c r="C45" s="309" t="str">
        <f t="shared" si="16"/>
        <v>25 Gbps</v>
      </c>
      <c r="D45" s="283" t="str">
        <f t="shared" si="16"/>
        <v>all</v>
      </c>
      <c r="E45" s="283" t="str">
        <f>E17</f>
        <v>WDM</v>
      </c>
      <c r="F45" s="312">
        <v>0</v>
      </c>
      <c r="G45" s="312">
        <v>0</v>
      </c>
      <c r="H45" s="312">
        <v>50.427999999999997</v>
      </c>
      <c r="I45" s="312"/>
      <c r="J45" s="312"/>
      <c r="K45" s="312"/>
      <c r="L45" s="312"/>
      <c r="M45" s="312"/>
      <c r="N45" s="312"/>
      <c r="O45" s="312"/>
      <c r="P45" s="312"/>
      <c r="Q45" s="312"/>
    </row>
    <row r="46" spans="1:17" s="210" customFormat="1">
      <c r="B46" s="719"/>
      <c r="C46" s="309">
        <f t="shared" si="16"/>
        <v>0</v>
      </c>
      <c r="D46" s="283">
        <f t="shared" si="16"/>
        <v>0</v>
      </c>
      <c r="E46" s="283">
        <f>E18</f>
        <v>0</v>
      </c>
      <c r="F46" s="374">
        <v>0</v>
      </c>
      <c r="G46" s="374">
        <v>0</v>
      </c>
      <c r="H46" s="374">
        <v>0</v>
      </c>
      <c r="I46" s="374"/>
      <c r="J46" s="374"/>
      <c r="K46" s="374"/>
      <c r="L46" s="374"/>
      <c r="M46" s="374"/>
      <c r="N46" s="374"/>
      <c r="O46" s="374"/>
      <c r="P46" s="374"/>
      <c r="Q46" s="374"/>
    </row>
    <row r="47" spans="1:17">
      <c r="A47"/>
      <c r="B47" s="301" t="s">
        <v>83</v>
      </c>
      <c r="C47" s="14" t="str">
        <f t="shared" si="16"/>
        <v>All</v>
      </c>
      <c r="D47" s="14" t="str">
        <f t="shared" si="16"/>
        <v>All</v>
      </c>
      <c r="E47" s="14" t="s">
        <v>23</v>
      </c>
      <c r="F47" s="311">
        <f>SUM(F36:F46)</f>
        <v>382.25682098868845</v>
      </c>
      <c r="G47" s="311">
        <f t="shared" ref="G47:H47" si="17">SUM(G36:G46)</f>
        <v>247.34892365305473</v>
      </c>
      <c r="H47" s="311">
        <f t="shared" si="17"/>
        <v>365.79070959702165</v>
      </c>
      <c r="I47" s="311"/>
      <c r="J47" s="311"/>
      <c r="K47" s="311"/>
      <c r="L47" s="311"/>
      <c r="M47" s="311"/>
      <c r="N47" s="311"/>
      <c r="O47" s="311"/>
      <c r="P47" s="311"/>
      <c r="Q47" s="311"/>
    </row>
    <row r="48" spans="1:17">
      <c r="A48"/>
      <c r="F48" s="68"/>
      <c r="G48" s="68">
        <f t="shared" ref="G48:H48" si="18">IF(F47=0,"",G47/F47-1)</f>
        <v>-0.35292476138607831</v>
      </c>
      <c r="H48" s="68">
        <f t="shared" si="18"/>
        <v>0.47884496198616944</v>
      </c>
      <c r="I48" s="68"/>
      <c r="J48" s="68"/>
      <c r="K48" s="68"/>
      <c r="L48" s="68"/>
      <c r="M48" s="68"/>
      <c r="N48" s="68"/>
      <c r="O48" s="68"/>
      <c r="P48" s="68"/>
      <c r="Q48" s="68"/>
    </row>
    <row r="49" spans="6:17">
      <c r="F49" s="691"/>
      <c r="G49" s="691"/>
      <c r="H49" s="691"/>
      <c r="I49" s="353"/>
      <c r="J49" s="353"/>
      <c r="K49" s="353"/>
      <c r="L49" s="353"/>
      <c r="M49" s="353"/>
      <c r="N49" s="353"/>
      <c r="O49" s="353"/>
      <c r="P49" s="353"/>
      <c r="Q49" s="353"/>
    </row>
  </sheetData>
  <mergeCells count="3">
    <mergeCell ref="B8:B18"/>
    <mergeCell ref="B23:B33"/>
    <mergeCell ref="B36:B46"/>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CCFFCC"/>
  </sheetPr>
  <dimension ref="A2:Q35"/>
  <sheetViews>
    <sheetView showGridLines="0" zoomScale="70" zoomScaleNormal="70" zoomScalePageLayoutView="70" workbookViewId="0"/>
  </sheetViews>
  <sheetFormatPr defaultColWidth="8.44140625" defaultRowHeight="13.2"/>
  <cols>
    <col min="1" max="1" width="4.44140625" style="64" customWidth="1"/>
    <col min="2" max="2" width="13.77734375" style="210" customWidth="1"/>
    <col min="3" max="3" width="13" style="210" customWidth="1"/>
    <col min="4" max="4" width="11.44140625" style="210" customWidth="1"/>
    <col min="5" max="5" width="13.21875" style="527" customWidth="1"/>
    <col min="6" max="17" width="13.21875" style="210" customWidth="1"/>
    <col min="18" max="16384" width="8.44140625" style="210"/>
  </cols>
  <sheetData>
    <row r="2" spans="1:17" ht="17.399999999999999">
      <c r="B2" s="91" t="str">
        <f>Introduction!B2</f>
        <v xml:space="preserve">LightCounting Optical Components Market Forecast </v>
      </c>
    </row>
    <row r="3" spans="1:17" ht="15">
      <c r="B3" s="257" t="str">
        <f>Introduction!B3</f>
        <v>April 2022 Forecast - sample template</v>
      </c>
    </row>
    <row r="4" spans="1:17" ht="15.6">
      <c r="B4" s="260" t="s">
        <v>327</v>
      </c>
    </row>
    <row r="5" spans="1:17" ht="15.6">
      <c r="B5" s="134"/>
    </row>
    <row r="6" spans="1:17" ht="15">
      <c r="B6" s="265" t="s">
        <v>0</v>
      </c>
      <c r="L6" s="573"/>
    </row>
    <row r="7" spans="1:17" ht="14.25" customHeight="1">
      <c r="A7" s="117"/>
      <c r="B7" s="529" t="s">
        <v>22</v>
      </c>
      <c r="C7" s="529" t="s">
        <v>11</v>
      </c>
      <c r="D7" s="529" t="s">
        <v>12</v>
      </c>
      <c r="E7" s="530" t="s">
        <v>14</v>
      </c>
      <c r="F7" s="275">
        <v>2016</v>
      </c>
      <c r="G7" s="275">
        <v>2017</v>
      </c>
      <c r="H7" s="275">
        <v>2018</v>
      </c>
      <c r="I7" s="275">
        <v>2019</v>
      </c>
      <c r="J7" s="275">
        <v>2020</v>
      </c>
      <c r="K7" s="275">
        <v>2021</v>
      </c>
      <c r="L7" s="275">
        <v>2022</v>
      </c>
      <c r="M7" s="275">
        <v>2023</v>
      </c>
      <c r="N7" s="275">
        <v>2024</v>
      </c>
      <c r="O7" s="275">
        <v>2025</v>
      </c>
      <c r="P7" s="275">
        <v>2026</v>
      </c>
      <c r="Q7" s="275">
        <v>2027</v>
      </c>
    </row>
    <row r="8" spans="1:17" ht="12.75" customHeight="1">
      <c r="A8" s="117"/>
      <c r="B8" s="718" t="s">
        <v>323</v>
      </c>
      <c r="C8" s="531" t="s">
        <v>41</v>
      </c>
      <c r="D8" s="532" t="s">
        <v>334</v>
      </c>
      <c r="E8" s="533" t="s">
        <v>24</v>
      </c>
      <c r="F8" s="534">
        <v>645299.15212500002</v>
      </c>
      <c r="G8" s="534">
        <v>643657.505</v>
      </c>
      <c r="H8" s="534">
        <v>666557.69230769225</v>
      </c>
      <c r="I8" s="534"/>
      <c r="J8" s="534"/>
      <c r="K8" s="534"/>
      <c r="L8" s="534"/>
      <c r="M8" s="534"/>
      <c r="N8" s="534"/>
      <c r="O8" s="534"/>
      <c r="P8" s="534"/>
      <c r="Q8" s="534"/>
    </row>
    <row r="9" spans="1:17" ht="12.75" customHeight="1">
      <c r="A9" s="117"/>
      <c r="B9" s="719"/>
      <c r="C9" s="535" t="s">
        <v>82</v>
      </c>
      <c r="D9" s="532" t="s">
        <v>334</v>
      </c>
      <c r="E9" s="533" t="s">
        <v>16</v>
      </c>
      <c r="F9" s="536">
        <v>611911.03362</v>
      </c>
      <c r="G9" s="536">
        <v>631237.18920000002</v>
      </c>
      <c r="H9" s="536">
        <v>705000</v>
      </c>
      <c r="I9" s="536"/>
      <c r="J9" s="536"/>
      <c r="K9" s="536"/>
      <c r="L9" s="536"/>
      <c r="M9" s="536"/>
      <c r="N9" s="536"/>
      <c r="O9" s="536"/>
      <c r="P9" s="536"/>
      <c r="Q9" s="536"/>
    </row>
    <row r="10" spans="1:17">
      <c r="A10" s="117"/>
      <c r="B10" s="719"/>
      <c r="C10" s="535" t="s">
        <v>232</v>
      </c>
      <c r="D10" s="532" t="s">
        <v>334</v>
      </c>
      <c r="E10" s="533" t="s">
        <v>231</v>
      </c>
      <c r="F10" s="536">
        <v>0</v>
      </c>
      <c r="G10" s="536">
        <v>2000</v>
      </c>
      <c r="H10" s="536">
        <v>18180</v>
      </c>
      <c r="I10" s="536"/>
      <c r="J10" s="536"/>
      <c r="K10" s="536"/>
      <c r="L10" s="536"/>
      <c r="M10" s="536"/>
      <c r="N10" s="536"/>
      <c r="O10" s="536"/>
      <c r="P10" s="536"/>
      <c r="Q10" s="536"/>
    </row>
    <row r="11" spans="1:17">
      <c r="A11" s="117"/>
      <c r="B11" s="719"/>
      <c r="C11" s="535" t="s">
        <v>286</v>
      </c>
      <c r="D11" s="532" t="s">
        <v>334</v>
      </c>
      <c r="E11" s="533" t="s">
        <v>247</v>
      </c>
      <c r="F11" s="536">
        <v>0</v>
      </c>
      <c r="G11" s="536">
        <v>0</v>
      </c>
      <c r="H11" s="536">
        <v>0</v>
      </c>
      <c r="I11" s="536"/>
      <c r="J11" s="536"/>
      <c r="K11" s="536"/>
      <c r="L11" s="536"/>
      <c r="M11" s="536"/>
      <c r="N11" s="536"/>
      <c r="O11" s="536"/>
      <c r="P11" s="536"/>
      <c r="Q11" s="536"/>
    </row>
    <row r="12" spans="1:17">
      <c r="A12" s="117"/>
      <c r="B12" s="719"/>
      <c r="C12" s="535" t="s">
        <v>31</v>
      </c>
      <c r="D12" s="532" t="s">
        <v>334</v>
      </c>
      <c r="E12" s="533" t="s">
        <v>247</v>
      </c>
      <c r="F12" s="536">
        <v>0</v>
      </c>
      <c r="G12" s="536">
        <v>0</v>
      </c>
      <c r="H12" s="536">
        <v>0</v>
      </c>
      <c r="I12" s="536"/>
      <c r="J12" s="536"/>
      <c r="K12" s="536"/>
      <c r="L12" s="536"/>
      <c r="M12" s="536"/>
      <c r="N12" s="536"/>
      <c r="O12" s="536"/>
      <c r="P12" s="536"/>
      <c r="Q12" s="536"/>
    </row>
    <row r="13" spans="1:17">
      <c r="A13" s="117"/>
      <c r="B13" s="596"/>
      <c r="C13" s="535" t="s">
        <v>245</v>
      </c>
      <c r="D13" s="532" t="s">
        <v>23</v>
      </c>
      <c r="E13" s="533" t="s">
        <v>23</v>
      </c>
      <c r="F13" s="536">
        <v>0</v>
      </c>
      <c r="G13" s="536">
        <v>0</v>
      </c>
      <c r="H13" s="536">
        <v>0</v>
      </c>
      <c r="I13" s="536"/>
      <c r="J13" s="536"/>
      <c r="K13" s="536"/>
      <c r="L13" s="536"/>
      <c r="M13" s="536"/>
      <c r="N13" s="536"/>
      <c r="O13" s="536"/>
      <c r="P13" s="536"/>
      <c r="Q13" s="536"/>
    </row>
    <row r="14" spans="1:17" s="213" customFormat="1">
      <c r="A14" s="49"/>
      <c r="B14" s="528"/>
      <c r="C14" s="531" t="s">
        <v>23</v>
      </c>
      <c r="D14" s="532" t="s">
        <v>334</v>
      </c>
      <c r="E14" s="531" t="s">
        <v>23</v>
      </c>
      <c r="F14" s="537">
        <f>SUM(F8:F13)</f>
        <v>1257210.1857449999</v>
      </c>
      <c r="G14" s="537">
        <f t="shared" ref="G14:H14" si="0">SUM(G8:G13)</f>
        <v>1276894.6942</v>
      </c>
      <c r="H14" s="537">
        <f t="shared" si="0"/>
        <v>1389737.6923076923</v>
      </c>
      <c r="I14" s="537"/>
      <c r="J14" s="537"/>
      <c r="K14" s="537"/>
      <c r="L14" s="537"/>
      <c r="M14" s="537"/>
      <c r="N14" s="537"/>
      <c r="O14" s="537"/>
      <c r="P14" s="537"/>
      <c r="Q14" s="537"/>
    </row>
    <row r="15" spans="1:17">
      <c r="A15" s="118"/>
      <c r="E15" s="247"/>
      <c r="F15" s="68"/>
      <c r="G15" s="68">
        <f t="shared" ref="G15:H15" si="1">IF(F14=0,"",G14/F14-1)</f>
        <v>1.5657293170382225E-2</v>
      </c>
      <c r="H15" s="68">
        <f t="shared" si="1"/>
        <v>8.8372986919168506E-2</v>
      </c>
      <c r="I15" s="68"/>
      <c r="J15" s="68"/>
      <c r="K15" s="68"/>
      <c r="L15" s="68"/>
      <c r="M15" s="68"/>
      <c r="N15" s="68"/>
      <c r="O15" s="68"/>
      <c r="P15" s="68"/>
      <c r="Q15" s="68"/>
    </row>
    <row r="16" spans="1:17" s="213" customFormat="1">
      <c r="A16" s="49"/>
      <c r="B16" s="267" t="s">
        <v>67</v>
      </c>
      <c r="C16" s="52"/>
      <c r="D16" s="52"/>
      <c r="E16" s="247"/>
      <c r="F16" s="247"/>
      <c r="G16" s="247"/>
      <c r="H16" s="247"/>
      <c r="I16" s="616"/>
      <c r="J16" s="616"/>
      <c r="K16" s="616"/>
      <c r="L16" s="616"/>
      <c r="M16" s="616"/>
      <c r="N16" s="616"/>
      <c r="O16" s="616"/>
      <c r="P16" s="616"/>
      <c r="Q16" s="616"/>
    </row>
    <row r="17" spans="1:17" ht="12.75" customHeight="1">
      <c r="A17" s="119"/>
      <c r="B17" s="275" t="s">
        <v>22</v>
      </c>
      <c r="C17" s="275" t="s">
        <v>11</v>
      </c>
      <c r="D17" s="275" t="s">
        <v>12</v>
      </c>
      <c r="E17" s="538" t="str">
        <f t="shared" ref="E17:E23" si="2">E7</f>
        <v>Form Factor</v>
      </c>
      <c r="F17" s="275">
        <v>2016</v>
      </c>
      <c r="G17" s="275">
        <v>2017</v>
      </c>
      <c r="H17" s="275">
        <v>2018</v>
      </c>
      <c r="I17" s="275">
        <v>2019</v>
      </c>
      <c r="J17" s="275">
        <v>2020</v>
      </c>
      <c r="K17" s="275">
        <v>2021</v>
      </c>
      <c r="L17" s="275">
        <v>2022</v>
      </c>
      <c r="M17" s="275">
        <v>2023</v>
      </c>
      <c r="N17" s="275">
        <v>2024</v>
      </c>
      <c r="O17" s="275">
        <f>O$7</f>
        <v>2025</v>
      </c>
      <c r="P17" s="275">
        <f t="shared" ref="P17:Q17" si="3">P$7</f>
        <v>2026</v>
      </c>
      <c r="Q17" s="275">
        <f t="shared" si="3"/>
        <v>2027</v>
      </c>
    </row>
    <row r="18" spans="1:17" ht="12.75" customHeight="1">
      <c r="A18" s="119"/>
      <c r="B18" s="718" t="str">
        <f>B8</f>
        <v>Mobile mid-haul and backhaul</v>
      </c>
      <c r="C18" s="212" t="str">
        <f>C8</f>
        <v>1 Gbps</v>
      </c>
      <c r="D18" s="314" t="str">
        <f>D8</f>
        <v>10-80 km</v>
      </c>
      <c r="E18" s="310" t="str">
        <f t="shared" si="2"/>
        <v>SFP</v>
      </c>
      <c r="F18" s="312">
        <f>IF(F8=0,,F27*10^6/F8)</f>
        <v>16.815538644807191</v>
      </c>
      <c r="G18" s="312">
        <f t="shared" ref="G18:H18" si="4">IF(G8=0,,G27*10^6/G8)</f>
        <v>13.986462718271209</v>
      </c>
      <c r="H18" s="312">
        <f t="shared" si="4"/>
        <v>12.348060682522538</v>
      </c>
      <c r="I18" s="312"/>
      <c r="J18" s="312"/>
      <c r="K18" s="312"/>
      <c r="L18" s="312"/>
      <c r="M18" s="312"/>
      <c r="N18" s="312"/>
      <c r="O18" s="312"/>
      <c r="P18" s="312"/>
      <c r="Q18" s="312"/>
    </row>
    <row r="19" spans="1:17">
      <c r="A19" s="119"/>
      <c r="B19" s="719"/>
      <c r="C19" s="300" t="str">
        <f t="shared" ref="C19:D23" si="5">C9</f>
        <v>10 Gbps</v>
      </c>
      <c r="D19" s="314" t="str">
        <f t="shared" si="5"/>
        <v>10-80 km</v>
      </c>
      <c r="E19" s="310" t="str">
        <f t="shared" si="2"/>
        <v>SFP+</v>
      </c>
      <c r="F19" s="312">
        <f t="shared" ref="F19:H23" si="6">IF(F9=0,,F28*10^6/F9)</f>
        <v>182.06356171750147</v>
      </c>
      <c r="G19" s="312">
        <f t="shared" si="6"/>
        <v>148.99019472816192</v>
      </c>
      <c r="H19" s="312">
        <f t="shared" si="6"/>
        <v>100.04147560892065</v>
      </c>
      <c r="I19" s="312"/>
      <c r="J19" s="312"/>
      <c r="K19" s="312"/>
      <c r="L19" s="312"/>
      <c r="M19" s="312"/>
      <c r="N19" s="312"/>
      <c r="O19" s="312"/>
      <c r="P19" s="312"/>
      <c r="Q19" s="312"/>
    </row>
    <row r="20" spans="1:17">
      <c r="A20" s="119"/>
      <c r="B20" s="719"/>
      <c r="C20" s="300" t="str">
        <f t="shared" si="5"/>
        <v>25 Gbps</v>
      </c>
      <c r="D20" s="314" t="str">
        <f t="shared" si="5"/>
        <v>10-80 km</v>
      </c>
      <c r="E20" s="310" t="str">
        <f t="shared" si="2"/>
        <v>SFP28</v>
      </c>
      <c r="F20" s="312">
        <f t="shared" si="6"/>
        <v>0</v>
      </c>
      <c r="G20" s="312">
        <f t="shared" si="6"/>
        <v>324.10355668962507</v>
      </c>
      <c r="H20" s="312">
        <f t="shared" si="6"/>
        <v>194.92552284906316</v>
      </c>
      <c r="I20" s="312"/>
      <c r="J20" s="312"/>
      <c r="K20" s="312"/>
      <c r="L20" s="312"/>
      <c r="M20" s="312"/>
      <c r="N20" s="312"/>
      <c r="O20" s="312"/>
      <c r="P20" s="312"/>
      <c r="Q20" s="312"/>
    </row>
    <row r="21" spans="1:17">
      <c r="A21" s="119"/>
      <c r="B21" s="719"/>
      <c r="C21" s="300" t="str">
        <f t="shared" si="5"/>
        <v>50 Gbps</v>
      </c>
      <c r="D21" s="314" t="str">
        <f t="shared" si="5"/>
        <v>10-80 km</v>
      </c>
      <c r="E21" s="310" t="str">
        <f t="shared" si="2"/>
        <v>QSFP28</v>
      </c>
      <c r="F21" s="312">
        <f t="shared" si="6"/>
        <v>0</v>
      </c>
      <c r="G21" s="312">
        <f t="shared" si="6"/>
        <v>0</v>
      </c>
      <c r="H21" s="312">
        <f t="shared" si="6"/>
        <v>0</v>
      </c>
      <c r="I21" s="312"/>
      <c r="J21" s="312"/>
      <c r="K21" s="312"/>
      <c r="L21" s="312"/>
      <c r="M21" s="312"/>
      <c r="N21" s="312"/>
      <c r="O21" s="312"/>
      <c r="P21" s="312"/>
      <c r="Q21" s="312"/>
    </row>
    <row r="22" spans="1:17">
      <c r="A22" s="119"/>
      <c r="B22" s="719"/>
      <c r="C22" s="212" t="str">
        <f t="shared" si="5"/>
        <v>100 Gbps</v>
      </c>
      <c r="D22" s="314" t="str">
        <f t="shared" si="5"/>
        <v>10-80 km</v>
      </c>
      <c r="E22" s="310" t="str">
        <f t="shared" si="2"/>
        <v>QSFP28</v>
      </c>
      <c r="F22" s="312">
        <f t="shared" si="6"/>
        <v>0</v>
      </c>
      <c r="G22" s="312">
        <f t="shared" si="6"/>
        <v>0</v>
      </c>
      <c r="H22" s="312">
        <f t="shared" si="6"/>
        <v>0</v>
      </c>
      <c r="I22" s="312"/>
      <c r="J22" s="312"/>
      <c r="K22" s="312"/>
      <c r="L22" s="312"/>
      <c r="M22" s="312"/>
      <c r="N22" s="312"/>
      <c r="O22" s="312"/>
      <c r="P22" s="312"/>
      <c r="Q22" s="312"/>
    </row>
    <row r="23" spans="1:17">
      <c r="A23" s="119"/>
      <c r="B23" s="720"/>
      <c r="C23" s="212" t="str">
        <f t="shared" si="5"/>
        <v>200 Gbps</v>
      </c>
      <c r="D23" s="314" t="str">
        <f t="shared" si="5"/>
        <v>All</v>
      </c>
      <c r="E23" s="310" t="str">
        <f t="shared" si="2"/>
        <v>All</v>
      </c>
      <c r="F23" s="313">
        <f t="shared" si="6"/>
        <v>0</v>
      </c>
      <c r="G23" s="313">
        <f t="shared" si="6"/>
        <v>0</v>
      </c>
      <c r="H23" s="313">
        <f t="shared" si="6"/>
        <v>0</v>
      </c>
      <c r="I23" s="313"/>
      <c r="J23" s="313"/>
      <c r="K23" s="313"/>
      <c r="L23" s="313"/>
      <c r="M23" s="313"/>
      <c r="N23" s="313"/>
      <c r="O23" s="313"/>
      <c r="P23" s="313"/>
      <c r="Q23" s="313"/>
    </row>
    <row r="24" spans="1:17">
      <c r="A24" s="119"/>
      <c r="B24" s="539"/>
      <c r="C24" s="540"/>
      <c r="D24" s="541"/>
      <c r="E24" s="541"/>
      <c r="F24" s="542"/>
      <c r="G24" s="542"/>
      <c r="H24" s="542"/>
      <c r="I24" s="542"/>
      <c r="J24" s="542"/>
      <c r="K24" s="542"/>
      <c r="L24" s="542"/>
      <c r="M24" s="542"/>
      <c r="N24" s="542"/>
      <c r="O24" s="542"/>
      <c r="P24" s="542"/>
      <c r="Q24" s="542"/>
    </row>
    <row r="25" spans="1:17">
      <c r="B25" s="267" t="s">
        <v>1</v>
      </c>
      <c r="C25" s="52"/>
      <c r="D25" s="52"/>
      <c r="E25" s="247"/>
      <c r="F25" s="52"/>
      <c r="G25" s="52"/>
      <c r="H25" s="52"/>
      <c r="I25" s="52"/>
      <c r="J25" s="52"/>
      <c r="K25" s="52"/>
      <c r="L25" s="52"/>
      <c r="M25" s="52"/>
      <c r="N25" s="52"/>
      <c r="O25" s="52"/>
      <c r="P25" s="52"/>
      <c r="Q25" s="52"/>
    </row>
    <row r="26" spans="1:17">
      <c r="B26" s="275" t="s">
        <v>22</v>
      </c>
      <c r="C26" s="275" t="s">
        <v>11</v>
      </c>
      <c r="D26" s="275" t="s">
        <v>12</v>
      </c>
      <c r="E26" s="538" t="str">
        <f t="shared" ref="E26:E32" si="7">E7</f>
        <v>Form Factor</v>
      </c>
      <c r="F26" s="275">
        <v>2016</v>
      </c>
      <c r="G26" s="275">
        <v>2017</v>
      </c>
      <c r="H26" s="275">
        <v>2018</v>
      </c>
      <c r="I26" s="275">
        <v>2019</v>
      </c>
      <c r="J26" s="275">
        <v>2020</v>
      </c>
      <c r="K26" s="275">
        <v>2021</v>
      </c>
      <c r="L26" s="275">
        <v>2022</v>
      </c>
      <c r="M26" s="275">
        <v>2023</v>
      </c>
      <c r="N26" s="275">
        <v>2024</v>
      </c>
      <c r="O26" s="275">
        <f>O$7</f>
        <v>2025</v>
      </c>
      <c r="P26" s="275">
        <f t="shared" ref="P26:Q26" si="8">P$7</f>
        <v>2026</v>
      </c>
      <c r="Q26" s="275">
        <f t="shared" si="8"/>
        <v>2027</v>
      </c>
    </row>
    <row r="27" spans="1:17" ht="12.75" customHeight="1">
      <c r="B27" s="718" t="str">
        <f>B8</f>
        <v>Mobile mid-haul and backhaul</v>
      </c>
      <c r="C27" s="212" t="str">
        <f>C8</f>
        <v>1 Gbps</v>
      </c>
      <c r="D27" s="310" t="str">
        <f>D8</f>
        <v>10-80 km</v>
      </c>
      <c r="E27" s="282" t="str">
        <f t="shared" si="7"/>
        <v>SFP</v>
      </c>
      <c r="F27" s="312">
        <v>10.851052830019253</v>
      </c>
      <c r="G27" s="312">
        <v>9.0024916970179643</v>
      </c>
      <c r="H27" s="312">
        <v>8.2306948330175711</v>
      </c>
      <c r="I27" s="312"/>
      <c r="J27" s="312"/>
      <c r="K27" s="312"/>
      <c r="L27" s="312"/>
      <c r="M27" s="312"/>
      <c r="N27" s="312"/>
      <c r="O27" s="312"/>
      <c r="P27" s="312"/>
      <c r="Q27" s="312"/>
    </row>
    <row r="28" spans="1:17">
      <c r="B28" s="719"/>
      <c r="C28" s="300" t="str">
        <f t="shared" ref="C28:D32" si="9">C9</f>
        <v>10 Gbps</v>
      </c>
      <c r="D28" s="314" t="str">
        <f t="shared" si="9"/>
        <v>10-80 km</v>
      </c>
      <c r="E28" s="314" t="str">
        <f t="shared" si="7"/>
        <v>SFP+</v>
      </c>
      <c r="F28" s="312">
        <v>111.406702235095</v>
      </c>
      <c r="G28" s="312">
        <v>94.048151738565593</v>
      </c>
      <c r="H28" s="312">
        <v>70.529240304289061</v>
      </c>
      <c r="I28" s="312"/>
      <c r="J28" s="312"/>
      <c r="K28" s="312"/>
      <c r="L28" s="312"/>
      <c r="M28" s="312"/>
      <c r="N28" s="312"/>
      <c r="O28" s="312"/>
      <c r="P28" s="312"/>
      <c r="Q28" s="312"/>
    </row>
    <row r="29" spans="1:17">
      <c r="B29" s="719"/>
      <c r="C29" s="300" t="str">
        <f t="shared" si="9"/>
        <v>25 Gbps</v>
      </c>
      <c r="D29" s="314" t="str">
        <f t="shared" si="9"/>
        <v>10-80 km</v>
      </c>
      <c r="E29" s="314" t="str">
        <f t="shared" si="7"/>
        <v>SFP28</v>
      </c>
      <c r="F29" s="312">
        <v>0</v>
      </c>
      <c r="G29" s="312">
        <v>0.64820711337925019</v>
      </c>
      <c r="H29" s="312">
        <v>3.5437460053959682</v>
      </c>
      <c r="I29" s="312"/>
      <c r="J29" s="312"/>
      <c r="K29" s="312"/>
      <c r="L29" s="312"/>
      <c r="M29" s="312"/>
      <c r="N29" s="312"/>
      <c r="O29" s="312"/>
      <c r="P29" s="312"/>
      <c r="Q29" s="312"/>
    </row>
    <row r="30" spans="1:17">
      <c r="B30" s="719"/>
      <c r="C30" s="300" t="str">
        <f t="shared" si="9"/>
        <v>50 Gbps</v>
      </c>
      <c r="D30" s="314" t="str">
        <f t="shared" si="9"/>
        <v>10-80 km</v>
      </c>
      <c r="E30" s="314" t="str">
        <f t="shared" si="7"/>
        <v>QSFP28</v>
      </c>
      <c r="F30" s="312">
        <v>0</v>
      </c>
      <c r="G30" s="312">
        <v>0</v>
      </c>
      <c r="H30" s="312">
        <v>0</v>
      </c>
      <c r="I30" s="312"/>
      <c r="J30" s="312"/>
      <c r="K30" s="312"/>
      <c r="L30" s="312"/>
      <c r="M30" s="312"/>
      <c r="N30" s="312"/>
      <c r="O30" s="312"/>
      <c r="P30" s="312"/>
      <c r="Q30" s="312"/>
    </row>
    <row r="31" spans="1:17">
      <c r="B31" s="719"/>
      <c r="C31" s="300" t="str">
        <f t="shared" si="9"/>
        <v>100 Gbps</v>
      </c>
      <c r="D31" s="314" t="str">
        <f t="shared" si="9"/>
        <v>10-80 km</v>
      </c>
      <c r="E31" s="314" t="str">
        <f t="shared" si="7"/>
        <v>QSFP28</v>
      </c>
      <c r="F31" s="312">
        <v>0</v>
      </c>
      <c r="G31" s="312">
        <v>0</v>
      </c>
      <c r="H31" s="312">
        <v>0</v>
      </c>
      <c r="I31" s="312"/>
      <c r="J31" s="312"/>
      <c r="K31" s="312"/>
      <c r="L31" s="312"/>
      <c r="M31" s="312"/>
      <c r="N31" s="312"/>
      <c r="O31" s="312"/>
      <c r="P31" s="312"/>
      <c r="Q31" s="312"/>
    </row>
    <row r="32" spans="1:17">
      <c r="B32" s="596"/>
      <c r="C32" s="300" t="str">
        <f t="shared" si="9"/>
        <v>200 Gbps</v>
      </c>
      <c r="D32" s="314" t="str">
        <f t="shared" si="9"/>
        <v>All</v>
      </c>
      <c r="E32" s="314" t="str">
        <f t="shared" si="7"/>
        <v>All</v>
      </c>
      <c r="F32" s="312">
        <v>0</v>
      </c>
      <c r="G32" s="312">
        <v>0</v>
      </c>
      <c r="H32" s="312">
        <v>0</v>
      </c>
      <c r="I32" s="312"/>
      <c r="J32" s="312"/>
      <c r="K32" s="312"/>
      <c r="L32" s="312"/>
      <c r="M32" s="312"/>
      <c r="N32" s="312"/>
      <c r="O32" s="312"/>
      <c r="P32" s="312"/>
      <c r="Q32" s="312"/>
    </row>
    <row r="33" spans="1:17">
      <c r="A33" s="210"/>
      <c r="B33" s="528"/>
      <c r="C33" s="212" t="str">
        <f t="shared" ref="C33:D33" si="10">C14</f>
        <v>All</v>
      </c>
      <c r="D33" s="212" t="str">
        <f t="shared" si="10"/>
        <v>10-80 km</v>
      </c>
      <c r="E33" s="212" t="s">
        <v>23</v>
      </c>
      <c r="F33" s="543">
        <f t="shared" ref="F33:H33" si="11">SUM(F27:F32)</f>
        <v>122.25775506511425</v>
      </c>
      <c r="G33" s="543">
        <f t="shared" si="11"/>
        <v>103.69885054896281</v>
      </c>
      <c r="H33" s="543">
        <f t="shared" si="11"/>
        <v>82.303681142702601</v>
      </c>
      <c r="I33" s="543"/>
      <c r="J33" s="543"/>
      <c r="K33" s="543"/>
      <c r="L33" s="543"/>
      <c r="M33" s="543"/>
      <c r="N33" s="543"/>
      <c r="O33" s="543"/>
      <c r="P33" s="543"/>
      <c r="Q33" s="543"/>
    </row>
    <row r="34" spans="1:17">
      <c r="A34" s="210"/>
      <c r="F34" s="68"/>
      <c r="G34" s="68">
        <f t="shared" ref="G34:H34" si="12">IF(F33=0,"",G33/F33-1)</f>
        <v>-0.15180145019239888</v>
      </c>
      <c r="H34" s="68">
        <f t="shared" si="12"/>
        <v>-0.20632021756266417</v>
      </c>
      <c r="I34" s="68"/>
      <c r="J34" s="68"/>
      <c r="K34" s="68"/>
      <c r="L34" s="68"/>
      <c r="M34" s="68"/>
      <c r="N34" s="68"/>
      <c r="O34" s="68"/>
      <c r="P34" s="68"/>
      <c r="Q34" s="68"/>
    </row>
    <row r="35" spans="1:17">
      <c r="F35" s="83"/>
      <c r="G35" s="83"/>
      <c r="H35" s="83"/>
      <c r="I35" s="83"/>
      <c r="J35" s="83"/>
      <c r="K35" s="83"/>
      <c r="L35" s="83"/>
      <c r="M35" s="83"/>
      <c r="N35" s="83"/>
      <c r="O35" s="83"/>
      <c r="P35" s="83"/>
      <c r="Q35" s="83"/>
    </row>
  </sheetData>
  <mergeCells count="3">
    <mergeCell ref="B8:B12"/>
    <mergeCell ref="B27:B31"/>
    <mergeCell ref="B18:B23"/>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CCFFCC"/>
  </sheetPr>
  <dimension ref="A1:O89"/>
  <sheetViews>
    <sheetView showGridLines="0" zoomScale="70" zoomScaleNormal="70" zoomScalePageLayoutView="70" workbookViewId="0"/>
  </sheetViews>
  <sheetFormatPr defaultColWidth="9.21875" defaultRowHeight="13.2"/>
  <cols>
    <col min="1" max="1" width="4.44140625" style="19" customWidth="1"/>
    <col min="2" max="2" width="23.77734375" style="3" customWidth="1"/>
    <col min="3" max="6" width="13.21875" style="19" customWidth="1"/>
    <col min="7" max="9" width="13.21875" style="210" customWidth="1"/>
    <col min="10" max="14" width="14.21875" style="210" customWidth="1"/>
    <col min="15" max="16384" width="9.21875" style="3"/>
  </cols>
  <sheetData>
    <row r="1" spans="1:14" s="210" customFormat="1"/>
    <row r="2" spans="1:14" s="210" customFormat="1" ht="17.399999999999999">
      <c r="B2" s="259" t="str">
        <f>Introduction!B2</f>
        <v xml:space="preserve">LightCounting Optical Components Market Forecast </v>
      </c>
    </row>
    <row r="3" spans="1:14" ht="15">
      <c r="B3" s="258" t="str">
        <f>Introduction!B3</f>
        <v>April 2022 Forecast - sample template</v>
      </c>
    </row>
    <row r="4" spans="1:14" ht="15.6">
      <c r="B4" s="261" t="s">
        <v>161</v>
      </c>
    </row>
    <row r="6" spans="1:14" ht="15">
      <c r="A6" s="4"/>
      <c r="B6" s="265" t="s">
        <v>0</v>
      </c>
      <c r="I6" s="573"/>
      <c r="M6" s="2"/>
    </row>
    <row r="7" spans="1:14">
      <c r="A7" s="55"/>
      <c r="B7" s="150" t="s">
        <v>18</v>
      </c>
      <c r="C7" s="114">
        <v>2016</v>
      </c>
      <c r="D7" s="129">
        <v>2017</v>
      </c>
      <c r="E7" s="129">
        <v>2018</v>
      </c>
      <c r="F7" s="145">
        <v>2019</v>
      </c>
      <c r="G7" s="145">
        <v>2020</v>
      </c>
      <c r="H7" s="145">
        <v>2021</v>
      </c>
      <c r="I7" s="145">
        <v>2022</v>
      </c>
      <c r="J7" s="145">
        <v>2023</v>
      </c>
      <c r="K7" s="145">
        <v>2024</v>
      </c>
      <c r="L7" s="145">
        <v>2025</v>
      </c>
      <c r="M7" s="145">
        <v>2026</v>
      </c>
      <c r="N7" s="145">
        <v>2027</v>
      </c>
    </row>
    <row r="8" spans="1:14" s="19" customFormat="1">
      <c r="A8" s="431"/>
      <c r="B8" s="427" t="s">
        <v>482</v>
      </c>
      <c r="C8" s="669">
        <v>4057780.4</v>
      </c>
      <c r="D8" s="669">
        <v>4195038</v>
      </c>
      <c r="E8" s="669">
        <v>8689373</v>
      </c>
      <c r="F8" s="670"/>
      <c r="G8" s="670"/>
      <c r="H8" s="670"/>
      <c r="I8" s="670"/>
      <c r="J8" s="670"/>
      <c r="K8" s="670"/>
      <c r="L8" s="670"/>
      <c r="M8" s="670"/>
      <c r="N8" s="670"/>
    </row>
    <row r="9" spans="1:14" s="19" customFormat="1">
      <c r="A9" s="431"/>
      <c r="B9" s="427" t="s">
        <v>483</v>
      </c>
      <c r="C9" s="671">
        <v>77500000</v>
      </c>
      <c r="D9" s="671">
        <v>58000000</v>
      </c>
      <c r="E9" s="671">
        <v>69600000</v>
      </c>
      <c r="F9" s="672"/>
      <c r="G9" s="672"/>
      <c r="H9" s="672"/>
      <c r="I9" s="672"/>
      <c r="J9" s="672"/>
      <c r="K9" s="672"/>
      <c r="L9" s="672"/>
      <c r="M9" s="672"/>
      <c r="N9" s="672"/>
    </row>
    <row r="10" spans="1:14" s="19" customFormat="1">
      <c r="A10" s="431"/>
      <c r="B10" s="427" t="s">
        <v>484</v>
      </c>
      <c r="C10" s="671">
        <v>4280529.8</v>
      </c>
      <c r="D10" s="671">
        <v>2863044.01</v>
      </c>
      <c r="E10" s="671">
        <v>3051000</v>
      </c>
      <c r="F10" s="672"/>
      <c r="G10" s="672"/>
      <c r="H10" s="672"/>
      <c r="I10" s="672"/>
      <c r="J10" s="672"/>
      <c r="K10" s="672"/>
      <c r="L10" s="672"/>
      <c r="M10" s="672"/>
      <c r="N10" s="672"/>
    </row>
    <row r="11" spans="1:14">
      <c r="A11" s="431"/>
      <c r="B11" s="428" t="s">
        <v>485</v>
      </c>
      <c r="C11" s="673">
        <v>455349.26470588241</v>
      </c>
      <c r="D11" s="673">
        <v>113837.3161764706</v>
      </c>
      <c r="E11" s="673">
        <v>150000</v>
      </c>
      <c r="F11" s="674"/>
      <c r="G11" s="674"/>
      <c r="H11" s="674"/>
      <c r="I11" s="674"/>
      <c r="J11" s="674"/>
      <c r="K11" s="674"/>
      <c r="L11" s="674"/>
      <c r="M11" s="674"/>
      <c r="N11" s="674"/>
    </row>
    <row r="12" spans="1:14" s="19" customFormat="1">
      <c r="A12" s="431"/>
      <c r="B12" s="429" t="s">
        <v>486</v>
      </c>
      <c r="C12" s="669">
        <v>2251552.7599999998</v>
      </c>
      <c r="D12" s="669">
        <v>954431</v>
      </c>
      <c r="E12" s="669">
        <v>1051504</v>
      </c>
      <c r="F12" s="670"/>
      <c r="G12" s="670"/>
      <c r="H12" s="670"/>
      <c r="I12" s="670"/>
      <c r="J12" s="670"/>
      <c r="K12" s="670"/>
      <c r="L12" s="670"/>
      <c r="M12" s="670"/>
      <c r="N12" s="670"/>
    </row>
    <row r="13" spans="1:14" s="19" customFormat="1">
      <c r="A13" s="431"/>
      <c r="B13" s="427" t="s">
        <v>487</v>
      </c>
      <c r="C13" s="671">
        <v>12061532.039999999</v>
      </c>
      <c r="D13" s="671">
        <v>9649225.6319999993</v>
      </c>
      <c r="E13" s="671">
        <v>6754457.9423999991</v>
      </c>
      <c r="F13" s="672"/>
      <c r="G13" s="672"/>
      <c r="H13" s="672"/>
      <c r="I13" s="672"/>
      <c r="J13" s="672"/>
      <c r="K13" s="672"/>
      <c r="L13" s="672"/>
      <c r="M13" s="672"/>
      <c r="N13" s="672"/>
    </row>
    <row r="14" spans="1:14">
      <c r="A14" s="431"/>
      <c r="B14" s="428" t="s">
        <v>488</v>
      </c>
      <c r="C14" s="673">
        <v>1208071.2000000002</v>
      </c>
      <c r="D14" s="673">
        <v>343000</v>
      </c>
      <c r="E14" s="673">
        <v>253000</v>
      </c>
      <c r="F14" s="674"/>
      <c r="G14" s="674"/>
      <c r="H14" s="674"/>
      <c r="I14" s="674"/>
      <c r="J14" s="674"/>
      <c r="K14" s="674"/>
      <c r="L14" s="674"/>
      <c r="M14" s="674"/>
      <c r="N14" s="674"/>
    </row>
    <row r="15" spans="1:14" s="210" customFormat="1">
      <c r="A15" s="431"/>
      <c r="B15" s="427" t="s">
        <v>489</v>
      </c>
      <c r="C15" s="669">
        <v>25000</v>
      </c>
      <c r="D15" s="669">
        <v>200000</v>
      </c>
      <c r="E15" s="669">
        <v>700000</v>
      </c>
      <c r="F15" s="670"/>
      <c r="G15" s="670"/>
      <c r="H15" s="670"/>
      <c r="I15" s="670"/>
      <c r="J15" s="670"/>
      <c r="K15" s="670"/>
      <c r="L15" s="670"/>
      <c r="M15" s="670"/>
      <c r="N15" s="670"/>
    </row>
    <row r="16" spans="1:14" s="210" customFormat="1">
      <c r="A16" s="431"/>
      <c r="B16" s="427" t="s">
        <v>490</v>
      </c>
      <c r="C16" s="671">
        <v>0</v>
      </c>
      <c r="D16" s="671">
        <v>0</v>
      </c>
      <c r="E16" s="671">
        <v>0</v>
      </c>
      <c r="F16" s="672"/>
      <c r="G16" s="672"/>
      <c r="H16" s="672"/>
      <c r="I16" s="672"/>
      <c r="J16" s="672"/>
      <c r="K16" s="672"/>
      <c r="L16" s="672"/>
      <c r="M16" s="672"/>
      <c r="N16" s="672"/>
    </row>
    <row r="17" spans="1:14" s="210" customFormat="1">
      <c r="A17" s="431"/>
      <c r="B17" s="427" t="s">
        <v>491</v>
      </c>
      <c r="C17" s="671">
        <v>325000</v>
      </c>
      <c r="D17" s="671">
        <v>700000</v>
      </c>
      <c r="E17" s="671">
        <v>850232</v>
      </c>
      <c r="F17" s="672"/>
      <c r="G17" s="672"/>
      <c r="H17" s="672"/>
      <c r="I17" s="672"/>
      <c r="J17" s="672"/>
      <c r="K17" s="672"/>
      <c r="L17" s="672"/>
      <c r="M17" s="672"/>
      <c r="N17" s="672"/>
    </row>
    <row r="18" spans="1:14" s="19" customFormat="1">
      <c r="A18" s="431"/>
      <c r="B18" s="428" t="s">
        <v>492</v>
      </c>
      <c r="C18" s="673">
        <v>35000</v>
      </c>
      <c r="D18" s="673">
        <v>833395.25</v>
      </c>
      <c r="E18" s="673">
        <v>763268</v>
      </c>
      <c r="F18" s="674"/>
      <c r="G18" s="674"/>
      <c r="H18" s="674"/>
      <c r="I18" s="674"/>
      <c r="J18" s="674"/>
      <c r="K18" s="674"/>
      <c r="L18" s="674"/>
      <c r="M18" s="674"/>
      <c r="N18" s="674"/>
    </row>
    <row r="19" spans="1:14" s="19" customFormat="1">
      <c r="A19" s="431"/>
      <c r="B19" s="427" t="s">
        <v>493</v>
      </c>
      <c r="C19" s="669">
        <v>50</v>
      </c>
      <c r="D19" s="669">
        <v>500</v>
      </c>
      <c r="E19" s="669">
        <v>1000</v>
      </c>
      <c r="F19" s="670"/>
      <c r="G19" s="670"/>
      <c r="H19" s="670"/>
      <c r="I19" s="670"/>
      <c r="J19" s="670"/>
      <c r="K19" s="670"/>
      <c r="L19" s="670"/>
      <c r="M19" s="670"/>
      <c r="N19" s="670"/>
    </row>
    <row r="20" spans="1:14">
      <c r="A20" s="431"/>
      <c r="B20" s="428" t="s">
        <v>494</v>
      </c>
      <c r="C20" s="673">
        <v>50</v>
      </c>
      <c r="D20" s="673">
        <v>100</v>
      </c>
      <c r="E20" s="673">
        <v>150</v>
      </c>
      <c r="F20" s="674"/>
      <c r="G20" s="674"/>
      <c r="H20" s="674"/>
      <c r="I20" s="674"/>
      <c r="J20" s="674"/>
      <c r="K20" s="674"/>
      <c r="L20" s="674"/>
      <c r="M20" s="674"/>
      <c r="N20" s="674"/>
    </row>
    <row r="21" spans="1:14" s="210" customFormat="1">
      <c r="A21" s="431"/>
      <c r="B21" s="427" t="s">
        <v>495</v>
      </c>
      <c r="C21" s="669">
        <v>0</v>
      </c>
      <c r="D21" s="669">
        <v>0</v>
      </c>
      <c r="E21" s="669">
        <v>0</v>
      </c>
      <c r="F21" s="670"/>
      <c r="G21" s="670"/>
      <c r="H21" s="670"/>
      <c r="I21" s="670"/>
      <c r="J21" s="670"/>
      <c r="K21" s="670"/>
      <c r="L21" s="670"/>
      <c r="M21" s="670"/>
      <c r="N21" s="670"/>
    </row>
    <row r="22" spans="1:14" s="210" customFormat="1">
      <c r="A22" s="431"/>
      <c r="B22" s="428" t="s">
        <v>496</v>
      </c>
      <c r="C22" s="673">
        <v>0</v>
      </c>
      <c r="D22" s="673">
        <v>0</v>
      </c>
      <c r="E22" s="673">
        <v>0</v>
      </c>
      <c r="F22" s="674"/>
      <c r="G22" s="674"/>
      <c r="H22" s="674"/>
      <c r="I22" s="674"/>
      <c r="J22" s="674"/>
      <c r="K22" s="674"/>
      <c r="L22" s="674"/>
      <c r="M22" s="674"/>
      <c r="N22" s="674"/>
    </row>
    <row r="23" spans="1:14">
      <c r="A23" s="431"/>
      <c r="B23" s="427"/>
      <c r="C23" s="669"/>
      <c r="D23" s="669"/>
      <c r="E23" s="669"/>
      <c r="F23" s="670"/>
      <c r="G23" s="670"/>
      <c r="H23" s="670"/>
      <c r="I23" s="670"/>
      <c r="J23" s="670"/>
      <c r="K23" s="670"/>
      <c r="L23" s="670"/>
      <c r="M23" s="670"/>
      <c r="N23" s="670"/>
    </row>
    <row r="24" spans="1:14" s="210" customFormat="1">
      <c r="A24" s="431"/>
      <c r="B24" s="428"/>
      <c r="C24" s="673"/>
      <c r="D24" s="673"/>
      <c r="E24" s="673"/>
      <c r="F24" s="674"/>
      <c r="G24" s="674"/>
      <c r="H24" s="674"/>
      <c r="I24" s="674"/>
      <c r="J24" s="674"/>
      <c r="K24" s="674"/>
      <c r="L24" s="674"/>
      <c r="M24" s="674"/>
      <c r="N24" s="674"/>
    </row>
    <row r="25" spans="1:14">
      <c r="A25" s="431"/>
      <c r="B25" s="430" t="s">
        <v>100</v>
      </c>
      <c r="C25" s="162">
        <f>SUM(C8:C24)</f>
        <v>102199915.4647059</v>
      </c>
      <c r="D25" s="162">
        <f t="shared" ref="D25:E25" si="0">SUM(D8:D24)</f>
        <v>77852571.208176464</v>
      </c>
      <c r="E25" s="162">
        <f t="shared" si="0"/>
        <v>91863984.942399994</v>
      </c>
      <c r="F25" s="162"/>
      <c r="G25" s="162"/>
      <c r="H25" s="162"/>
      <c r="I25" s="162"/>
      <c r="J25" s="162"/>
      <c r="K25" s="162"/>
      <c r="L25" s="162"/>
      <c r="M25" s="162"/>
      <c r="N25" s="162"/>
    </row>
    <row r="26" spans="1:14">
      <c r="A26" s="432"/>
      <c r="B26" s="19"/>
      <c r="C26" s="8"/>
      <c r="D26" s="8">
        <f t="shared" ref="D26:E26" si="1">IF(C25=0,"",D25/C25-1)</f>
        <v>-0.23823252833254682</v>
      </c>
      <c r="E26" s="8">
        <f t="shared" si="1"/>
        <v>0.1799736799540923</v>
      </c>
      <c r="F26" s="8"/>
      <c r="G26" s="8"/>
      <c r="H26" s="8"/>
      <c r="I26" s="8"/>
      <c r="J26" s="8"/>
      <c r="K26" s="8"/>
      <c r="L26" s="8"/>
      <c r="M26" s="8"/>
      <c r="N26" s="8"/>
    </row>
    <row r="27" spans="1:14">
      <c r="A27" s="64"/>
      <c r="B27" s="265" t="s">
        <v>67</v>
      </c>
      <c r="F27" s="210"/>
    </row>
    <row r="28" spans="1:14">
      <c r="A28" s="55"/>
      <c r="B28" s="150" t="s">
        <v>18</v>
      </c>
      <c r="C28" s="128">
        <v>2016</v>
      </c>
      <c r="D28" s="129">
        <v>2017</v>
      </c>
      <c r="E28" s="129">
        <v>2018</v>
      </c>
      <c r="F28" s="145">
        <v>2019</v>
      </c>
      <c r="G28" s="145">
        <v>2020</v>
      </c>
      <c r="H28" s="145">
        <v>2021</v>
      </c>
      <c r="I28" s="145">
        <v>2022</v>
      </c>
      <c r="J28" s="145">
        <v>2023</v>
      </c>
      <c r="K28" s="145">
        <f t="shared" ref="K28:N28" si="2">K7</f>
        <v>2024</v>
      </c>
      <c r="L28" s="145">
        <f t="shared" si="2"/>
        <v>2025</v>
      </c>
      <c r="M28" s="145">
        <f t="shared" si="2"/>
        <v>2026</v>
      </c>
      <c r="N28" s="145">
        <f t="shared" si="2"/>
        <v>2027</v>
      </c>
    </row>
    <row r="29" spans="1:14">
      <c r="A29" s="75"/>
      <c r="B29" s="429" t="str">
        <f t="shared" ref="B29:B43" si="3">B8</f>
        <v>GPON ONU transceiver</v>
      </c>
      <c r="C29" s="675">
        <v>14.099320602233657</v>
      </c>
      <c r="D29" s="675">
        <v>13.302247847074092</v>
      </c>
      <c r="E29" s="676">
        <v>8.4304471680522859</v>
      </c>
      <c r="F29" s="677"/>
      <c r="G29" s="677"/>
      <c r="H29" s="677"/>
      <c r="I29" s="677"/>
      <c r="J29" s="677"/>
      <c r="K29" s="677"/>
      <c r="L29" s="677"/>
      <c r="M29" s="678"/>
      <c r="N29" s="678"/>
    </row>
    <row r="30" spans="1:14" s="19" customFormat="1">
      <c r="A30" s="75"/>
      <c r="B30" s="427" t="str">
        <f t="shared" si="3"/>
        <v>GPON ONU BOSA</v>
      </c>
      <c r="C30" s="679">
        <v>9.7596841257709634</v>
      </c>
      <c r="D30" s="679">
        <v>9.7596841257709634</v>
      </c>
      <c r="E30" s="679">
        <v>5</v>
      </c>
      <c r="F30" s="680"/>
      <c r="G30" s="680"/>
      <c r="H30" s="680"/>
      <c r="I30" s="681"/>
      <c r="J30" s="680"/>
      <c r="K30" s="680"/>
      <c r="L30" s="680"/>
      <c r="M30" s="680"/>
      <c r="N30" s="680"/>
    </row>
    <row r="31" spans="1:14" s="19" customFormat="1">
      <c r="A31" s="75"/>
      <c r="B31" s="427" t="str">
        <f t="shared" si="3"/>
        <v>GPON OLT</v>
      </c>
      <c r="C31" s="679">
        <v>32.352292176306435</v>
      </c>
      <c r="D31" s="679">
        <v>25.424687525267668</v>
      </c>
      <c r="E31" s="679">
        <v>19.96015405207508</v>
      </c>
      <c r="F31" s="680"/>
      <c r="G31" s="680"/>
      <c r="H31" s="680"/>
      <c r="I31" s="680"/>
      <c r="J31" s="680"/>
      <c r="K31" s="680"/>
      <c r="L31" s="680"/>
      <c r="M31" s="680"/>
      <c r="N31" s="680"/>
    </row>
    <row r="32" spans="1:14" s="19" customFormat="1">
      <c r="A32" s="75"/>
      <c r="B32" s="428" t="str">
        <f t="shared" si="3"/>
        <v>GPON Triplexer</v>
      </c>
      <c r="C32" s="682">
        <v>29.731732597241443</v>
      </c>
      <c r="D32" s="682">
        <v>27.947828641406954</v>
      </c>
      <c r="E32" s="682">
        <v>26.829915495750676</v>
      </c>
      <c r="F32" s="683"/>
      <c r="G32" s="683"/>
      <c r="H32" s="683"/>
      <c r="I32" s="683"/>
      <c r="J32" s="683"/>
      <c r="K32" s="683"/>
      <c r="L32" s="683"/>
      <c r="M32" s="683"/>
      <c r="N32" s="683"/>
    </row>
    <row r="33" spans="1:14">
      <c r="A33" s="75"/>
      <c r="B33" s="429" t="str">
        <f t="shared" si="3"/>
        <v>EPON ONU transceiver</v>
      </c>
      <c r="C33" s="675">
        <v>10.59331545521006</v>
      </c>
      <c r="D33" s="675">
        <v>6.7723659436879142</v>
      </c>
      <c r="E33" s="675">
        <v>6.2018755991418004</v>
      </c>
      <c r="F33" s="678"/>
      <c r="G33" s="678"/>
      <c r="H33" s="678"/>
      <c r="I33" s="678"/>
      <c r="J33" s="678"/>
      <c r="K33" s="678"/>
      <c r="L33" s="678"/>
      <c r="M33" s="678"/>
      <c r="N33" s="678"/>
    </row>
    <row r="34" spans="1:14" s="19" customFormat="1">
      <c r="A34" s="75"/>
      <c r="B34" s="427" t="str">
        <f t="shared" si="3"/>
        <v>EPON ONU BOSA</v>
      </c>
      <c r="C34" s="679">
        <v>6.5145664925315234</v>
      </c>
      <c r="D34" s="679">
        <v>6.1888381679049473</v>
      </c>
      <c r="E34" s="679">
        <v>5</v>
      </c>
      <c r="F34" s="680"/>
      <c r="G34" s="680"/>
      <c r="H34" s="680"/>
      <c r="I34" s="680"/>
      <c r="J34" s="680"/>
      <c r="K34" s="680"/>
      <c r="L34" s="680"/>
      <c r="M34" s="680"/>
      <c r="N34" s="680"/>
    </row>
    <row r="35" spans="1:14" s="19" customFormat="1">
      <c r="A35" s="75"/>
      <c r="B35" s="428" t="str">
        <f t="shared" si="3"/>
        <v>EPON OLTs</v>
      </c>
      <c r="C35" s="682">
        <v>24.740356014453631</v>
      </c>
      <c r="D35" s="682">
        <v>19.051264817304165</v>
      </c>
      <c r="E35" s="682">
        <v>16.772501981375914</v>
      </c>
      <c r="F35" s="683"/>
      <c r="G35" s="683"/>
      <c r="H35" s="683"/>
      <c r="I35" s="683"/>
      <c r="J35" s="683"/>
      <c r="K35" s="683"/>
      <c r="L35" s="683"/>
      <c r="M35" s="683"/>
      <c r="N35" s="683"/>
    </row>
    <row r="36" spans="1:14" s="210" customFormat="1">
      <c r="A36" s="75"/>
      <c r="B36" s="427" t="str">
        <f t="shared" si="3"/>
        <v>XG-PON ONU transceiver (10G/1G or 2.5G)</v>
      </c>
      <c r="C36" s="675">
        <v>45</v>
      </c>
      <c r="D36" s="675">
        <v>44</v>
      </c>
      <c r="E36" s="675">
        <v>43</v>
      </c>
      <c r="F36" s="678"/>
      <c r="G36" s="678"/>
      <c r="H36" s="678"/>
      <c r="I36" s="678"/>
      <c r="J36" s="678"/>
      <c r="K36" s="678"/>
      <c r="L36" s="678"/>
      <c r="M36" s="678"/>
      <c r="N36" s="678"/>
    </row>
    <row r="37" spans="1:14" s="210" customFormat="1">
      <c r="A37" s="75"/>
      <c r="B37" s="427" t="str">
        <f t="shared" si="3"/>
        <v>XG-PON ONU BOSA (10G/1G or 2.5G)</v>
      </c>
      <c r="C37" s="679">
        <v>0</v>
      </c>
      <c r="D37" s="679">
        <v>0</v>
      </c>
      <c r="E37" s="679">
        <v>0</v>
      </c>
      <c r="F37" s="680"/>
      <c r="G37" s="680"/>
      <c r="H37" s="680"/>
      <c r="I37" s="681"/>
      <c r="J37" s="680"/>
      <c r="K37" s="680"/>
      <c r="L37" s="680"/>
      <c r="M37" s="680"/>
      <c r="N37" s="680"/>
    </row>
    <row r="38" spans="1:14" s="210" customFormat="1">
      <c r="A38" s="75"/>
      <c r="B38" s="427" t="str">
        <f t="shared" si="3"/>
        <v>XGS-PON ONU transceiver (10G/10G)</v>
      </c>
      <c r="C38" s="679">
        <v>72</v>
      </c>
      <c r="D38" s="679">
        <v>70</v>
      </c>
      <c r="E38" s="679">
        <v>50</v>
      </c>
      <c r="F38" s="680"/>
      <c r="G38" s="680"/>
      <c r="H38" s="680"/>
      <c r="I38" s="680"/>
      <c r="J38" s="680"/>
      <c r="K38" s="680"/>
      <c r="L38" s="680"/>
      <c r="M38" s="680"/>
      <c r="N38" s="680"/>
    </row>
    <row r="39" spans="1:14" s="19" customFormat="1">
      <c r="A39" s="75"/>
      <c r="B39" s="428" t="str">
        <f t="shared" si="3"/>
        <v>XG/XGS-PON OLTs (incl CombiPON)</v>
      </c>
      <c r="C39" s="682">
        <v>320</v>
      </c>
      <c r="D39" s="682">
        <v>220</v>
      </c>
      <c r="E39" s="682">
        <v>136.97624265168002</v>
      </c>
      <c r="F39" s="683"/>
      <c r="G39" s="683"/>
      <c r="H39" s="683"/>
      <c r="I39" s="683"/>
      <c r="J39" s="683"/>
      <c r="K39" s="683"/>
      <c r="L39" s="683"/>
      <c r="M39" s="683"/>
      <c r="N39" s="683"/>
    </row>
    <row r="40" spans="1:14">
      <c r="A40" s="75"/>
      <c r="B40" s="427" t="str">
        <f t="shared" si="3"/>
        <v>NG-PON2 ONUs</v>
      </c>
      <c r="C40" s="675">
        <v>625</v>
      </c>
      <c r="D40" s="675">
        <v>600</v>
      </c>
      <c r="E40" s="675">
        <v>575</v>
      </c>
      <c r="F40" s="678"/>
      <c r="G40" s="678"/>
      <c r="H40" s="678"/>
      <c r="I40" s="678"/>
      <c r="J40" s="678"/>
      <c r="K40" s="678"/>
      <c r="L40" s="678"/>
      <c r="M40" s="678"/>
      <c r="N40" s="678"/>
    </row>
    <row r="41" spans="1:14" s="19" customFormat="1">
      <c r="A41" s="75"/>
      <c r="B41" s="428" t="str">
        <f t="shared" si="3"/>
        <v>NG-PON2 OLTs</v>
      </c>
      <c r="C41" s="682">
        <v>1450</v>
      </c>
      <c r="D41" s="682">
        <v>1400</v>
      </c>
      <c r="E41" s="682">
        <v>1350</v>
      </c>
      <c r="F41" s="683"/>
      <c r="G41" s="683"/>
      <c r="H41" s="683"/>
      <c r="I41" s="683"/>
      <c r="J41" s="683"/>
      <c r="K41" s="683"/>
      <c r="L41" s="683"/>
      <c r="M41" s="683"/>
      <c r="N41" s="683"/>
    </row>
    <row r="42" spans="1:14" s="210" customFormat="1">
      <c r="A42" s="75"/>
      <c r="B42" s="427" t="str">
        <f t="shared" si="3"/>
        <v>25/50G PON ONUs</v>
      </c>
      <c r="C42" s="675">
        <v>0</v>
      </c>
      <c r="D42" s="675">
        <v>0</v>
      </c>
      <c r="E42" s="675">
        <v>0</v>
      </c>
      <c r="F42" s="678"/>
      <c r="G42" s="678"/>
      <c r="H42" s="678"/>
      <c r="I42" s="678"/>
      <c r="J42" s="678"/>
      <c r="K42" s="678"/>
      <c r="L42" s="678"/>
      <c r="M42" s="678"/>
      <c r="N42" s="678"/>
    </row>
    <row r="43" spans="1:14" s="210" customFormat="1">
      <c r="A43" s="75"/>
      <c r="B43" s="428" t="str">
        <f t="shared" si="3"/>
        <v>25/50G PON OLTs</v>
      </c>
      <c r="C43" s="682">
        <v>0</v>
      </c>
      <c r="D43" s="682">
        <v>0</v>
      </c>
      <c r="E43" s="682">
        <v>0</v>
      </c>
      <c r="F43" s="683"/>
      <c r="G43" s="683"/>
      <c r="H43" s="683"/>
      <c r="I43" s="683"/>
      <c r="J43" s="683"/>
      <c r="K43" s="683"/>
      <c r="L43" s="683"/>
      <c r="M43" s="683"/>
      <c r="N43" s="683"/>
    </row>
    <row r="44" spans="1:14" s="210" customFormat="1">
      <c r="A44" s="75"/>
      <c r="B44" s="427"/>
      <c r="C44" s="675"/>
      <c r="D44" s="675"/>
      <c r="E44" s="675"/>
      <c r="F44" s="678"/>
      <c r="G44" s="678"/>
      <c r="H44" s="678"/>
      <c r="I44" s="678"/>
      <c r="J44" s="678"/>
      <c r="K44" s="678"/>
      <c r="L44" s="678"/>
      <c r="M44" s="678"/>
      <c r="N44" s="678"/>
    </row>
    <row r="45" spans="1:14">
      <c r="A45" s="75"/>
      <c r="B45" s="428"/>
      <c r="C45" s="682"/>
      <c r="D45" s="682"/>
      <c r="E45" s="682"/>
      <c r="F45" s="683"/>
      <c r="G45" s="683"/>
      <c r="H45" s="683"/>
      <c r="I45" s="683"/>
      <c r="J45" s="683"/>
      <c r="K45" s="683"/>
      <c r="L45" s="683"/>
      <c r="M45" s="683"/>
      <c r="N45" s="683"/>
    </row>
    <row r="46" spans="1:14">
      <c r="A46" s="64"/>
      <c r="B46" s="19"/>
      <c r="E46" s="356">
        <f>(E66-E50)*10^6/(E25-E9)</f>
        <v>16.198983729096835</v>
      </c>
      <c r="F46" s="210"/>
    </row>
    <row r="47" spans="1:14">
      <c r="A47" s="64"/>
      <c r="B47" s="265" t="s">
        <v>1</v>
      </c>
      <c r="F47" s="210"/>
    </row>
    <row r="48" spans="1:14">
      <c r="A48" s="55"/>
      <c r="B48" s="150" t="s">
        <v>18</v>
      </c>
      <c r="C48" s="128">
        <v>2016</v>
      </c>
      <c r="D48" s="129">
        <v>2017</v>
      </c>
      <c r="E48" s="129">
        <v>2018</v>
      </c>
      <c r="F48" s="145">
        <v>2019</v>
      </c>
      <c r="G48" s="145">
        <v>2020</v>
      </c>
      <c r="H48" s="145">
        <v>2021</v>
      </c>
      <c r="I48" s="145">
        <v>2022</v>
      </c>
      <c r="J48" s="145">
        <v>2023</v>
      </c>
      <c r="K48" s="145">
        <f t="shared" ref="K48:N48" si="4">K28</f>
        <v>2024</v>
      </c>
      <c r="L48" s="145">
        <f t="shared" si="4"/>
        <v>2025</v>
      </c>
      <c r="M48" s="145">
        <f t="shared" si="4"/>
        <v>2026</v>
      </c>
      <c r="N48" s="145">
        <f t="shared" si="4"/>
        <v>2027</v>
      </c>
    </row>
    <row r="49" spans="1:14">
      <c r="A49" s="127"/>
      <c r="B49" s="429" t="str">
        <f t="shared" ref="B49:B65" si="5">B29</f>
        <v>GPON ONU transceiver</v>
      </c>
      <c r="C49" s="397">
        <f t="shared" ref="C49:E49" si="6">IF(C8=0,0,C8*C29/10^6)</f>
        <v>57.21194679305993</v>
      </c>
      <c r="D49" s="397">
        <f t="shared" si="6"/>
        <v>55.803435203894004</v>
      </c>
      <c r="E49" s="397">
        <f t="shared" si="6"/>
        <v>73.255300000000005</v>
      </c>
      <c r="F49" s="374"/>
      <c r="G49" s="374"/>
      <c r="H49" s="374"/>
      <c r="I49" s="374"/>
      <c r="J49" s="374"/>
      <c r="K49" s="374"/>
      <c r="L49" s="374"/>
      <c r="M49" s="374"/>
      <c r="N49" s="374"/>
    </row>
    <row r="50" spans="1:14" s="19" customFormat="1">
      <c r="A50" s="127"/>
      <c r="B50" s="427" t="str">
        <f t="shared" si="5"/>
        <v>GPON ONU BOSA</v>
      </c>
      <c r="C50" s="367">
        <f t="shared" ref="C50:E50" si="7">IF(C9=0,0,C9*C30/10^6)</f>
        <v>756.37551974724977</v>
      </c>
      <c r="D50" s="367">
        <f t="shared" si="7"/>
        <v>566.06167929471587</v>
      </c>
      <c r="E50" s="367">
        <f t="shared" si="7"/>
        <v>348</v>
      </c>
      <c r="F50" s="396"/>
      <c r="G50" s="396"/>
      <c r="H50" s="396"/>
      <c r="I50" s="396"/>
      <c r="J50" s="396"/>
      <c r="K50" s="396"/>
      <c r="L50" s="396"/>
      <c r="M50" s="396"/>
      <c r="N50" s="396"/>
    </row>
    <row r="51" spans="1:14" s="19" customFormat="1">
      <c r="A51" s="127"/>
      <c r="B51" s="427" t="str">
        <f t="shared" si="5"/>
        <v>GPON OLT</v>
      </c>
      <c r="C51" s="367">
        <f t="shared" ref="C51:E51" si="8">IF(C10=0,0,C10*C31/10^6)</f>
        <v>138.48495075898654</v>
      </c>
      <c r="D51" s="367">
        <f t="shared" si="8"/>
        <v>72.791999325339319</v>
      </c>
      <c r="E51" s="367">
        <f t="shared" si="8"/>
        <v>60.898430012881072</v>
      </c>
      <c r="F51" s="396"/>
      <c r="G51" s="396"/>
      <c r="H51" s="396"/>
      <c r="I51" s="396"/>
      <c r="J51" s="396"/>
      <c r="K51" s="396"/>
      <c r="L51" s="396"/>
      <c r="M51" s="396"/>
      <c r="N51" s="396"/>
    </row>
    <row r="52" spans="1:14" s="19" customFormat="1">
      <c r="A52" s="127"/>
      <c r="B52" s="428" t="str">
        <f t="shared" si="5"/>
        <v>GPON Triplexer</v>
      </c>
      <c r="C52" s="211">
        <f t="shared" ref="C52:E52" si="9">IF(C11=0,0,C11*C32/10^6)</f>
        <v>13.538322576585808</v>
      </c>
      <c r="D52" s="211">
        <f t="shared" si="9"/>
        <v>3.1815058054976642</v>
      </c>
      <c r="E52" s="211">
        <f t="shared" si="9"/>
        <v>4.0244873243626014</v>
      </c>
      <c r="F52" s="395"/>
      <c r="G52" s="395"/>
      <c r="H52" s="395"/>
      <c r="I52" s="395"/>
      <c r="J52" s="395"/>
      <c r="K52" s="395"/>
      <c r="L52" s="395"/>
      <c r="M52" s="395"/>
      <c r="N52" s="395"/>
    </row>
    <row r="53" spans="1:14">
      <c r="A53" s="127"/>
      <c r="B53" s="429" t="str">
        <f t="shared" si="5"/>
        <v>EPON ONU transceiver</v>
      </c>
      <c r="C53" s="397">
        <f t="shared" ref="C53:E53" si="10">IF(C12=0,0,C12*C33/10^6)</f>
        <v>23.851408650728867</v>
      </c>
      <c r="D53" s="397">
        <f t="shared" si="10"/>
        <v>6.4637560000000001</v>
      </c>
      <c r="E53" s="397">
        <f t="shared" si="10"/>
        <v>6.5212969999999997</v>
      </c>
      <c r="F53" s="374"/>
      <c r="G53" s="374"/>
      <c r="H53" s="374"/>
      <c r="I53" s="374"/>
      <c r="J53" s="374"/>
      <c r="K53" s="374"/>
      <c r="L53" s="374"/>
      <c r="M53" s="374"/>
      <c r="N53" s="374"/>
    </row>
    <row r="54" spans="1:14" s="19" customFormat="1">
      <c r="A54" s="127"/>
      <c r="B54" s="427" t="str">
        <f t="shared" si="5"/>
        <v>EPON ONU BOSA</v>
      </c>
      <c r="C54" s="367">
        <f t="shared" ref="C54:E54" si="11">IF(C13=0,0,C13*C34/10^6)</f>
        <v>78.575652476379375</v>
      </c>
      <c r="D54" s="367">
        <f t="shared" si="11"/>
        <v>59.717495882048333</v>
      </c>
      <c r="E54" s="367">
        <f t="shared" si="11"/>
        <v>33.772289711999996</v>
      </c>
      <c r="F54" s="396"/>
      <c r="G54" s="396"/>
      <c r="H54" s="396"/>
      <c r="I54" s="396"/>
      <c r="J54" s="396"/>
      <c r="K54" s="396"/>
      <c r="L54" s="396"/>
      <c r="M54" s="396"/>
      <c r="N54" s="396"/>
    </row>
    <row r="55" spans="1:14" s="19" customFormat="1">
      <c r="A55" s="127"/>
      <c r="B55" s="428" t="str">
        <f t="shared" si="5"/>
        <v>EPON OLTs</v>
      </c>
      <c r="C55" s="211">
        <f t="shared" ref="C55:E55" si="12">IF(C14=0,0,C14*C35/10^6)</f>
        <v>29.888111578808221</v>
      </c>
      <c r="D55" s="211">
        <f t="shared" si="12"/>
        <v>6.5345838323353282</v>
      </c>
      <c r="E55" s="211">
        <f t="shared" si="12"/>
        <v>4.2434430012881066</v>
      </c>
      <c r="F55" s="395"/>
      <c r="G55" s="395"/>
      <c r="H55" s="395"/>
      <c r="I55" s="395"/>
      <c r="J55" s="395"/>
      <c r="K55" s="395"/>
      <c r="L55" s="395"/>
      <c r="M55" s="395"/>
      <c r="N55" s="395"/>
    </row>
    <row r="56" spans="1:14" s="210" customFormat="1">
      <c r="A56" s="127"/>
      <c r="B56" s="427" t="str">
        <f t="shared" si="5"/>
        <v>XG-PON ONU transceiver (10G/1G or 2.5G)</v>
      </c>
      <c r="C56" s="397">
        <f t="shared" ref="C56:E56" si="13">IF(C15=0,0,C15*C36/10^6)</f>
        <v>1.125</v>
      </c>
      <c r="D56" s="397">
        <f t="shared" si="13"/>
        <v>8.8000000000000007</v>
      </c>
      <c r="E56" s="397">
        <f t="shared" si="13"/>
        <v>30.1</v>
      </c>
      <c r="F56" s="374"/>
      <c r="G56" s="374"/>
      <c r="H56" s="374"/>
      <c r="I56" s="374"/>
      <c r="J56" s="374"/>
      <c r="K56" s="374"/>
      <c r="L56" s="374"/>
      <c r="M56" s="374"/>
      <c r="N56" s="374"/>
    </row>
    <row r="57" spans="1:14" s="210" customFormat="1">
      <c r="A57" s="127"/>
      <c r="B57" s="427" t="str">
        <f t="shared" si="5"/>
        <v>XG-PON ONU BOSA (10G/1G or 2.5G)</v>
      </c>
      <c r="C57" s="367">
        <f t="shared" ref="C57:E57" si="14">IF(C16=0,0,C16*C37/10^6)</f>
        <v>0</v>
      </c>
      <c r="D57" s="367">
        <f t="shared" si="14"/>
        <v>0</v>
      </c>
      <c r="E57" s="367">
        <f t="shared" si="14"/>
        <v>0</v>
      </c>
      <c r="F57" s="396"/>
      <c r="G57" s="396"/>
      <c r="H57" s="396"/>
      <c r="I57" s="396"/>
      <c r="J57" s="396"/>
      <c r="K57" s="396"/>
      <c r="L57" s="396"/>
      <c r="M57" s="396"/>
      <c r="N57" s="396"/>
    </row>
    <row r="58" spans="1:14" s="210" customFormat="1">
      <c r="A58" s="127"/>
      <c r="B58" s="427" t="str">
        <f t="shared" si="5"/>
        <v>XGS-PON ONU transceiver (10G/10G)</v>
      </c>
      <c r="C58" s="367">
        <f t="shared" ref="C58:E58" si="15">IF(C17=0,0,C17*C38/10^6)</f>
        <v>23.4</v>
      </c>
      <c r="D58" s="367">
        <f t="shared" si="15"/>
        <v>49</v>
      </c>
      <c r="E58" s="367">
        <f t="shared" si="15"/>
        <v>42.511600000000001</v>
      </c>
      <c r="F58" s="396"/>
      <c r="G58" s="396"/>
      <c r="H58" s="396"/>
      <c r="I58" s="396"/>
      <c r="J58" s="396"/>
      <c r="K58" s="396"/>
      <c r="L58" s="396"/>
      <c r="M58" s="396"/>
      <c r="N58" s="396"/>
    </row>
    <row r="59" spans="1:14" s="19" customFormat="1">
      <c r="A59" s="127"/>
      <c r="B59" s="428" t="str">
        <f t="shared" si="5"/>
        <v>XG/XGS-PON OLTs (incl CombiPON)</v>
      </c>
      <c r="C59" s="211">
        <f t="shared" ref="C59:E59" si="16">IF(C18=0,0,C18*C39/10^6)</f>
        <v>11.2</v>
      </c>
      <c r="D59" s="211">
        <f t="shared" si="16"/>
        <v>183.34695500000001</v>
      </c>
      <c r="E59" s="211">
        <f t="shared" si="16"/>
        <v>104.54958277626251</v>
      </c>
      <c r="F59" s="395"/>
      <c r="G59" s="395"/>
      <c r="H59" s="395"/>
      <c r="I59" s="395"/>
      <c r="J59" s="395"/>
      <c r="K59" s="395"/>
      <c r="L59" s="395"/>
      <c r="M59" s="395"/>
      <c r="N59" s="395"/>
    </row>
    <row r="60" spans="1:14">
      <c r="A60" s="127"/>
      <c r="B60" s="427" t="str">
        <f t="shared" si="5"/>
        <v>NG-PON2 ONUs</v>
      </c>
      <c r="C60" s="397">
        <f t="shared" ref="C60:E60" si="17">IF(C19=0,0,C19*C40/10^6)</f>
        <v>3.125E-2</v>
      </c>
      <c r="D60" s="397">
        <f t="shared" si="17"/>
        <v>0.3</v>
      </c>
      <c r="E60" s="397">
        <f t="shared" si="17"/>
        <v>0.57499999999999996</v>
      </c>
      <c r="F60" s="374"/>
      <c r="G60" s="374"/>
      <c r="H60" s="374"/>
      <c r="I60" s="374"/>
      <c r="J60" s="374"/>
      <c r="K60" s="374"/>
      <c r="L60" s="374"/>
      <c r="M60" s="374"/>
      <c r="N60" s="374"/>
    </row>
    <row r="61" spans="1:14" s="19" customFormat="1">
      <c r="A61" s="127"/>
      <c r="B61" s="428" t="str">
        <f t="shared" si="5"/>
        <v>NG-PON2 OLTs</v>
      </c>
      <c r="C61" s="211">
        <f t="shared" ref="C61:E61" si="18">IF(C20=0,0,C20*C41/10^6)</f>
        <v>7.2499999999999995E-2</v>
      </c>
      <c r="D61" s="211">
        <f t="shared" si="18"/>
        <v>0.14000000000000001</v>
      </c>
      <c r="E61" s="211">
        <f t="shared" si="18"/>
        <v>0.20250000000000001</v>
      </c>
      <c r="F61" s="395"/>
      <c r="G61" s="395"/>
      <c r="H61" s="395"/>
      <c r="I61" s="395"/>
      <c r="J61" s="395"/>
      <c r="K61" s="395"/>
      <c r="L61" s="395"/>
      <c r="M61" s="395"/>
      <c r="N61" s="395"/>
    </row>
    <row r="62" spans="1:14" s="210" customFormat="1">
      <c r="A62" s="127"/>
      <c r="B62" s="427" t="str">
        <f t="shared" si="5"/>
        <v>25/50G PON ONUs</v>
      </c>
      <c r="C62" s="397">
        <f t="shared" ref="C62:E62" si="19">IF(C21=0,0,C21*C42/10^6)</f>
        <v>0</v>
      </c>
      <c r="D62" s="397">
        <f t="shared" si="19"/>
        <v>0</v>
      </c>
      <c r="E62" s="397">
        <f t="shared" si="19"/>
        <v>0</v>
      </c>
      <c r="F62" s="374"/>
      <c r="G62" s="374"/>
      <c r="H62" s="374"/>
      <c r="I62" s="374"/>
      <c r="J62" s="374"/>
      <c r="K62" s="374"/>
      <c r="L62" s="374"/>
      <c r="M62" s="374"/>
      <c r="N62" s="374"/>
    </row>
    <row r="63" spans="1:14" s="210" customFormat="1">
      <c r="A63" s="127"/>
      <c r="B63" s="428" t="str">
        <f t="shared" si="5"/>
        <v>25/50G PON OLTs</v>
      </c>
      <c r="C63" s="211">
        <f t="shared" ref="C63:E63" si="20">IF(C22=0,0,C22*C43/10^6)</f>
        <v>0</v>
      </c>
      <c r="D63" s="211">
        <f t="shared" si="20"/>
        <v>0</v>
      </c>
      <c r="E63" s="211">
        <f t="shared" si="20"/>
        <v>0</v>
      </c>
      <c r="F63" s="395"/>
      <c r="G63" s="395"/>
      <c r="H63" s="395"/>
      <c r="I63" s="395"/>
      <c r="J63" s="395"/>
      <c r="K63" s="395"/>
      <c r="L63" s="395"/>
      <c r="M63" s="395"/>
      <c r="N63" s="395"/>
    </row>
    <row r="64" spans="1:14" s="210" customFormat="1">
      <c r="A64" s="127"/>
      <c r="B64" s="427">
        <f t="shared" si="5"/>
        <v>0</v>
      </c>
      <c r="C64" s="397">
        <f t="shared" ref="C64:E64" si="21">IF(C23=0,0,C23*C44/10^6)</f>
        <v>0</v>
      </c>
      <c r="D64" s="397">
        <f t="shared" si="21"/>
        <v>0</v>
      </c>
      <c r="E64" s="397">
        <f t="shared" si="21"/>
        <v>0</v>
      </c>
      <c r="F64" s="374"/>
      <c r="G64" s="374"/>
      <c r="H64" s="374"/>
      <c r="I64" s="374"/>
      <c r="J64" s="374"/>
      <c r="K64" s="374"/>
      <c r="L64" s="374"/>
      <c r="M64" s="374"/>
      <c r="N64" s="374"/>
    </row>
    <row r="65" spans="1:15">
      <c r="A65" s="127"/>
      <c r="B65" s="428">
        <f t="shared" si="5"/>
        <v>0</v>
      </c>
      <c r="C65" s="211">
        <f t="shared" ref="C65:E65" si="22">IF(C24=0,0,C24*C45/10^6)</f>
        <v>0</v>
      </c>
      <c r="D65" s="211">
        <f t="shared" si="22"/>
        <v>0</v>
      </c>
      <c r="E65" s="211">
        <f t="shared" si="22"/>
        <v>0</v>
      </c>
      <c r="F65" s="395"/>
      <c r="G65" s="395"/>
      <c r="H65" s="395"/>
      <c r="I65" s="395"/>
      <c r="J65" s="395"/>
      <c r="K65" s="395"/>
      <c r="L65" s="395"/>
      <c r="M65" s="395"/>
      <c r="N65" s="395"/>
    </row>
    <row r="66" spans="1:15">
      <c r="A66" s="127"/>
      <c r="B66" s="433" t="s">
        <v>100</v>
      </c>
      <c r="C66" s="276">
        <f>SUM(C49:C65)</f>
        <v>1133.7546625817988</v>
      </c>
      <c r="D66" s="276">
        <f t="shared" ref="D66:E66" si="23">SUM(D49:D65)</f>
        <v>1012.1414103438303</v>
      </c>
      <c r="E66" s="276">
        <f t="shared" si="23"/>
        <v>708.65392982679441</v>
      </c>
      <c r="F66" s="276"/>
      <c r="G66" s="276"/>
      <c r="H66" s="276"/>
      <c r="I66" s="276"/>
      <c r="J66" s="276"/>
      <c r="K66" s="276"/>
      <c r="L66" s="276"/>
      <c r="M66" s="276"/>
      <c r="N66" s="276"/>
    </row>
    <row r="67" spans="1:15">
      <c r="A67" s="55"/>
      <c r="B67" s="19"/>
      <c r="C67" s="8"/>
      <c r="D67" s="8">
        <f t="shared" ref="D67:E67" si="24">IF(C66=0,"",D66/C66-1)</f>
        <v>-0.10726593349660796</v>
      </c>
      <c r="E67" s="8">
        <f t="shared" si="24"/>
        <v>-0.29984691606871361</v>
      </c>
      <c r="F67" s="8"/>
      <c r="G67" s="8"/>
      <c r="H67" s="8"/>
      <c r="I67" s="8"/>
      <c r="J67" s="8"/>
      <c r="K67" s="8"/>
      <c r="L67" s="8"/>
      <c r="M67" s="8"/>
      <c r="N67" s="8"/>
    </row>
    <row r="68" spans="1:15" ht="15.6">
      <c r="B68" s="570" t="s">
        <v>369</v>
      </c>
      <c r="C68" s="210"/>
      <c r="D68" s="210"/>
      <c r="E68" s="210"/>
      <c r="F68" s="210"/>
      <c r="G68" s="285"/>
      <c r="H68" s="285"/>
      <c r="I68" s="285"/>
      <c r="J68" s="285"/>
      <c r="K68" s="285"/>
      <c r="L68" s="285"/>
      <c r="M68" s="285"/>
      <c r="N68" s="285"/>
    </row>
    <row r="69" spans="1:15">
      <c r="B69" s="567" t="s">
        <v>368</v>
      </c>
      <c r="C69" s="568">
        <f>+C49+C50+C52+C53+C54+C57+C58+C60+C62</f>
        <v>952.98410024400368</v>
      </c>
      <c r="D69" s="568">
        <f t="shared" ref="D69:E69" si="25">+D49+D50+D52+D53+D54+D57+D58+D60+D62</f>
        <v>740.52787218615572</v>
      </c>
      <c r="E69" s="568">
        <f t="shared" si="25"/>
        <v>508.6599740363626</v>
      </c>
      <c r="F69" s="568"/>
      <c r="G69" s="568"/>
      <c r="H69" s="568"/>
      <c r="I69" s="568"/>
      <c r="J69" s="568"/>
      <c r="K69" s="568"/>
      <c r="L69" s="568"/>
      <c r="M69" s="568"/>
      <c r="N69" s="568"/>
      <c r="O69" s="210"/>
    </row>
    <row r="70" spans="1:15">
      <c r="B70" s="565" t="s">
        <v>367</v>
      </c>
      <c r="C70" s="566">
        <f>(+C8*2.5+C9*2.5+C12+C13+(C16+C17+C19)*10+C21*25)</f>
        <v>221458035.79999998</v>
      </c>
      <c r="D70" s="566">
        <f t="shared" ref="D70:E70" si="26">(+D8*2.5+D9*2.5+D12+D13+(D16+D17+D19)*10+D21*25)</f>
        <v>173096251.632</v>
      </c>
      <c r="E70" s="566">
        <f t="shared" si="26"/>
        <v>212041714.44240001</v>
      </c>
      <c r="F70" s="566"/>
      <c r="G70" s="566"/>
      <c r="H70" s="566"/>
      <c r="I70" s="566"/>
      <c r="J70" s="566"/>
      <c r="K70" s="566"/>
      <c r="L70" s="566"/>
      <c r="M70" s="566"/>
      <c r="N70" s="566"/>
      <c r="O70" s="210"/>
    </row>
    <row r="71" spans="1:15">
      <c r="B71" s="567" t="s">
        <v>361</v>
      </c>
      <c r="C71" s="615">
        <f>C69*10^6/C70</f>
        <v>4.3032265539673125</v>
      </c>
      <c r="D71" s="615">
        <f t="shared" ref="D71:E71" si="27">D69*10^6/D70</f>
        <v>4.2781277191403699</v>
      </c>
      <c r="E71" s="615">
        <f t="shared" si="27"/>
        <v>2.3988674840418596</v>
      </c>
      <c r="F71" s="615"/>
      <c r="G71" s="615"/>
      <c r="H71" s="615"/>
      <c r="I71" s="615"/>
      <c r="J71" s="615"/>
      <c r="K71" s="615"/>
      <c r="L71" s="615"/>
      <c r="M71" s="615"/>
      <c r="N71" s="615"/>
      <c r="O71" s="210"/>
    </row>
    <row r="73" spans="1:15">
      <c r="C73" s="210"/>
      <c r="D73" s="210"/>
      <c r="E73" s="210"/>
      <c r="F73" s="210"/>
    </row>
    <row r="74" spans="1:15">
      <c r="C74" s="210"/>
      <c r="D74" s="210"/>
      <c r="E74" s="210"/>
      <c r="F74" s="210"/>
    </row>
    <row r="75" spans="1:15">
      <c r="C75" s="210"/>
      <c r="D75" s="210"/>
      <c r="E75" s="210"/>
      <c r="F75" s="210"/>
    </row>
    <row r="76" spans="1:15">
      <c r="C76" s="210"/>
      <c r="D76" s="210"/>
      <c r="E76" s="210"/>
      <c r="F76" s="210"/>
    </row>
    <row r="77" spans="1:15">
      <c r="C77" s="210"/>
      <c r="D77" s="210"/>
      <c r="E77" s="210"/>
      <c r="F77" s="210"/>
    </row>
    <row r="78" spans="1:15">
      <c r="C78" s="210"/>
      <c r="D78" s="210"/>
      <c r="E78" s="210"/>
      <c r="F78" s="210"/>
    </row>
    <row r="79" spans="1:15">
      <c r="C79" s="210"/>
      <c r="D79" s="210"/>
      <c r="E79" s="210"/>
      <c r="F79" s="210"/>
    </row>
    <row r="80" spans="1:15">
      <c r="C80" s="210"/>
      <c r="D80" s="210"/>
      <c r="E80" s="210"/>
      <c r="F80" s="210"/>
    </row>
    <row r="81" spans="3:6">
      <c r="C81" s="210"/>
      <c r="D81" s="210"/>
      <c r="E81" s="210"/>
      <c r="F81" s="210"/>
    </row>
    <row r="82" spans="3:6">
      <c r="C82" s="210"/>
      <c r="D82" s="210"/>
      <c r="E82" s="210"/>
      <c r="F82" s="210"/>
    </row>
    <row r="83" spans="3:6">
      <c r="C83" s="210"/>
      <c r="D83" s="210"/>
      <c r="E83" s="210"/>
      <c r="F83" s="210"/>
    </row>
    <row r="84" spans="3:6">
      <c r="F84" s="210"/>
    </row>
    <row r="85" spans="3:6">
      <c r="F85" s="210"/>
    </row>
    <row r="86" spans="3:6">
      <c r="F86" s="210"/>
    </row>
    <row r="87" spans="3:6">
      <c r="F87" s="210"/>
    </row>
    <row r="88" spans="3:6">
      <c r="F88" s="210"/>
    </row>
    <row r="89" spans="3:6">
      <c r="F89" s="210"/>
    </row>
  </sheetData>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CCFFCC"/>
  </sheetPr>
  <dimension ref="A1:Q46"/>
  <sheetViews>
    <sheetView showGridLines="0" zoomScale="70" zoomScaleNormal="70" zoomScalePageLayoutView="70" workbookViewId="0"/>
  </sheetViews>
  <sheetFormatPr defaultColWidth="9.21875" defaultRowHeight="13.2"/>
  <cols>
    <col min="1" max="1" width="4.44140625" style="64" customWidth="1"/>
    <col min="2" max="2" width="13.44140625" style="182" customWidth="1"/>
    <col min="3" max="3" width="16.44140625" style="182" customWidth="1"/>
    <col min="4" max="4" width="27.44140625" style="210" customWidth="1"/>
    <col min="5" max="7" width="11.33203125" style="182" customWidth="1"/>
    <col min="8" max="10" width="11.33203125" style="210" customWidth="1"/>
    <col min="11" max="11" width="11.33203125" style="182" customWidth="1"/>
    <col min="12" max="16" width="11.33203125" style="210" customWidth="1"/>
    <col min="17" max="16384" width="9.21875" style="182"/>
  </cols>
  <sheetData>
    <row r="1" spans="1:16" s="210" customFormat="1">
      <c r="A1" s="64"/>
    </row>
    <row r="2" spans="1:16" s="210" customFormat="1" ht="17.399999999999999">
      <c r="A2" s="64"/>
      <c r="B2" s="91" t="str">
        <f>Introduction!B2</f>
        <v xml:space="preserve">LightCounting Optical Components Market Forecast </v>
      </c>
    </row>
    <row r="3" spans="1:16" ht="15">
      <c r="B3" s="258" t="str">
        <f>Introduction!B3</f>
        <v>April 2022 Forecast - sample template</v>
      </c>
      <c r="C3" s="389"/>
      <c r="D3" s="389"/>
      <c r="E3" s="210"/>
      <c r="F3" s="210"/>
      <c r="G3" s="210"/>
    </row>
    <row r="4" spans="1:16" ht="15.6">
      <c r="B4" s="260" t="s">
        <v>451</v>
      </c>
      <c r="E4" s="210"/>
      <c r="F4" s="210"/>
      <c r="G4" s="210"/>
    </row>
    <row r="6" spans="1:16" ht="15">
      <c r="A6" s="142"/>
      <c r="B6" s="266" t="s">
        <v>0</v>
      </c>
      <c r="E6" s="210"/>
      <c r="K6" s="573"/>
    </row>
    <row r="7" spans="1:16">
      <c r="A7" s="131"/>
      <c r="B7" s="251" t="s">
        <v>68</v>
      </c>
      <c r="C7" s="251" t="s">
        <v>399</v>
      </c>
      <c r="D7" s="251" t="s">
        <v>103</v>
      </c>
      <c r="E7" s="181">
        <v>2016</v>
      </c>
      <c r="F7" s="65">
        <v>2017</v>
      </c>
      <c r="G7" s="181">
        <v>2018</v>
      </c>
      <c r="H7" s="181">
        <v>2019</v>
      </c>
      <c r="I7" s="181">
        <v>2020</v>
      </c>
      <c r="J7" s="181">
        <v>2021</v>
      </c>
      <c r="K7" s="181">
        <v>2022</v>
      </c>
      <c r="L7" s="181">
        <v>2023</v>
      </c>
      <c r="M7" s="181">
        <v>2024</v>
      </c>
      <c r="N7" s="181">
        <v>2025</v>
      </c>
      <c r="O7" s="181">
        <v>2026</v>
      </c>
      <c r="P7" s="181">
        <v>2027</v>
      </c>
    </row>
    <row r="8" spans="1:16" s="210" customFormat="1" ht="14.55" customHeight="1">
      <c r="A8" s="133"/>
      <c r="B8" s="721" t="s">
        <v>113</v>
      </c>
      <c r="C8" s="610" t="s">
        <v>382</v>
      </c>
      <c r="D8" s="392" t="s">
        <v>16</v>
      </c>
      <c r="E8" s="392">
        <v>1654178</v>
      </c>
      <c r="F8" s="392">
        <v>3231705</v>
      </c>
      <c r="G8" s="392">
        <v>4256351</v>
      </c>
      <c r="H8" s="392"/>
      <c r="I8" s="392"/>
      <c r="J8" s="392"/>
      <c r="K8" s="392"/>
      <c r="L8" s="392"/>
      <c r="M8" s="392"/>
      <c r="N8" s="392"/>
      <c r="O8" s="392"/>
      <c r="P8" s="392"/>
    </row>
    <row r="9" spans="1:16" s="210" customFormat="1" ht="14.55" customHeight="1">
      <c r="A9" s="133"/>
      <c r="B9" s="722"/>
      <c r="C9" s="610" t="s">
        <v>372</v>
      </c>
      <c r="D9" s="392" t="s">
        <v>231</v>
      </c>
      <c r="E9" s="392">
        <v>10000</v>
      </c>
      <c r="F9" s="392">
        <v>170652</v>
      </c>
      <c r="G9" s="392">
        <v>1025400</v>
      </c>
      <c r="H9" s="392"/>
      <c r="I9" s="392"/>
      <c r="J9" s="392"/>
      <c r="K9" s="392"/>
      <c r="L9" s="392"/>
      <c r="M9" s="392"/>
      <c r="N9" s="392"/>
      <c r="O9" s="392"/>
      <c r="P9" s="392"/>
    </row>
    <row r="10" spans="1:16" s="210" customFormat="1" ht="14.55" customHeight="1">
      <c r="A10" s="133"/>
      <c r="B10" s="722"/>
      <c r="C10" s="610" t="s">
        <v>383</v>
      </c>
      <c r="D10" s="392" t="s">
        <v>204</v>
      </c>
      <c r="E10" s="392">
        <v>381394</v>
      </c>
      <c r="F10" s="392">
        <v>242928</v>
      </c>
      <c r="G10" s="392">
        <v>343161</v>
      </c>
      <c r="H10" s="392"/>
      <c r="I10" s="392"/>
      <c r="J10" s="392"/>
      <c r="K10" s="392"/>
      <c r="L10" s="392"/>
      <c r="M10" s="392"/>
      <c r="N10" s="392"/>
      <c r="O10" s="392"/>
      <c r="P10" s="392"/>
    </row>
    <row r="11" spans="1:16" s="210" customFormat="1" ht="14.55" customHeight="1">
      <c r="A11" s="133"/>
      <c r="B11" s="722"/>
      <c r="C11" s="610" t="s">
        <v>254</v>
      </c>
      <c r="D11" s="392" t="s">
        <v>497</v>
      </c>
      <c r="E11" s="392">
        <v>140000</v>
      </c>
      <c r="F11" s="392">
        <v>200209</v>
      </c>
      <c r="G11" s="392">
        <v>273711</v>
      </c>
      <c r="H11" s="392"/>
      <c r="I11" s="392"/>
      <c r="J11" s="392"/>
      <c r="K11" s="392"/>
      <c r="L11" s="392"/>
      <c r="M11" s="392"/>
      <c r="N11" s="392"/>
      <c r="O11" s="392"/>
      <c r="P11" s="392"/>
    </row>
    <row r="12" spans="1:16" s="210" customFormat="1" ht="14.55" customHeight="1">
      <c r="A12" s="133"/>
      <c r="B12" s="722"/>
      <c r="C12" s="610" t="s">
        <v>255</v>
      </c>
      <c r="D12" s="392" t="s">
        <v>498</v>
      </c>
      <c r="E12" s="392">
        <v>0</v>
      </c>
      <c r="F12" s="392">
        <v>0</v>
      </c>
      <c r="G12" s="392">
        <v>0</v>
      </c>
      <c r="H12" s="392"/>
      <c r="I12" s="392"/>
      <c r="J12" s="392"/>
      <c r="K12" s="392"/>
      <c r="L12" s="392"/>
      <c r="M12" s="392"/>
      <c r="N12" s="392"/>
      <c r="O12" s="392"/>
      <c r="P12" s="392"/>
    </row>
    <row r="13" spans="1:16" s="50" customFormat="1" ht="16.5" customHeight="1">
      <c r="A13" s="133"/>
      <c r="B13" s="722"/>
      <c r="C13" s="610" t="s">
        <v>499</v>
      </c>
      <c r="D13" s="392" t="s">
        <v>500</v>
      </c>
      <c r="E13" s="392">
        <v>0</v>
      </c>
      <c r="F13" s="392">
        <v>0</v>
      </c>
      <c r="G13" s="392">
        <v>0</v>
      </c>
      <c r="H13" s="392"/>
      <c r="I13" s="392"/>
      <c r="J13" s="392"/>
      <c r="K13" s="392"/>
      <c r="L13" s="392"/>
      <c r="M13" s="392"/>
      <c r="N13" s="392"/>
      <c r="O13" s="392"/>
      <c r="P13" s="392"/>
    </row>
    <row r="14" spans="1:16" s="50" customFormat="1" ht="13.5" customHeight="1">
      <c r="A14" s="133"/>
      <c r="B14" s="722"/>
      <c r="C14" s="610" t="s">
        <v>501</v>
      </c>
      <c r="D14" s="392" t="s">
        <v>502</v>
      </c>
      <c r="E14" s="392">
        <v>306814.35714285716</v>
      </c>
      <c r="F14" s="392">
        <v>263937</v>
      </c>
      <c r="G14" s="392">
        <v>182331</v>
      </c>
      <c r="H14" s="392"/>
      <c r="I14" s="392"/>
      <c r="J14" s="392"/>
      <c r="K14" s="392"/>
      <c r="L14" s="392"/>
      <c r="M14" s="392"/>
      <c r="N14" s="392"/>
      <c r="O14" s="392"/>
      <c r="P14" s="392"/>
    </row>
    <row r="15" spans="1:16" s="210" customFormat="1">
      <c r="A15" s="133"/>
      <c r="B15" s="723"/>
      <c r="C15" s="343" t="s">
        <v>100</v>
      </c>
      <c r="D15" s="611" t="s">
        <v>23</v>
      </c>
      <c r="E15" s="155">
        <f>SUM(E8:E14)</f>
        <v>2492386.3571428573</v>
      </c>
      <c r="F15" s="155">
        <f t="shared" ref="F15:G15" si="0">SUM(F8:F14)</f>
        <v>4109431</v>
      </c>
      <c r="G15" s="155">
        <f t="shared" si="0"/>
        <v>6080954</v>
      </c>
      <c r="H15" s="155"/>
      <c r="I15" s="155"/>
      <c r="J15" s="155"/>
      <c r="K15" s="155"/>
      <c r="L15" s="155"/>
      <c r="M15" s="155"/>
      <c r="N15" s="155"/>
      <c r="O15" s="155"/>
      <c r="P15" s="155"/>
    </row>
    <row r="16" spans="1:16">
      <c r="B16" s="64"/>
      <c r="C16" s="18"/>
      <c r="D16" s="18"/>
      <c r="E16" s="8"/>
      <c r="F16" s="8">
        <f>F15/E15-1</f>
        <v>0.64879373064408807</v>
      </c>
      <c r="G16" s="8">
        <f t="shared" ref="G16" si="1">G15/F15-1</f>
        <v>0.479755713138875</v>
      </c>
      <c r="H16" s="8"/>
      <c r="I16" s="8"/>
      <c r="J16" s="8"/>
      <c r="K16" s="8"/>
      <c r="L16" s="8"/>
      <c r="M16" s="8"/>
      <c r="N16" s="8"/>
      <c r="O16" s="8"/>
      <c r="P16" s="8"/>
    </row>
    <row r="17" spans="1:16">
      <c r="A17" s="143"/>
      <c r="B17" s="262" t="s">
        <v>67</v>
      </c>
      <c r="C17" s="210"/>
      <c r="E17" s="308"/>
      <c r="F17" s="308"/>
      <c r="G17" s="308"/>
      <c r="H17" s="308"/>
      <c r="I17" s="79"/>
      <c r="J17" s="79"/>
      <c r="K17" s="79"/>
      <c r="L17" s="79"/>
      <c r="M17" s="79"/>
      <c r="N17" s="79"/>
      <c r="O17" s="79"/>
      <c r="P17" s="79"/>
    </row>
    <row r="18" spans="1:16">
      <c r="A18" s="131"/>
      <c r="B18" s="252" t="s">
        <v>68</v>
      </c>
      <c r="C18" s="251" t="str">
        <f t="shared" ref="C18:D25" si="2">C7</f>
        <v>Data Rate (aggregate)</v>
      </c>
      <c r="D18" s="251" t="str">
        <f t="shared" si="2"/>
        <v>Form factor</v>
      </c>
      <c r="E18" s="181">
        <v>2016</v>
      </c>
      <c r="F18" s="65">
        <v>2017</v>
      </c>
      <c r="G18" s="181">
        <v>2018</v>
      </c>
      <c r="H18" s="181">
        <v>2019</v>
      </c>
      <c r="I18" s="181">
        <v>2020</v>
      </c>
      <c r="J18" s="181">
        <v>2021</v>
      </c>
      <c r="K18" s="181">
        <v>2022</v>
      </c>
      <c r="L18" s="181">
        <v>2023</v>
      </c>
      <c r="M18" s="181">
        <f t="shared" ref="M18:P18" si="3">M7</f>
        <v>2024</v>
      </c>
      <c r="N18" s="181">
        <f t="shared" si="3"/>
        <v>2025</v>
      </c>
      <c r="O18" s="181">
        <f t="shared" si="3"/>
        <v>2026</v>
      </c>
      <c r="P18" s="181">
        <f t="shared" si="3"/>
        <v>2027</v>
      </c>
    </row>
    <row r="19" spans="1:16" s="210" customFormat="1" ht="14.55" customHeight="1">
      <c r="A19" s="133"/>
      <c r="B19" s="718" t="s">
        <v>113</v>
      </c>
      <c r="C19" s="610" t="str">
        <f t="shared" si="2"/>
        <v>10G</v>
      </c>
      <c r="D19" s="610" t="str">
        <f t="shared" si="2"/>
        <v>SFP+</v>
      </c>
      <c r="E19" s="393">
        <v>24.310908090186217</v>
      </c>
      <c r="F19" s="393">
        <v>18.729353700291334</v>
      </c>
      <c r="G19" s="393">
        <v>15.719284358832242</v>
      </c>
      <c r="H19" s="393"/>
      <c r="I19" s="393"/>
      <c r="J19" s="393"/>
      <c r="K19" s="393"/>
      <c r="L19" s="393"/>
      <c r="M19" s="393"/>
      <c r="N19" s="393"/>
      <c r="O19" s="393"/>
      <c r="P19" s="393"/>
    </row>
    <row r="20" spans="1:16" s="210" customFormat="1" ht="14.55" customHeight="1">
      <c r="A20" s="133"/>
      <c r="B20" s="719"/>
      <c r="C20" s="610" t="str">
        <f t="shared" si="2"/>
        <v>25G</v>
      </c>
      <c r="D20" s="610" t="str">
        <f t="shared" si="2"/>
        <v>SFP28</v>
      </c>
      <c r="E20" s="393">
        <v>110</v>
      </c>
      <c r="F20" s="393">
        <v>77.02469352835007</v>
      </c>
      <c r="G20" s="393">
        <v>50.723149990247705</v>
      </c>
      <c r="H20" s="393"/>
      <c r="I20" s="393"/>
      <c r="J20" s="393"/>
      <c r="K20" s="393"/>
      <c r="L20" s="393"/>
      <c r="M20" s="393"/>
      <c r="N20" s="393"/>
      <c r="O20" s="393"/>
      <c r="P20" s="393"/>
    </row>
    <row r="21" spans="1:16" s="210" customFormat="1" ht="14.55" customHeight="1">
      <c r="A21" s="133"/>
      <c r="B21" s="719"/>
      <c r="C21" s="610" t="str">
        <f t="shared" si="2"/>
        <v>40G</v>
      </c>
      <c r="D21" s="610" t="str">
        <f t="shared" si="2"/>
        <v>QSFP+</v>
      </c>
      <c r="E21" s="393">
        <v>108.30666895603285</v>
      </c>
      <c r="F21" s="393">
        <v>107.39647961535925</v>
      </c>
      <c r="G21" s="393">
        <v>97.358691917623474</v>
      </c>
      <c r="H21" s="393"/>
      <c r="I21" s="393"/>
      <c r="J21" s="393"/>
      <c r="K21" s="393"/>
      <c r="L21" s="393"/>
      <c r="M21" s="393"/>
      <c r="N21" s="393"/>
      <c r="O21" s="393"/>
      <c r="P21" s="393"/>
    </row>
    <row r="22" spans="1:16" s="210" customFormat="1" ht="14.55" customHeight="1">
      <c r="A22" s="133"/>
      <c r="B22" s="719"/>
      <c r="C22" s="610" t="str">
        <f t="shared" si="2"/>
        <v>100G</v>
      </c>
      <c r="D22" s="610" t="str">
        <f t="shared" si="2"/>
        <v>QSFP28, SFP-DD, SFP112</v>
      </c>
      <c r="E22" s="393">
        <v>480</v>
      </c>
      <c r="F22" s="393">
        <v>273.36357506405807</v>
      </c>
      <c r="G22" s="393">
        <v>164.58906848699985</v>
      </c>
      <c r="H22" s="393"/>
      <c r="I22" s="393"/>
      <c r="J22" s="393"/>
      <c r="K22" s="393"/>
      <c r="L22" s="393"/>
      <c r="M22" s="393"/>
      <c r="N22" s="393"/>
      <c r="O22" s="393"/>
      <c r="P22" s="393"/>
    </row>
    <row r="23" spans="1:16" s="210" customFormat="1" ht="14.55" customHeight="1">
      <c r="A23" s="133"/>
      <c r="B23" s="719"/>
      <c r="C23" s="610" t="str">
        <f t="shared" si="2"/>
        <v>200G</v>
      </c>
      <c r="D23" s="610" t="str">
        <f t="shared" si="2"/>
        <v>QSFP56</v>
      </c>
      <c r="E23" s="393" t="s">
        <v>503</v>
      </c>
      <c r="F23" s="393" t="s">
        <v>503</v>
      </c>
      <c r="G23" s="393" t="s">
        <v>503</v>
      </c>
      <c r="H23" s="393"/>
      <c r="I23" s="393"/>
      <c r="J23" s="393"/>
      <c r="K23" s="393"/>
      <c r="L23" s="393"/>
      <c r="M23" s="393"/>
      <c r="N23" s="393"/>
      <c r="O23" s="393"/>
      <c r="P23" s="393"/>
    </row>
    <row r="24" spans="1:16" s="50" customFormat="1" ht="14.25" customHeight="1">
      <c r="A24" s="133"/>
      <c r="B24" s="719"/>
      <c r="C24" s="610" t="str">
        <f t="shared" si="2"/>
        <v xml:space="preserve">≥400G </v>
      </c>
      <c r="D24" s="610" t="str">
        <f t="shared" si="2"/>
        <v>QSFP-DD, OSFP, QSFP112</v>
      </c>
      <c r="E24" s="393" t="s">
        <v>503</v>
      </c>
      <c r="F24" s="393" t="s">
        <v>503</v>
      </c>
      <c r="G24" s="393" t="s">
        <v>503</v>
      </c>
      <c r="H24" s="393"/>
      <c r="I24" s="393"/>
      <c r="J24" s="393"/>
      <c r="K24" s="393"/>
      <c r="L24" s="393"/>
      <c r="M24" s="393"/>
      <c r="N24" s="393"/>
      <c r="O24" s="393"/>
      <c r="P24" s="393"/>
    </row>
    <row r="25" spans="1:16" s="50" customFormat="1" ht="15.75" customHeight="1">
      <c r="A25" s="133"/>
      <c r="B25" s="720"/>
      <c r="C25" s="612" t="str">
        <f t="shared" si="2"/>
        <v>All Other</v>
      </c>
      <c r="D25" s="618" t="str">
        <f t="shared" si="2"/>
        <v>Mini-SAS HD, CXPx, QSFP, SFP56</v>
      </c>
      <c r="E25" s="658">
        <v>234.35168562574387</v>
      </c>
      <c r="F25" s="658">
        <v>197.65242210656413</v>
      </c>
      <c r="G25" s="658">
        <v>163.38860383876184</v>
      </c>
      <c r="H25" s="658"/>
      <c r="I25" s="658"/>
      <c r="J25" s="658"/>
      <c r="K25" s="658"/>
      <c r="L25" s="658"/>
      <c r="M25" s="658"/>
      <c r="N25" s="658"/>
      <c r="O25" s="658"/>
      <c r="P25" s="658"/>
    </row>
    <row r="26" spans="1:16" s="50" customFormat="1" ht="15.75" customHeight="1">
      <c r="A26" s="133"/>
      <c r="B26" s="614"/>
      <c r="C26" s="613"/>
      <c r="D26" s="613"/>
      <c r="E26" s="613"/>
      <c r="F26" s="613"/>
      <c r="G26" s="613"/>
      <c r="H26" s="613"/>
      <c r="I26" s="613"/>
      <c r="J26" s="613"/>
      <c r="K26" s="613"/>
      <c r="L26" s="613"/>
      <c r="M26" s="613"/>
      <c r="N26" s="613"/>
      <c r="O26" s="613"/>
      <c r="P26" s="613"/>
    </row>
    <row r="27" spans="1:16" ht="12" customHeight="1">
      <c r="A27" s="133"/>
      <c r="B27" s="262" t="s">
        <v>1</v>
      </c>
      <c r="C27" s="210"/>
      <c r="E27" s="210"/>
      <c r="F27" s="210"/>
      <c r="G27" s="210"/>
      <c r="K27" s="210"/>
      <c r="L27" s="229"/>
      <c r="M27" s="229"/>
      <c r="N27" s="229"/>
      <c r="O27" s="229"/>
      <c r="P27" s="229"/>
    </row>
    <row r="28" spans="1:16">
      <c r="A28" s="133"/>
      <c r="B28" s="252" t="s">
        <v>68</v>
      </c>
      <c r="C28" s="251" t="str">
        <f t="shared" ref="C28:D35" si="4">C7</f>
        <v>Data Rate (aggregate)</v>
      </c>
      <c r="D28" s="251" t="str">
        <f t="shared" si="4"/>
        <v>Form factor</v>
      </c>
      <c r="E28" s="181">
        <v>2016</v>
      </c>
      <c r="F28" s="65">
        <v>2017</v>
      </c>
      <c r="G28" s="181">
        <v>2018</v>
      </c>
      <c r="H28" s="181">
        <v>2019</v>
      </c>
      <c r="I28" s="181">
        <v>2020</v>
      </c>
      <c r="J28" s="181">
        <v>2021</v>
      </c>
      <c r="K28" s="181">
        <v>2022</v>
      </c>
      <c r="L28" s="181">
        <v>2023</v>
      </c>
      <c r="M28" s="181">
        <f t="shared" ref="M28:P28" si="5">M7</f>
        <v>2024</v>
      </c>
      <c r="N28" s="181">
        <f t="shared" si="5"/>
        <v>2025</v>
      </c>
      <c r="O28" s="181">
        <f t="shared" si="5"/>
        <v>2026</v>
      </c>
      <c r="P28" s="181">
        <f t="shared" si="5"/>
        <v>2027</v>
      </c>
    </row>
    <row r="29" spans="1:16" s="210" customFormat="1" ht="14.55" customHeight="1">
      <c r="A29" s="133"/>
      <c r="B29" s="721" t="s">
        <v>113</v>
      </c>
      <c r="C29" s="610" t="str">
        <f t="shared" si="4"/>
        <v>10G</v>
      </c>
      <c r="D29" s="610" t="str">
        <f t="shared" si="4"/>
        <v>SFP+</v>
      </c>
      <c r="E29" s="54">
        <f t="shared" ref="E29:G29" si="6">E19*E8/10^6</f>
        <v>40.21456932280806</v>
      </c>
      <c r="F29" s="54">
        <f t="shared" si="6"/>
        <v>60.527746000000008</v>
      </c>
      <c r="G29" s="54">
        <f t="shared" si="6"/>
        <v>66.906791699999971</v>
      </c>
      <c r="H29" s="54"/>
      <c r="I29" s="54"/>
      <c r="J29" s="54"/>
      <c r="K29" s="54"/>
      <c r="L29" s="54"/>
      <c r="M29" s="54"/>
      <c r="N29" s="54"/>
      <c r="O29" s="54"/>
      <c r="P29" s="54"/>
    </row>
    <row r="30" spans="1:16" s="210" customFormat="1" ht="14.55" customHeight="1">
      <c r="A30" s="133"/>
      <c r="B30" s="722"/>
      <c r="C30" s="610" t="str">
        <f t="shared" si="4"/>
        <v>25G</v>
      </c>
      <c r="D30" s="610" t="str">
        <f t="shared" si="4"/>
        <v>SFP28</v>
      </c>
      <c r="E30" s="54">
        <f t="shared" ref="E30:G30" si="7">E20*E9/10^6</f>
        <v>1.1000000000000001</v>
      </c>
      <c r="F30" s="54">
        <f t="shared" si="7"/>
        <v>13.144417999999996</v>
      </c>
      <c r="G30" s="54">
        <f t="shared" si="7"/>
        <v>52.011518000000002</v>
      </c>
      <c r="H30" s="54"/>
      <c r="I30" s="54"/>
      <c r="J30" s="54"/>
      <c r="K30" s="54"/>
      <c r="L30" s="54"/>
      <c r="M30" s="54"/>
      <c r="N30" s="54"/>
      <c r="O30" s="54"/>
      <c r="P30" s="54"/>
    </row>
    <row r="31" spans="1:16" s="210" customFormat="1" ht="14.55" customHeight="1">
      <c r="A31" s="133"/>
      <c r="B31" s="722"/>
      <c r="C31" s="610" t="str">
        <f t="shared" si="4"/>
        <v>40G</v>
      </c>
      <c r="D31" s="610" t="str">
        <f t="shared" si="4"/>
        <v>QSFP+</v>
      </c>
      <c r="E31" s="54">
        <f t="shared" ref="E31:G31" si="8">E21*E10/10^6</f>
        <v>41.307513699817193</v>
      </c>
      <c r="F31" s="54">
        <f t="shared" si="8"/>
        <v>26.089611999999992</v>
      </c>
      <c r="G31" s="54">
        <f t="shared" si="8"/>
        <v>33.409706077143589</v>
      </c>
      <c r="H31" s="54"/>
      <c r="I31" s="54"/>
      <c r="J31" s="54"/>
      <c r="K31" s="54"/>
      <c r="L31" s="54"/>
      <c r="M31" s="54"/>
      <c r="N31" s="54"/>
      <c r="O31" s="54"/>
      <c r="P31" s="54"/>
    </row>
    <row r="32" spans="1:16" s="210" customFormat="1" ht="14.55" customHeight="1">
      <c r="A32" s="133"/>
      <c r="B32" s="722"/>
      <c r="C32" s="610" t="str">
        <f t="shared" si="4"/>
        <v>100G</v>
      </c>
      <c r="D32" s="610" t="str">
        <f t="shared" si="4"/>
        <v>QSFP28, SFP-DD, SFP112</v>
      </c>
      <c r="E32" s="54">
        <f t="shared" ref="E32:G32" si="9">E22*E11/10^6</f>
        <v>67.2</v>
      </c>
      <c r="F32" s="54">
        <f t="shared" si="9"/>
        <v>54.729847999999997</v>
      </c>
      <c r="G32" s="54">
        <f t="shared" si="9"/>
        <v>45.049838524645217</v>
      </c>
      <c r="H32" s="54"/>
      <c r="I32" s="54"/>
      <c r="J32" s="54"/>
      <c r="K32" s="54"/>
      <c r="L32" s="54"/>
      <c r="M32" s="54"/>
      <c r="N32" s="54"/>
      <c r="O32" s="54"/>
      <c r="P32" s="54"/>
    </row>
    <row r="33" spans="1:17" s="210" customFormat="1" ht="14.55" customHeight="1">
      <c r="A33" s="133"/>
      <c r="B33" s="722"/>
      <c r="C33" s="610" t="str">
        <f t="shared" si="4"/>
        <v>200G</v>
      </c>
      <c r="D33" s="610" t="str">
        <f t="shared" si="4"/>
        <v>QSFP56</v>
      </c>
      <c r="E33" s="54"/>
      <c r="F33" s="54"/>
      <c r="G33" s="54"/>
      <c r="H33" s="54"/>
      <c r="I33" s="54"/>
      <c r="J33" s="54"/>
      <c r="K33" s="54"/>
      <c r="L33" s="54"/>
      <c r="M33" s="54"/>
      <c r="N33" s="54"/>
      <c r="O33" s="54"/>
      <c r="P33" s="54"/>
    </row>
    <row r="34" spans="1:17" s="50" customFormat="1" ht="12.75" customHeight="1">
      <c r="A34" s="133"/>
      <c r="B34" s="722"/>
      <c r="C34" s="610" t="str">
        <f t="shared" si="4"/>
        <v xml:space="preserve">≥400G </v>
      </c>
      <c r="D34" s="610" t="str">
        <f t="shared" si="4"/>
        <v>QSFP-DD, OSFP, QSFP112</v>
      </c>
      <c r="E34" s="54"/>
      <c r="F34" s="54"/>
      <c r="G34" s="54"/>
      <c r="H34" s="54"/>
      <c r="I34" s="54"/>
      <c r="J34" s="54"/>
      <c r="K34" s="54"/>
      <c r="L34" s="54"/>
      <c r="M34" s="54"/>
      <c r="N34" s="54"/>
      <c r="O34" s="54"/>
      <c r="P34" s="54"/>
    </row>
    <row r="35" spans="1:17" s="50" customFormat="1" ht="12" customHeight="1">
      <c r="A35" s="133"/>
      <c r="B35" s="722"/>
      <c r="C35" s="610" t="str">
        <f t="shared" si="4"/>
        <v>All Other</v>
      </c>
      <c r="D35" s="618" t="str">
        <f t="shared" si="4"/>
        <v>Mini-SAS HD, CXPx, QSFP, SFP56</v>
      </c>
      <c r="E35" s="54">
        <f>E25*E14/10^6</f>
        <v>71.902461770607559</v>
      </c>
      <c r="F35" s="54">
        <f>F25*F14/10^6</f>
        <v>52.167787333540218</v>
      </c>
      <c r="G35" s="54">
        <f>G25*G14/10^6</f>
        <v>29.790807526525285</v>
      </c>
      <c r="H35" s="54"/>
      <c r="I35" s="54"/>
      <c r="J35" s="54"/>
      <c r="K35" s="54"/>
      <c r="L35" s="54"/>
      <c r="M35" s="54"/>
      <c r="N35" s="54"/>
      <c r="O35" s="54"/>
      <c r="P35" s="54"/>
    </row>
    <row r="36" spans="1:17">
      <c r="A36" s="133"/>
      <c r="B36" s="723"/>
      <c r="C36" s="343" t="s">
        <v>100</v>
      </c>
      <c r="D36" s="663" t="s">
        <v>23</v>
      </c>
      <c r="E36" s="303">
        <f>SUM(E29:E35)</f>
        <v>221.72454479323278</v>
      </c>
      <c r="F36" s="303">
        <f t="shared" ref="F36:G36" si="10">SUM(F29:F35)</f>
        <v>206.65941133354022</v>
      </c>
      <c r="G36" s="303">
        <f t="shared" si="10"/>
        <v>227.1686618283141</v>
      </c>
      <c r="H36" s="303"/>
      <c r="I36" s="303"/>
      <c r="J36" s="303"/>
      <c r="K36" s="303"/>
      <c r="L36" s="303"/>
      <c r="M36" s="303"/>
      <c r="N36" s="303"/>
      <c r="O36" s="303"/>
      <c r="P36" s="303"/>
    </row>
    <row r="37" spans="1:17">
      <c r="A37" s="133"/>
      <c r="B37" s="140"/>
      <c r="C37" s="88"/>
      <c r="D37" s="88"/>
      <c r="E37" s="88"/>
      <c r="F37" s="88"/>
      <c r="G37" s="88"/>
      <c r="H37" s="88"/>
      <c r="I37" s="88"/>
      <c r="J37" s="88"/>
      <c r="K37" s="88"/>
      <c r="L37" s="88"/>
      <c r="M37" s="88"/>
      <c r="N37" s="88"/>
      <c r="O37" s="88"/>
      <c r="P37" s="88"/>
      <c r="Q37" s="88"/>
    </row>
    <row r="38" spans="1:17">
      <c r="E38" s="210"/>
      <c r="F38" s="210"/>
      <c r="G38" s="210"/>
      <c r="K38" s="210"/>
    </row>
    <row r="39" spans="1:17">
      <c r="E39" s="210"/>
      <c r="F39" s="210"/>
      <c r="G39" s="210"/>
      <c r="K39" s="210"/>
    </row>
    <row r="40" spans="1:17">
      <c r="E40" s="210"/>
      <c r="F40" s="210"/>
      <c r="G40" s="210"/>
      <c r="K40" s="210"/>
    </row>
    <row r="41" spans="1:17">
      <c r="C41" s="210"/>
      <c r="E41" s="210"/>
      <c r="F41" s="210"/>
      <c r="G41" s="210"/>
      <c r="K41" s="210"/>
    </row>
    <row r="42" spans="1:17">
      <c r="E42" s="210"/>
      <c r="F42" s="210"/>
      <c r="G42" s="210"/>
      <c r="K42" s="210"/>
    </row>
    <row r="43" spans="1:17">
      <c r="E43" s="210"/>
      <c r="F43" s="210"/>
      <c r="G43" s="210"/>
      <c r="K43" s="210"/>
    </row>
    <row r="44" spans="1:17">
      <c r="E44" s="210"/>
      <c r="F44" s="210"/>
      <c r="G44" s="210"/>
      <c r="K44" s="210"/>
    </row>
    <row r="45" spans="1:17">
      <c r="E45" s="210"/>
      <c r="F45" s="210"/>
      <c r="G45" s="210"/>
      <c r="K45" s="210"/>
    </row>
    <row r="46" spans="1:17">
      <c r="E46" s="210"/>
      <c r="F46" s="210"/>
      <c r="G46" s="210"/>
    </row>
  </sheetData>
  <mergeCells count="3">
    <mergeCell ref="B19:B25"/>
    <mergeCell ref="B8:B15"/>
    <mergeCell ref="B29:B36"/>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CCFFCC"/>
  </sheetPr>
  <dimension ref="B2:AB168"/>
  <sheetViews>
    <sheetView showGridLines="0" showZeros="0" zoomScale="70" zoomScaleNormal="70" zoomScalePageLayoutView="70" workbookViewId="0"/>
  </sheetViews>
  <sheetFormatPr defaultColWidth="8.44140625" defaultRowHeight="13.2"/>
  <cols>
    <col min="1" max="1" width="4.44140625" style="210" customWidth="1"/>
    <col min="2" max="2" width="12.21875" style="210" customWidth="1"/>
    <col min="3" max="6" width="13.21875" style="210" customWidth="1"/>
    <col min="7" max="14" width="13.44140625" style="210" customWidth="1"/>
    <col min="15" max="15" width="9.44140625" style="210" customWidth="1"/>
    <col min="16" max="16" width="16.44140625" style="210" customWidth="1"/>
    <col min="17" max="28" width="14.44140625" style="210" customWidth="1"/>
    <col min="29" max="16384" width="8.44140625" style="210"/>
  </cols>
  <sheetData>
    <row r="2" spans="2:14" ht="17.399999999999999">
      <c r="B2" s="348" t="str">
        <f>Introduction!B2</f>
        <v xml:space="preserve">LightCounting Optical Components Market Forecast </v>
      </c>
    </row>
    <row r="3" spans="2:14" ht="15">
      <c r="B3" s="349" t="str">
        <f>Introduction!B3</f>
        <v>April 2022 Forecast - sample template</v>
      </c>
    </row>
    <row r="4" spans="2:14" ht="15.6">
      <c r="B4" s="260" t="s">
        <v>205</v>
      </c>
    </row>
    <row r="5" spans="2:14" ht="15.6">
      <c r="B5" s="451" t="s">
        <v>193</v>
      </c>
      <c r="K5" s="260"/>
      <c r="L5" s="260"/>
      <c r="M5" s="260"/>
      <c r="N5" s="260"/>
    </row>
    <row r="30" ht="14.25" customHeight="1"/>
    <row r="57" spans="2:28" ht="15.6">
      <c r="B57" s="98" t="s">
        <v>195</v>
      </c>
      <c r="C57" s="72"/>
      <c r="D57" s="72"/>
      <c r="Q57" s="72"/>
      <c r="R57" s="72"/>
    </row>
    <row r="58" spans="2:28" ht="15.6">
      <c r="B58" s="315" t="s">
        <v>17</v>
      </c>
      <c r="C58" s="316"/>
      <c r="D58" s="316"/>
      <c r="E58" s="317"/>
      <c r="F58" s="317"/>
      <c r="G58" s="317"/>
      <c r="H58" s="317"/>
      <c r="I58" s="317"/>
      <c r="J58" s="317"/>
      <c r="K58" s="317"/>
      <c r="L58" s="317"/>
      <c r="M58" s="317"/>
      <c r="N58" s="317"/>
      <c r="P58" s="98" t="s">
        <v>184</v>
      </c>
      <c r="Q58" s="316"/>
      <c r="R58" s="316"/>
      <c r="S58" s="317"/>
      <c r="T58" s="317"/>
      <c r="U58" s="317"/>
      <c r="V58" s="317"/>
      <c r="W58" s="317"/>
      <c r="X58" s="317"/>
    </row>
    <row r="59" spans="2:28">
      <c r="B59" s="318" t="s">
        <v>101</v>
      </c>
      <c r="C59" s="319">
        <v>2016</v>
      </c>
      <c r="D59" s="320">
        <v>2017</v>
      </c>
      <c r="E59" s="319">
        <v>2018</v>
      </c>
      <c r="F59" s="319">
        <v>2019</v>
      </c>
      <c r="G59" s="319">
        <v>2020</v>
      </c>
      <c r="H59" s="319">
        <v>2021</v>
      </c>
      <c r="I59" s="319">
        <v>2022</v>
      </c>
      <c r="J59" s="319">
        <v>2023</v>
      </c>
      <c r="K59" s="319">
        <v>2024</v>
      </c>
      <c r="L59" s="319">
        <v>2025</v>
      </c>
      <c r="M59" s="319">
        <v>2026</v>
      </c>
      <c r="N59" s="319">
        <v>2027</v>
      </c>
      <c r="P59" s="230" t="s">
        <v>101</v>
      </c>
      <c r="Q59" s="151">
        <v>2016</v>
      </c>
      <c r="R59" s="170">
        <v>2017</v>
      </c>
      <c r="S59" s="151">
        <v>2018</v>
      </c>
      <c r="T59" s="151">
        <v>2019</v>
      </c>
      <c r="U59" s="151">
        <v>2020</v>
      </c>
      <c r="V59" s="151">
        <v>2021</v>
      </c>
      <c r="W59" s="151">
        <v>2022</v>
      </c>
      <c r="X59" s="151">
        <v>2023</v>
      </c>
      <c r="Y59" s="151">
        <v>2024</v>
      </c>
      <c r="Z59" s="151">
        <v>2025</v>
      </c>
      <c r="AA59" s="151">
        <v>2026</v>
      </c>
      <c r="AB59" s="151">
        <v>2027</v>
      </c>
    </row>
    <row r="60" spans="2:28">
      <c r="B60" s="232" t="s">
        <v>381</v>
      </c>
      <c r="C60" s="327">
        <f>SUM(Ethernet!E8:E8)</f>
        <v>4496175.0999999996</v>
      </c>
      <c r="D60" s="327">
        <f>SUM(Ethernet!F8:F8)</f>
        <v>4278484</v>
      </c>
      <c r="E60" s="327">
        <f>SUM(Ethernet!G8:G8)</f>
        <v>4962296</v>
      </c>
      <c r="F60" s="327"/>
      <c r="G60" s="327"/>
      <c r="H60" s="327"/>
      <c r="I60" s="327"/>
      <c r="J60" s="327"/>
      <c r="K60" s="327"/>
      <c r="L60" s="327"/>
      <c r="M60" s="327"/>
      <c r="N60" s="327"/>
      <c r="P60" s="28" t="s">
        <v>185</v>
      </c>
      <c r="Q60" s="327"/>
      <c r="R60" s="327"/>
      <c r="S60" s="327"/>
      <c r="T60" s="327"/>
      <c r="U60" s="327"/>
      <c r="V60" s="327"/>
      <c r="W60" s="327"/>
      <c r="X60" s="327"/>
      <c r="Y60" s="327"/>
      <c r="Z60" s="327"/>
      <c r="AA60" s="327"/>
      <c r="AB60" s="327"/>
    </row>
    <row r="61" spans="2:28">
      <c r="B61" s="232" t="s">
        <v>382</v>
      </c>
      <c r="C61" s="327">
        <f>SUM(Ethernet!E13)</f>
        <v>11471385.93</v>
      </c>
      <c r="D61" s="327">
        <f>SUM(Ethernet!F13)</f>
        <v>12691744</v>
      </c>
      <c r="E61" s="327">
        <f>SUM(Ethernet!G13)</f>
        <v>14084264</v>
      </c>
      <c r="F61" s="327"/>
      <c r="G61" s="327"/>
      <c r="H61" s="327"/>
      <c r="I61" s="327"/>
      <c r="J61" s="327"/>
      <c r="K61" s="327"/>
      <c r="L61" s="327"/>
      <c r="M61" s="327"/>
      <c r="N61" s="327"/>
      <c r="P61" s="28" t="s">
        <v>186</v>
      </c>
      <c r="Q61" s="327">
        <f>'Fibre Channel'!E11+'Fibre Channel'!E12</f>
        <v>3901571</v>
      </c>
      <c r="R61" s="327">
        <f>'Fibre Channel'!F11+'Fibre Channel'!F12</f>
        <v>2447005</v>
      </c>
      <c r="S61" s="327">
        <f>'Fibre Channel'!G11+'Fibre Channel'!G12</f>
        <v>1306622</v>
      </c>
      <c r="T61" s="327"/>
      <c r="U61" s="327"/>
      <c r="V61" s="327"/>
      <c r="W61" s="327"/>
      <c r="X61" s="327"/>
      <c r="Y61" s="327"/>
      <c r="Z61" s="327"/>
      <c r="AA61" s="327"/>
      <c r="AB61" s="327"/>
    </row>
    <row r="62" spans="2:28">
      <c r="B62" s="232" t="s">
        <v>383</v>
      </c>
      <c r="C62" s="327">
        <f>SUM(Ethernet!E19:E20)</f>
        <v>2343288</v>
      </c>
      <c r="D62" s="327">
        <f>SUM(Ethernet!F19:F20)</f>
        <v>2624506</v>
      </c>
      <c r="E62" s="327">
        <f>SUM(Ethernet!G19:G20)</f>
        <v>2548741.5</v>
      </c>
      <c r="F62" s="327"/>
      <c r="G62" s="327"/>
      <c r="H62" s="327"/>
      <c r="I62" s="327"/>
      <c r="J62" s="327"/>
      <c r="K62" s="327"/>
      <c r="L62" s="327"/>
      <c r="M62" s="327"/>
      <c r="N62" s="327"/>
      <c r="P62" s="28" t="s">
        <v>187</v>
      </c>
      <c r="Q62" s="327">
        <f>'Fibre Channel'!E13+'Fibre Channel'!E14</f>
        <v>3846109</v>
      </c>
      <c r="R62" s="327">
        <f>'Fibre Channel'!F13+'Fibre Channel'!F14</f>
        <v>4823708</v>
      </c>
      <c r="S62" s="327">
        <f>'Fibre Channel'!G13+'Fibre Channel'!G14</f>
        <v>5677250</v>
      </c>
      <c r="T62" s="327"/>
      <c r="U62" s="327"/>
      <c r="V62" s="327"/>
      <c r="W62" s="327"/>
      <c r="X62" s="327"/>
      <c r="Y62" s="327"/>
      <c r="Z62" s="327"/>
      <c r="AA62" s="327"/>
      <c r="AB62" s="327"/>
    </row>
    <row r="63" spans="2:28">
      <c r="B63" s="232" t="s">
        <v>254</v>
      </c>
      <c r="C63" s="327">
        <f>SUM(Ethernet!E26:E28)</f>
        <v>500102</v>
      </c>
      <c r="D63" s="327">
        <f>SUM(Ethernet!F26:F28)</f>
        <v>1342012</v>
      </c>
      <c r="E63" s="327">
        <f>SUM(Ethernet!G26:G28)</f>
        <v>2597222</v>
      </c>
      <c r="F63" s="327"/>
      <c r="G63" s="327"/>
      <c r="H63" s="327"/>
      <c r="I63" s="327"/>
      <c r="J63" s="327"/>
      <c r="K63" s="327"/>
      <c r="L63" s="327"/>
      <c r="M63" s="327"/>
      <c r="N63" s="327"/>
      <c r="P63" s="28" t="s">
        <v>188</v>
      </c>
      <c r="Q63" s="327">
        <f>'Fibre Channel'!E15+'Fibre Channel'!E16</f>
        <v>89971</v>
      </c>
      <c r="R63" s="327">
        <f>'Fibre Channel'!F15+'Fibre Channel'!F16</f>
        <v>434184</v>
      </c>
      <c r="S63" s="327">
        <f>'Fibre Channel'!G15+'Fibre Channel'!G16</f>
        <v>854998</v>
      </c>
      <c r="T63" s="327"/>
      <c r="U63" s="327"/>
      <c r="V63" s="327"/>
      <c r="W63" s="327"/>
      <c r="X63" s="327"/>
      <c r="Y63" s="327"/>
      <c r="Z63" s="327"/>
      <c r="AA63" s="327"/>
      <c r="AB63" s="327"/>
    </row>
    <row r="64" spans="2:28">
      <c r="B64" s="232" t="s">
        <v>255</v>
      </c>
      <c r="C64" s="327">
        <f>SUM(Ethernet!E33)</f>
        <v>0</v>
      </c>
      <c r="D64" s="327">
        <f>SUM(Ethernet!F33)</f>
        <v>0</v>
      </c>
      <c r="E64" s="327">
        <f>SUM(Ethernet!G33)</f>
        <v>500</v>
      </c>
      <c r="F64" s="327"/>
      <c r="G64" s="327"/>
      <c r="H64" s="327"/>
      <c r="I64" s="327"/>
      <c r="J64" s="327"/>
      <c r="K64" s="327"/>
      <c r="L64" s="327"/>
      <c r="M64" s="327"/>
      <c r="N64" s="327"/>
      <c r="P64" s="365" t="s">
        <v>237</v>
      </c>
      <c r="Q64" s="327"/>
      <c r="R64" s="327"/>
      <c r="S64" s="327">
        <f>'Fibre Channel'!G17</f>
        <v>300</v>
      </c>
      <c r="T64" s="327"/>
      <c r="U64" s="327"/>
      <c r="V64" s="327"/>
      <c r="W64" s="327"/>
      <c r="X64" s="327"/>
      <c r="Y64" s="327"/>
      <c r="Z64" s="327"/>
      <c r="AA64" s="327"/>
      <c r="AB64" s="327"/>
    </row>
    <row r="65" spans="2:28">
      <c r="B65" s="232" t="s">
        <v>256</v>
      </c>
      <c r="C65" s="327">
        <f>SUM(Ethernet!E38:E40)</f>
        <v>0</v>
      </c>
      <c r="D65" s="327">
        <f>SUM(Ethernet!F38:F40)</f>
        <v>0</v>
      </c>
      <c r="E65" s="327">
        <f>SUM(Ethernet!G38:G40)</f>
        <v>25000</v>
      </c>
      <c r="F65" s="327"/>
      <c r="G65" s="327"/>
      <c r="H65" s="327"/>
      <c r="I65" s="327"/>
      <c r="J65" s="327"/>
      <c r="K65" s="327"/>
      <c r="L65" s="327"/>
      <c r="M65" s="327"/>
      <c r="N65" s="327"/>
      <c r="P65" s="28" t="s">
        <v>238</v>
      </c>
      <c r="Q65" s="327"/>
      <c r="R65" s="327"/>
      <c r="S65" s="327"/>
      <c r="T65" s="327"/>
      <c r="U65" s="327"/>
      <c r="V65" s="327"/>
      <c r="W65" s="327"/>
      <c r="X65" s="327"/>
      <c r="Y65" s="327"/>
      <c r="Z65" s="327"/>
      <c r="AA65" s="327"/>
      <c r="AB65" s="327"/>
    </row>
    <row r="66" spans="2:28">
      <c r="B66" s="232" t="s">
        <v>429</v>
      </c>
      <c r="C66" s="327">
        <f>Ethernet!E45</f>
        <v>0</v>
      </c>
      <c r="D66" s="327">
        <f>Ethernet!F45</f>
        <v>0</v>
      </c>
      <c r="E66" s="327">
        <f>Ethernet!G45</f>
        <v>0</v>
      </c>
      <c r="F66" s="327"/>
      <c r="G66" s="327"/>
      <c r="H66" s="327"/>
      <c r="I66" s="327"/>
      <c r="J66" s="327"/>
      <c r="K66" s="327"/>
      <c r="L66" s="327"/>
      <c r="M66" s="327"/>
      <c r="N66" s="327"/>
      <c r="P66" s="28"/>
      <c r="Q66" s="327"/>
      <c r="R66" s="327"/>
      <c r="S66" s="327"/>
      <c r="T66" s="327"/>
      <c r="U66" s="327"/>
      <c r="V66" s="327"/>
      <c r="W66" s="327"/>
      <c r="X66" s="327"/>
      <c r="Y66" s="327"/>
      <c r="Z66" s="327"/>
      <c r="AA66" s="327"/>
      <c r="AB66" s="327"/>
    </row>
    <row r="67" spans="2:28">
      <c r="B67" s="232" t="s">
        <v>100</v>
      </c>
      <c r="C67" s="162">
        <f>SUM(C60:C65)</f>
        <v>18810951.030000001</v>
      </c>
      <c r="D67" s="162">
        <f t="shared" ref="D67:E67" si="0">SUM(D60:D65)</f>
        <v>20936746</v>
      </c>
      <c r="E67" s="162">
        <f t="shared" si="0"/>
        <v>24218023.5</v>
      </c>
      <c r="F67" s="162"/>
      <c r="G67" s="162"/>
      <c r="H67" s="162"/>
      <c r="I67" s="162"/>
      <c r="J67" s="162"/>
      <c r="K67" s="162"/>
      <c r="L67" s="162"/>
      <c r="M67" s="162"/>
      <c r="N67" s="162"/>
      <c r="P67" s="232" t="s">
        <v>100</v>
      </c>
      <c r="Q67" s="162">
        <f t="shared" ref="Q67:S67" si="1">SUM(Q60:Q65)</f>
        <v>7837651</v>
      </c>
      <c r="R67" s="162">
        <f t="shared" si="1"/>
        <v>7704897</v>
      </c>
      <c r="S67" s="162">
        <f t="shared" si="1"/>
        <v>7839170</v>
      </c>
      <c r="T67" s="162"/>
      <c r="U67" s="162"/>
      <c r="V67" s="162"/>
      <c r="W67" s="162"/>
      <c r="X67" s="162"/>
      <c r="Y67" s="162"/>
      <c r="Z67" s="162"/>
      <c r="AA67" s="162"/>
      <c r="AB67" s="162"/>
    </row>
    <row r="69" spans="2:28">
      <c r="B69" s="315" t="s">
        <v>189</v>
      </c>
      <c r="P69" s="315" t="s">
        <v>189</v>
      </c>
      <c r="Q69" s="316"/>
      <c r="R69" s="316"/>
      <c r="S69" s="317"/>
      <c r="T69" s="317"/>
      <c r="U69" s="317"/>
      <c r="V69" s="317"/>
      <c r="W69" s="317"/>
      <c r="X69" s="317"/>
    </row>
    <row r="70" spans="2:28">
      <c r="B70" s="315" t="s">
        <v>17</v>
      </c>
      <c r="C70" s="316"/>
      <c r="D70" s="316"/>
      <c r="E70" s="317"/>
      <c r="F70" s="317"/>
      <c r="G70" s="317"/>
      <c r="H70" s="317"/>
      <c r="I70" s="317"/>
      <c r="J70" s="317"/>
      <c r="K70" s="317"/>
      <c r="L70" s="317"/>
      <c r="M70" s="317"/>
      <c r="N70" s="317"/>
      <c r="P70" s="230" t="s">
        <v>101</v>
      </c>
      <c r="Q70" s="151">
        <v>2016</v>
      </c>
      <c r="R70" s="170">
        <v>2017</v>
      </c>
      <c r="S70" s="151">
        <v>2018</v>
      </c>
      <c r="T70" s="151">
        <v>2019</v>
      </c>
      <c r="U70" s="151">
        <v>2020</v>
      </c>
      <c r="V70" s="151">
        <v>2021</v>
      </c>
      <c r="W70" s="151">
        <v>2022</v>
      </c>
      <c r="X70" s="151">
        <v>2023</v>
      </c>
      <c r="Y70" s="151">
        <v>2024</v>
      </c>
      <c r="Z70" s="151">
        <v>2025</v>
      </c>
      <c r="AA70" s="151">
        <v>2026</v>
      </c>
      <c r="AB70" s="151">
        <v>2027</v>
      </c>
    </row>
    <row r="71" spans="2:28">
      <c r="B71" s="318" t="s">
        <v>101</v>
      </c>
      <c r="C71" s="319">
        <v>2016</v>
      </c>
      <c r="D71" s="320">
        <v>2017</v>
      </c>
      <c r="E71" s="319">
        <v>2018</v>
      </c>
      <c r="F71" s="319">
        <v>2019</v>
      </c>
      <c r="G71" s="319">
        <v>2020</v>
      </c>
      <c r="H71" s="319">
        <v>2021</v>
      </c>
      <c r="I71" s="319">
        <v>2022</v>
      </c>
      <c r="J71" s="319">
        <v>2023</v>
      </c>
      <c r="K71" s="319">
        <v>2024</v>
      </c>
      <c r="L71" s="319">
        <v>2025</v>
      </c>
      <c r="M71" s="319">
        <v>2026</v>
      </c>
      <c r="N71" s="319">
        <v>2027</v>
      </c>
      <c r="P71" s="237" t="s">
        <v>185</v>
      </c>
      <c r="Q71" s="162">
        <f t="shared" ref="Q71:S71" si="2">Q60*4</f>
        <v>0</v>
      </c>
      <c r="R71" s="162">
        <f t="shared" si="2"/>
        <v>0</v>
      </c>
      <c r="S71" s="162">
        <f t="shared" si="2"/>
        <v>0</v>
      </c>
      <c r="T71" s="162"/>
      <c r="U71" s="162"/>
      <c r="V71" s="162"/>
      <c r="W71" s="162"/>
      <c r="X71" s="162"/>
      <c r="Y71" s="162"/>
      <c r="Z71" s="162"/>
      <c r="AA71" s="162"/>
      <c r="AB71" s="162"/>
    </row>
    <row r="72" spans="2:28">
      <c r="B72" s="232" t="str">
        <f t="shared" ref="B72:B78" si="3">B60</f>
        <v>1G</v>
      </c>
      <c r="C72" s="162">
        <f t="shared" ref="C72:E72" si="4">C60</f>
        <v>4496175.0999999996</v>
      </c>
      <c r="D72" s="162">
        <f t="shared" si="4"/>
        <v>4278484</v>
      </c>
      <c r="E72" s="162">
        <f t="shared" si="4"/>
        <v>4962296</v>
      </c>
      <c r="F72" s="162"/>
      <c r="G72" s="162"/>
      <c r="H72" s="162"/>
      <c r="I72" s="162"/>
      <c r="J72" s="162"/>
      <c r="K72" s="162"/>
      <c r="L72" s="162"/>
      <c r="M72" s="162"/>
      <c r="N72" s="162"/>
      <c r="P72" s="28" t="s">
        <v>186</v>
      </c>
      <c r="Q72" s="162">
        <f t="shared" ref="Q72:S72" si="5">Q61*8</f>
        <v>31212568</v>
      </c>
      <c r="R72" s="162">
        <f t="shared" si="5"/>
        <v>19576040</v>
      </c>
      <c r="S72" s="162">
        <f t="shared" si="5"/>
        <v>10452976</v>
      </c>
      <c r="T72" s="162"/>
      <c r="U72" s="162"/>
      <c r="V72" s="162"/>
      <c r="W72" s="162"/>
      <c r="X72" s="162"/>
      <c r="Y72" s="162"/>
      <c r="Z72" s="162"/>
      <c r="AA72" s="162"/>
      <c r="AB72" s="162"/>
    </row>
    <row r="73" spans="2:28">
      <c r="B73" s="232" t="str">
        <f t="shared" si="3"/>
        <v>10G</v>
      </c>
      <c r="C73" s="162">
        <f t="shared" ref="C73:E73" si="6">C61*10</f>
        <v>114713859.3</v>
      </c>
      <c r="D73" s="162">
        <f t="shared" si="6"/>
        <v>126917440</v>
      </c>
      <c r="E73" s="162">
        <f t="shared" si="6"/>
        <v>140842640</v>
      </c>
      <c r="F73" s="162"/>
      <c r="G73" s="162"/>
      <c r="H73" s="162"/>
      <c r="I73" s="162"/>
      <c r="J73" s="162"/>
      <c r="K73" s="162"/>
      <c r="L73" s="162"/>
      <c r="M73" s="162"/>
      <c r="N73" s="162"/>
      <c r="P73" s="28" t="s">
        <v>187</v>
      </c>
      <c r="Q73" s="162">
        <f t="shared" ref="Q73:S73" si="7">Q62*16</f>
        <v>61537744</v>
      </c>
      <c r="R73" s="162">
        <f t="shared" si="7"/>
        <v>77179328</v>
      </c>
      <c r="S73" s="162">
        <f t="shared" si="7"/>
        <v>90836000</v>
      </c>
      <c r="T73" s="162"/>
      <c r="U73" s="162"/>
      <c r="V73" s="162"/>
      <c r="W73" s="162"/>
      <c r="X73" s="162"/>
      <c r="Y73" s="162"/>
      <c r="Z73" s="162"/>
      <c r="AA73" s="162"/>
      <c r="AB73" s="162"/>
    </row>
    <row r="74" spans="2:28">
      <c r="B74" s="232" t="str">
        <f t="shared" si="3"/>
        <v>40G</v>
      </c>
      <c r="C74" s="162">
        <f t="shared" ref="C74:E74" si="8">C62*40</f>
        <v>93731520</v>
      </c>
      <c r="D74" s="162">
        <f t="shared" si="8"/>
        <v>104980240</v>
      </c>
      <c r="E74" s="162">
        <f t="shared" si="8"/>
        <v>101949660</v>
      </c>
      <c r="F74" s="162"/>
      <c r="G74" s="162"/>
      <c r="H74" s="162"/>
      <c r="I74" s="162"/>
      <c r="J74" s="162"/>
      <c r="K74" s="162"/>
      <c r="L74" s="162"/>
      <c r="M74" s="162"/>
      <c r="N74" s="162"/>
      <c r="P74" s="28" t="s">
        <v>188</v>
      </c>
      <c r="Q74" s="162">
        <f t="shared" ref="Q74:S74" si="9">Q63*32</f>
        <v>2879072</v>
      </c>
      <c r="R74" s="162">
        <f t="shared" si="9"/>
        <v>13893888</v>
      </c>
      <c r="S74" s="162">
        <f t="shared" si="9"/>
        <v>27359936</v>
      </c>
      <c r="T74" s="162"/>
      <c r="U74" s="162"/>
      <c r="V74" s="162"/>
      <c r="W74" s="162"/>
      <c r="X74" s="162"/>
      <c r="Y74" s="162"/>
      <c r="Z74" s="162"/>
      <c r="AA74" s="162"/>
      <c r="AB74" s="162"/>
    </row>
    <row r="75" spans="2:28">
      <c r="B75" s="232" t="str">
        <f t="shared" si="3"/>
        <v>100G</v>
      </c>
      <c r="C75" s="162">
        <f t="shared" ref="C75:E75" si="10">C63*100</f>
        <v>50010200</v>
      </c>
      <c r="D75" s="162">
        <f t="shared" si="10"/>
        <v>134201200</v>
      </c>
      <c r="E75" s="162">
        <f t="shared" si="10"/>
        <v>259722200</v>
      </c>
      <c r="F75" s="162"/>
      <c r="G75" s="162"/>
      <c r="H75" s="162"/>
      <c r="I75" s="162"/>
      <c r="J75" s="162"/>
      <c r="K75" s="162"/>
      <c r="L75" s="162"/>
      <c r="M75" s="162"/>
      <c r="N75" s="162"/>
      <c r="P75" s="108" t="str">
        <f>P64</f>
        <v>64G short</v>
      </c>
      <c r="Q75" s="79"/>
      <c r="R75" s="79"/>
      <c r="S75" s="162">
        <f t="shared" ref="S75:S76" si="11">S64*64</f>
        <v>19200</v>
      </c>
      <c r="T75" s="162"/>
      <c r="U75" s="162"/>
      <c r="V75" s="162"/>
      <c r="W75" s="162"/>
      <c r="X75" s="162"/>
      <c r="Y75" s="162"/>
      <c r="Z75" s="162"/>
      <c r="AA75" s="162"/>
      <c r="AB75" s="162"/>
    </row>
    <row r="76" spans="2:28">
      <c r="B76" s="232" t="str">
        <f t="shared" si="3"/>
        <v>200G</v>
      </c>
      <c r="C76" s="162">
        <f>C64*200</f>
        <v>0</v>
      </c>
      <c r="D76" s="162">
        <f t="shared" ref="D76:E76" si="12">D64*200</f>
        <v>0</v>
      </c>
      <c r="E76" s="162">
        <f t="shared" si="12"/>
        <v>100000</v>
      </c>
      <c r="F76" s="162"/>
      <c r="G76" s="162"/>
      <c r="H76" s="162"/>
      <c r="I76" s="162"/>
      <c r="J76" s="162"/>
      <c r="K76" s="162"/>
      <c r="L76" s="162"/>
      <c r="M76" s="162"/>
      <c r="N76" s="162"/>
      <c r="P76" s="31" t="str">
        <f>P65</f>
        <v>64G long</v>
      </c>
      <c r="Q76" s="162">
        <f>Q65*64</f>
        <v>0</v>
      </c>
      <c r="R76" s="162">
        <f>R65*64</f>
        <v>0</v>
      </c>
      <c r="S76" s="162">
        <f t="shared" si="11"/>
        <v>0</v>
      </c>
      <c r="T76" s="162"/>
      <c r="U76" s="162"/>
      <c r="V76" s="162"/>
      <c r="W76" s="162"/>
      <c r="X76" s="162"/>
      <c r="Y76" s="162"/>
      <c r="Z76" s="162"/>
      <c r="AA76" s="162"/>
      <c r="AB76" s="162"/>
    </row>
    <row r="77" spans="2:28">
      <c r="B77" s="232" t="str">
        <f t="shared" si="3"/>
        <v>400G</v>
      </c>
      <c r="C77" s="162">
        <f>C65*400</f>
        <v>0</v>
      </c>
      <c r="D77" s="162">
        <f t="shared" ref="D77:E77" si="13">D65*400</f>
        <v>0</v>
      </c>
      <c r="E77" s="162">
        <f t="shared" si="13"/>
        <v>10000000</v>
      </c>
      <c r="F77" s="162"/>
      <c r="G77" s="162"/>
      <c r="H77" s="162"/>
      <c r="I77" s="162"/>
      <c r="J77" s="162"/>
      <c r="K77" s="162"/>
      <c r="L77" s="162"/>
      <c r="M77" s="162"/>
      <c r="N77" s="162"/>
      <c r="P77" s="232" t="s">
        <v>100</v>
      </c>
      <c r="Q77" s="162">
        <f t="shared" ref="Q77:S77" si="14">SUM(Q71:Q76)</f>
        <v>95629384</v>
      </c>
      <c r="R77" s="162">
        <f t="shared" si="14"/>
        <v>110649256</v>
      </c>
      <c r="S77" s="162">
        <f t="shared" si="14"/>
        <v>128668112</v>
      </c>
      <c r="T77" s="162"/>
      <c r="U77" s="162"/>
      <c r="V77" s="162"/>
      <c r="W77" s="162"/>
      <c r="X77" s="162"/>
      <c r="Y77" s="162"/>
      <c r="Z77" s="162"/>
      <c r="AA77" s="162"/>
      <c r="AB77" s="162"/>
    </row>
    <row r="78" spans="2:28">
      <c r="B78" s="232" t="str">
        <f t="shared" si="3"/>
        <v>800G</v>
      </c>
      <c r="C78" s="162">
        <f>C66*800</f>
        <v>0</v>
      </c>
      <c r="D78" s="162">
        <f t="shared" ref="D78:E78" si="15">D66*800</f>
        <v>0</v>
      </c>
      <c r="E78" s="162">
        <f t="shared" si="15"/>
        <v>0</v>
      </c>
      <c r="F78" s="162"/>
      <c r="G78" s="162"/>
      <c r="H78" s="162"/>
      <c r="I78" s="162"/>
      <c r="J78" s="162"/>
      <c r="K78" s="162"/>
      <c r="L78" s="162"/>
      <c r="M78" s="162"/>
      <c r="N78" s="162"/>
      <c r="P78" s="37"/>
      <c r="Q78" s="38"/>
      <c r="R78" s="38"/>
      <c r="S78" s="38"/>
      <c r="T78" s="38"/>
      <c r="U78" s="38"/>
      <c r="V78" s="38"/>
      <c r="W78" s="38"/>
      <c r="X78" s="38"/>
      <c r="Y78" s="38"/>
      <c r="Z78" s="38"/>
      <c r="AA78" s="38"/>
      <c r="AB78" s="38"/>
    </row>
    <row r="79" spans="2:28">
      <c r="B79" s="232" t="str">
        <f t="shared" ref="B79" si="16">B67</f>
        <v>Total</v>
      </c>
      <c r="C79" s="162">
        <f>SUM(C72:C78)</f>
        <v>262951754.39999998</v>
      </c>
      <c r="D79" s="162">
        <f t="shared" ref="D79" si="17">SUM(D72:D78)</f>
        <v>370377364</v>
      </c>
      <c r="E79" s="162">
        <f t="shared" ref="E79" si="18">SUM(E72:E78)</f>
        <v>517576796</v>
      </c>
      <c r="F79" s="162"/>
      <c r="G79" s="162"/>
      <c r="H79" s="162"/>
      <c r="I79" s="162"/>
      <c r="J79" s="162"/>
      <c r="K79" s="162"/>
      <c r="L79" s="162"/>
      <c r="M79" s="162"/>
      <c r="N79" s="162"/>
    </row>
    <row r="80" spans="2:28">
      <c r="P80" s="315" t="s">
        <v>190</v>
      </c>
      <c r="Q80" s="316"/>
      <c r="R80" s="316"/>
      <c r="S80" s="317"/>
      <c r="T80" s="317"/>
      <c r="U80" s="317"/>
      <c r="V80" s="317"/>
      <c r="W80" s="317"/>
      <c r="X80" s="317"/>
      <c r="Y80" s="317"/>
      <c r="Z80" s="317"/>
      <c r="AA80" s="317"/>
      <c r="AB80" s="317"/>
    </row>
    <row r="81" spans="2:28" ht="15.6">
      <c r="B81" s="98" t="s">
        <v>196</v>
      </c>
      <c r="C81" s="72"/>
      <c r="D81" s="72"/>
      <c r="P81" s="230" t="s">
        <v>101</v>
      </c>
      <c r="Q81" s="151">
        <v>2016</v>
      </c>
      <c r="R81" s="170">
        <v>2017</v>
      </c>
      <c r="S81" s="151">
        <v>2018</v>
      </c>
      <c r="T81" s="151">
        <v>2019</v>
      </c>
      <c r="U81" s="151">
        <v>2020</v>
      </c>
      <c r="V81" s="151">
        <v>2021</v>
      </c>
      <c r="W81" s="151">
        <v>2022</v>
      </c>
      <c r="X81" s="151">
        <v>2023</v>
      </c>
      <c r="Y81" s="151">
        <v>2024</v>
      </c>
      <c r="Z81" s="151">
        <v>2025</v>
      </c>
      <c r="AA81" s="151">
        <v>2026</v>
      </c>
      <c r="AB81" s="151">
        <v>2027</v>
      </c>
    </row>
    <row r="82" spans="2:28">
      <c r="B82" s="315" t="s">
        <v>17</v>
      </c>
      <c r="C82" s="316"/>
      <c r="D82" s="316"/>
      <c r="E82" s="317"/>
      <c r="F82" s="317"/>
      <c r="G82" s="317"/>
      <c r="H82" s="317"/>
      <c r="I82" s="317"/>
      <c r="J82" s="317"/>
      <c r="K82" s="317"/>
      <c r="L82" s="317"/>
      <c r="M82" s="317"/>
      <c r="N82" s="317"/>
      <c r="P82" s="237" t="s">
        <v>185</v>
      </c>
      <c r="Q82" s="326"/>
      <c r="R82" s="326"/>
      <c r="S82" s="326"/>
      <c r="T82" s="326"/>
      <c r="U82" s="326"/>
      <c r="V82" s="326"/>
      <c r="W82" s="326"/>
      <c r="X82" s="326"/>
      <c r="Y82" s="326"/>
      <c r="Z82" s="326"/>
      <c r="AA82" s="326"/>
      <c r="AB82" s="326"/>
    </row>
    <row r="83" spans="2:28">
      <c r="B83" s="318" t="s">
        <v>101</v>
      </c>
      <c r="C83" s="319">
        <v>2016</v>
      </c>
      <c r="D83" s="320">
        <v>2017</v>
      </c>
      <c r="E83" s="319">
        <v>2018</v>
      </c>
      <c r="F83" s="319">
        <v>2019</v>
      </c>
      <c r="G83" s="319">
        <v>2020</v>
      </c>
      <c r="H83" s="319">
        <v>2021</v>
      </c>
      <c r="I83" s="319">
        <v>2022</v>
      </c>
      <c r="J83" s="319">
        <v>2023</v>
      </c>
      <c r="K83" s="319">
        <v>2024</v>
      </c>
      <c r="L83" s="319">
        <v>2025</v>
      </c>
      <c r="M83" s="319">
        <v>2026</v>
      </c>
      <c r="N83" s="319">
        <v>2027</v>
      </c>
      <c r="P83" s="28" t="s">
        <v>186</v>
      </c>
      <c r="Q83" s="326">
        <f>SUM('Fibre Channel'!E40:E41)</f>
        <v>54.315906140000003</v>
      </c>
      <c r="R83" s="326">
        <f>SUM('Fibre Channel'!F40:F41)</f>
        <v>34.62735399999999</v>
      </c>
      <c r="S83" s="326">
        <f>SUM('Fibre Channel'!G40:G41)</f>
        <v>17.51289957000002</v>
      </c>
      <c r="T83" s="326"/>
      <c r="U83" s="326"/>
      <c r="V83" s="326"/>
      <c r="W83" s="326"/>
      <c r="X83" s="326"/>
      <c r="Y83" s="326"/>
      <c r="Z83" s="326"/>
      <c r="AA83" s="326"/>
      <c r="AB83" s="326"/>
    </row>
    <row r="84" spans="2:28">
      <c r="B84" s="232" t="str">
        <f t="shared" ref="B84:B90" si="19">B60</f>
        <v>1G</v>
      </c>
      <c r="C84" s="174">
        <f>SUM(Ethernet!E91:E91)</f>
        <v>45.763121065</v>
      </c>
      <c r="D84" s="174">
        <f>SUM(Ethernet!F91:F91)</f>
        <v>38.398107000000003</v>
      </c>
      <c r="E84" s="174">
        <f>SUM(Ethernet!G91:G91)</f>
        <v>40.672937040000001</v>
      </c>
      <c r="F84" s="174"/>
      <c r="G84" s="174"/>
      <c r="H84" s="174"/>
      <c r="I84" s="174"/>
      <c r="J84" s="174"/>
      <c r="K84" s="174"/>
      <c r="L84" s="174"/>
      <c r="M84" s="174"/>
      <c r="N84" s="174"/>
      <c r="P84" s="28" t="s">
        <v>187</v>
      </c>
      <c r="Q84" s="326">
        <f>SUM('Fibre Channel'!E42:E43)</f>
        <v>144.831444</v>
      </c>
      <c r="R84" s="326">
        <f>SUM('Fibre Channel'!F42:F43)</f>
        <v>149.67594599999995</v>
      </c>
      <c r="S84" s="326">
        <f>SUM('Fibre Channel'!G42:G43)</f>
        <v>146.0096977200001</v>
      </c>
      <c r="T84" s="326"/>
      <c r="U84" s="326"/>
      <c r="V84" s="326"/>
      <c r="W84" s="326"/>
      <c r="X84" s="326"/>
      <c r="Y84" s="326"/>
      <c r="Z84" s="326"/>
      <c r="AA84" s="326"/>
      <c r="AB84" s="326"/>
    </row>
    <row r="85" spans="2:28">
      <c r="B85" s="232" t="str">
        <f t="shared" si="19"/>
        <v>10G</v>
      </c>
      <c r="C85" s="174">
        <f>SUM(Ethernet!E97:E98)</f>
        <v>334.73798836080937</v>
      </c>
      <c r="D85" s="174">
        <f>SUM(Ethernet!F97:F98)</f>
        <v>264.45219124970703</v>
      </c>
      <c r="E85" s="174">
        <f>SUM(Ethernet!G97:G98)</f>
        <v>248.13283241649114</v>
      </c>
      <c r="F85" s="174"/>
      <c r="G85" s="174"/>
      <c r="H85" s="174"/>
      <c r="I85" s="174"/>
      <c r="J85" s="174"/>
      <c r="K85" s="174"/>
      <c r="L85" s="174"/>
      <c r="M85" s="174"/>
      <c r="N85" s="174"/>
      <c r="P85" s="28" t="s">
        <v>188</v>
      </c>
      <c r="Q85" s="364">
        <f>SUM('Fibre Channel'!E44:E45)</f>
        <v>14.001537377604297</v>
      </c>
      <c r="R85" s="326">
        <f>SUM('Fibre Channel'!F44:F45)</f>
        <v>46.194030999999995</v>
      </c>
      <c r="S85" s="326">
        <f>SUM('Fibre Channel'!G44:G45)</f>
        <v>54.807980070000006</v>
      </c>
      <c r="T85" s="326"/>
      <c r="U85" s="326"/>
      <c r="V85" s="326"/>
      <c r="W85" s="326"/>
      <c r="X85" s="326"/>
      <c r="Y85" s="326"/>
      <c r="Z85" s="326"/>
      <c r="AA85" s="326"/>
      <c r="AB85" s="326"/>
    </row>
    <row r="86" spans="2:28">
      <c r="B86" s="232" t="str">
        <f t="shared" si="19"/>
        <v>40G</v>
      </c>
      <c r="C86" s="174">
        <f>SUM(Ethernet!E102:E103)</f>
        <v>450.79399328888883</v>
      </c>
      <c r="D86" s="174">
        <f>SUM(Ethernet!F102:F103)</f>
        <v>442.97880187334067</v>
      </c>
      <c r="E86" s="174">
        <f>SUM(Ethernet!G102:G103)</f>
        <v>349.17582618970374</v>
      </c>
      <c r="F86" s="174"/>
      <c r="G86" s="174"/>
      <c r="H86" s="174"/>
      <c r="I86" s="174"/>
      <c r="J86" s="174"/>
      <c r="K86" s="174"/>
      <c r="L86" s="174"/>
      <c r="M86" s="174"/>
      <c r="N86" s="174"/>
      <c r="P86" s="108" t="str">
        <f>P64</f>
        <v>64G short</v>
      </c>
      <c r="Q86" s="321"/>
      <c r="R86" s="321"/>
      <c r="S86" s="364">
        <f>'Fibre Channel'!G46</f>
        <v>9.1649306712355119E-2</v>
      </c>
      <c r="T86" s="364"/>
      <c r="U86" s="364"/>
      <c r="V86" s="364"/>
      <c r="W86" s="364"/>
      <c r="X86" s="364"/>
      <c r="Y86" s="364"/>
      <c r="Z86" s="364"/>
      <c r="AA86" s="364"/>
      <c r="AB86" s="364"/>
    </row>
    <row r="87" spans="2:28">
      <c r="B87" s="232" t="str">
        <f t="shared" si="19"/>
        <v>100G</v>
      </c>
      <c r="C87" s="174">
        <f>SUM(Ethernet!E109:E110)</f>
        <v>166.39523624</v>
      </c>
      <c r="D87" s="174">
        <f>SUM(Ethernet!F109:F110)</f>
        <v>282.73846338071996</v>
      </c>
      <c r="E87" s="174">
        <f>SUM(Ethernet!G109:G110)</f>
        <v>348.63428054689399</v>
      </c>
      <c r="F87" s="174"/>
      <c r="G87" s="174"/>
      <c r="H87" s="174"/>
      <c r="I87" s="174"/>
      <c r="J87" s="174"/>
      <c r="K87" s="174"/>
      <c r="L87" s="174"/>
      <c r="M87" s="174"/>
      <c r="N87" s="174"/>
      <c r="P87" s="31" t="str">
        <f>P65</f>
        <v>64G long</v>
      </c>
      <c r="Q87" s="326"/>
      <c r="R87" s="326"/>
      <c r="S87" s="364"/>
      <c r="T87" s="364"/>
      <c r="U87" s="364"/>
      <c r="V87" s="364"/>
      <c r="W87" s="364"/>
      <c r="X87" s="364"/>
      <c r="Y87" s="364"/>
      <c r="Z87" s="364"/>
      <c r="AA87" s="364"/>
      <c r="AB87" s="364"/>
    </row>
    <row r="88" spans="2:28">
      <c r="B88" s="232" t="str">
        <f t="shared" si="19"/>
        <v>200G</v>
      </c>
      <c r="C88" s="174"/>
      <c r="D88" s="174"/>
      <c r="E88" s="174">
        <f>SUM(Ethernet!G116)</f>
        <v>0.35</v>
      </c>
      <c r="F88" s="174"/>
      <c r="G88" s="174"/>
      <c r="H88" s="174"/>
      <c r="I88" s="174"/>
      <c r="J88" s="174"/>
      <c r="K88" s="174"/>
      <c r="L88" s="174"/>
      <c r="M88" s="174"/>
      <c r="N88" s="174"/>
      <c r="P88" s="232" t="s">
        <v>100</v>
      </c>
      <c r="Q88" s="174">
        <f t="shared" ref="Q88:S88" si="20">SUM(Q82:Q87)</f>
        <v>213.14888751760432</v>
      </c>
      <c r="R88" s="174">
        <f t="shared" si="20"/>
        <v>230.49733099999995</v>
      </c>
      <c r="S88" s="174">
        <f t="shared" si="20"/>
        <v>218.4222266667125</v>
      </c>
      <c r="T88" s="174"/>
      <c r="U88" s="174"/>
      <c r="V88" s="174"/>
      <c r="W88" s="174"/>
      <c r="X88" s="174"/>
      <c r="Y88" s="174"/>
      <c r="Z88" s="174"/>
      <c r="AA88" s="174"/>
      <c r="AB88" s="174"/>
    </row>
    <row r="89" spans="2:28">
      <c r="B89" s="232" t="str">
        <f t="shared" si="19"/>
        <v>400G</v>
      </c>
      <c r="C89" s="174"/>
      <c r="D89" s="174"/>
      <c r="E89" s="174">
        <f>SUM(Ethernet!G121:G123)</f>
        <v>17.012</v>
      </c>
      <c r="F89" s="174"/>
      <c r="G89" s="174"/>
      <c r="H89" s="174"/>
      <c r="I89" s="174"/>
      <c r="J89" s="174"/>
      <c r="K89" s="174"/>
      <c r="L89" s="174"/>
      <c r="M89" s="174"/>
      <c r="N89" s="174"/>
    </row>
    <row r="90" spans="2:28">
      <c r="B90" s="232" t="str">
        <f t="shared" si="19"/>
        <v>800G</v>
      </c>
      <c r="C90" s="174"/>
      <c r="D90" s="174"/>
      <c r="E90" s="174"/>
      <c r="F90" s="174"/>
      <c r="G90" s="174"/>
      <c r="H90" s="174"/>
      <c r="I90" s="174"/>
      <c r="J90" s="174"/>
      <c r="K90" s="174"/>
      <c r="L90" s="174"/>
      <c r="M90" s="174"/>
      <c r="N90" s="174"/>
    </row>
    <row r="91" spans="2:28" ht="12.75" customHeight="1">
      <c r="B91" s="232" t="str">
        <f t="shared" ref="B91" si="21">B67</f>
        <v>Total</v>
      </c>
      <c r="C91" s="162">
        <f>SUM(C84:C89)</f>
        <v>997.69033895469829</v>
      </c>
      <c r="D91" s="162">
        <f t="shared" ref="D91:E91" si="22">SUM(D84:D89)</f>
        <v>1028.5675635037678</v>
      </c>
      <c r="E91" s="162">
        <f t="shared" si="22"/>
        <v>1003.9778761930888</v>
      </c>
      <c r="F91" s="162"/>
      <c r="G91" s="162"/>
      <c r="H91" s="162"/>
      <c r="I91" s="162"/>
      <c r="J91" s="162"/>
      <c r="K91" s="162"/>
      <c r="L91" s="162"/>
      <c r="M91" s="162"/>
      <c r="N91" s="162"/>
      <c r="P91" s="98" t="s">
        <v>192</v>
      </c>
      <c r="Q91" s="316"/>
      <c r="R91" s="316"/>
      <c r="S91" s="317"/>
      <c r="T91" s="317"/>
      <c r="U91" s="317"/>
      <c r="V91" s="317"/>
      <c r="W91" s="317"/>
      <c r="X91" s="317"/>
      <c r="Y91" s="317"/>
      <c r="Z91" s="317"/>
      <c r="AA91" s="317"/>
      <c r="AB91" s="317"/>
    </row>
    <row r="92" spans="2:28">
      <c r="P92" s="230" t="s">
        <v>101</v>
      </c>
      <c r="Q92" s="151">
        <v>2016</v>
      </c>
      <c r="R92" s="170">
        <v>2017</v>
      </c>
      <c r="S92" s="151">
        <v>2018</v>
      </c>
      <c r="T92" s="151">
        <v>2019</v>
      </c>
      <c r="U92" s="151">
        <v>2020</v>
      </c>
      <c r="V92" s="151">
        <v>2021</v>
      </c>
      <c r="W92" s="151">
        <v>2022</v>
      </c>
      <c r="X92" s="151">
        <v>2023</v>
      </c>
      <c r="Y92" s="151">
        <v>2024</v>
      </c>
      <c r="Z92" s="151">
        <v>2025</v>
      </c>
      <c r="AA92" s="151">
        <v>2026</v>
      </c>
      <c r="AB92" s="151">
        <v>2027</v>
      </c>
    </row>
    <row r="93" spans="2:28" ht="15.6">
      <c r="B93" s="98" t="s">
        <v>191</v>
      </c>
      <c r="C93" s="72"/>
      <c r="D93" s="72"/>
      <c r="P93" s="237" t="s">
        <v>185</v>
      </c>
      <c r="Q93" s="323"/>
      <c r="R93" s="323"/>
      <c r="S93" s="323"/>
      <c r="T93" s="323"/>
      <c r="U93" s="323"/>
      <c r="V93" s="323"/>
      <c r="W93" s="323"/>
      <c r="X93" s="323"/>
      <c r="Y93" s="323"/>
      <c r="Z93" s="323"/>
      <c r="AA93" s="323"/>
      <c r="AB93" s="323"/>
    </row>
    <row r="94" spans="2:28">
      <c r="B94" s="315" t="s">
        <v>17</v>
      </c>
      <c r="C94" s="316"/>
      <c r="D94" s="316"/>
      <c r="E94" s="317"/>
      <c r="F94" s="317"/>
      <c r="G94" s="317"/>
      <c r="H94" s="317"/>
      <c r="I94" s="317"/>
      <c r="J94" s="317"/>
      <c r="K94" s="317"/>
      <c r="L94" s="317"/>
      <c r="M94" s="317"/>
      <c r="N94" s="317"/>
      <c r="P94" s="28" t="s">
        <v>186</v>
      </c>
      <c r="Q94" s="323">
        <f>IF(Q61=0,,Q83*10^6/Q72)</f>
        <v>1.7401934419494096</v>
      </c>
      <c r="R94" s="323">
        <f>IF(R61=0,,R83*10^6/R72)</f>
        <v>1.7688640807844689</v>
      </c>
      <c r="S94" s="323">
        <f>IF(S61=0,,S83*10^6/S72)</f>
        <v>1.6753984291172217</v>
      </c>
      <c r="T94" s="323"/>
      <c r="U94" s="323"/>
      <c r="V94" s="323"/>
      <c r="W94" s="323"/>
      <c r="X94" s="323"/>
      <c r="Y94" s="323"/>
      <c r="Z94" s="323"/>
      <c r="AA94" s="323"/>
      <c r="AB94" s="323"/>
    </row>
    <row r="95" spans="2:28">
      <c r="B95" s="318" t="s">
        <v>101</v>
      </c>
      <c r="C95" s="319">
        <v>2016</v>
      </c>
      <c r="D95" s="320">
        <v>2017</v>
      </c>
      <c r="E95" s="319">
        <v>2018</v>
      </c>
      <c r="F95" s="319">
        <v>2019</v>
      </c>
      <c r="G95" s="319">
        <v>2020</v>
      </c>
      <c r="H95" s="319">
        <v>2021</v>
      </c>
      <c r="I95" s="319">
        <v>2022</v>
      </c>
      <c r="J95" s="319">
        <v>2023</v>
      </c>
      <c r="K95" s="319">
        <v>2024</v>
      </c>
      <c r="L95" s="319">
        <v>2025</v>
      </c>
      <c r="M95" s="319">
        <v>2026</v>
      </c>
      <c r="N95" s="319">
        <v>2027</v>
      </c>
      <c r="P95" s="28" t="s">
        <v>187</v>
      </c>
      <c r="Q95" s="323">
        <f t="shared" ref="Q95:S95" si="23">IF(Q62=0,,Q84*10^6/Q73)</f>
        <v>2.3535384072578287</v>
      </c>
      <c r="R95" s="323">
        <f t="shared" si="23"/>
        <v>1.9393268881532622</v>
      </c>
      <c r="S95" s="323">
        <f t="shared" si="23"/>
        <v>1.6073990237350844</v>
      </c>
      <c r="T95" s="323"/>
      <c r="U95" s="323"/>
      <c r="V95" s="323"/>
      <c r="W95" s="323"/>
      <c r="X95" s="323"/>
      <c r="Y95" s="323"/>
      <c r="Z95" s="323"/>
      <c r="AA95" s="323"/>
      <c r="AB95" s="323"/>
    </row>
    <row r="96" spans="2:28">
      <c r="B96" s="232" t="str">
        <f t="shared" ref="B96:B102" si="24">B60</f>
        <v>1G</v>
      </c>
      <c r="C96" s="322">
        <f t="shared" ref="C96:E96" si="25">IF(C60=0,,C84*10^6/C72)</f>
        <v>10.178233731377588</v>
      </c>
      <c r="D96" s="322">
        <f t="shared" si="25"/>
        <v>8.9746992158904888</v>
      </c>
      <c r="E96" s="322">
        <f t="shared" si="25"/>
        <v>8.1963947817703744</v>
      </c>
      <c r="F96" s="322"/>
      <c r="G96" s="322"/>
      <c r="H96" s="322"/>
      <c r="I96" s="322"/>
      <c r="J96" s="322"/>
      <c r="K96" s="322"/>
      <c r="L96" s="322"/>
      <c r="M96" s="322"/>
      <c r="N96" s="322"/>
      <c r="P96" s="28" t="s">
        <v>188</v>
      </c>
      <c r="Q96" s="323">
        <f t="shared" ref="Q96:S96" si="26">IF(Q63=0,,Q85*10^6/Q74)</f>
        <v>4.863211957743431</v>
      </c>
      <c r="R96" s="323">
        <f t="shared" si="26"/>
        <v>3.3247735263160312</v>
      </c>
      <c r="S96" s="323">
        <f t="shared" si="26"/>
        <v>2.0032203317288464</v>
      </c>
      <c r="T96" s="323"/>
      <c r="U96" s="323"/>
      <c r="V96" s="323"/>
      <c r="W96" s="323"/>
      <c r="X96" s="323"/>
      <c r="Y96" s="323"/>
      <c r="Z96" s="323"/>
      <c r="AA96" s="323"/>
      <c r="AB96" s="323"/>
    </row>
    <row r="97" spans="2:28">
      <c r="B97" s="232" t="str">
        <f t="shared" si="24"/>
        <v>10G</v>
      </c>
      <c r="C97" s="322">
        <f t="shared" ref="C97:E97" si="27">IF(C61=0,,C85*10^6/C73)</f>
        <v>2.9180256893406549</v>
      </c>
      <c r="D97" s="322">
        <f t="shared" si="27"/>
        <v>2.0836552584869898</v>
      </c>
      <c r="E97" s="322">
        <f t="shared" si="27"/>
        <v>1.7617735113207986</v>
      </c>
      <c r="F97" s="322"/>
      <c r="G97" s="322"/>
      <c r="H97" s="322"/>
      <c r="I97" s="322"/>
      <c r="J97" s="322"/>
      <c r="K97" s="322"/>
      <c r="L97" s="322"/>
      <c r="M97" s="322"/>
      <c r="N97" s="322"/>
      <c r="P97" s="108" t="str">
        <f>P64</f>
        <v>64G short</v>
      </c>
      <c r="Q97" s="323"/>
      <c r="R97" s="323"/>
      <c r="S97" s="323">
        <f t="shared" ref="S97" si="28">IF(S64=0,,S86*10^6/S75)</f>
        <v>4.7734013912684956</v>
      </c>
      <c r="T97" s="323"/>
      <c r="U97" s="323"/>
      <c r="V97" s="323"/>
      <c r="W97" s="323"/>
      <c r="X97" s="323"/>
      <c r="Y97" s="323"/>
      <c r="Z97" s="323"/>
      <c r="AA97" s="323"/>
      <c r="AB97" s="323"/>
    </row>
    <row r="98" spans="2:28">
      <c r="B98" s="232" t="str">
        <f t="shared" si="24"/>
        <v>40G</v>
      </c>
      <c r="C98" s="322">
        <f t="shared" ref="C98:E98" si="29">IF(C62=0,,C86*10^6/C74)</f>
        <v>4.8094172940851578</v>
      </c>
      <c r="D98" s="322">
        <f t="shared" si="29"/>
        <v>4.2196398281556666</v>
      </c>
      <c r="E98" s="322">
        <f t="shared" si="29"/>
        <v>3.4249827433431732</v>
      </c>
      <c r="F98" s="322"/>
      <c r="G98" s="322"/>
      <c r="H98" s="322"/>
      <c r="I98" s="322"/>
      <c r="J98" s="322"/>
      <c r="K98" s="322"/>
      <c r="L98" s="322"/>
      <c r="M98" s="322"/>
      <c r="N98" s="322"/>
      <c r="P98" s="31" t="str">
        <f>P65</f>
        <v>64G long</v>
      </c>
      <c r="Q98" s="323"/>
      <c r="R98" s="323"/>
      <c r="S98" s="323"/>
      <c r="T98" s="323"/>
      <c r="U98" s="323"/>
      <c r="V98" s="323"/>
      <c r="W98" s="323"/>
      <c r="X98" s="323"/>
      <c r="Y98" s="323"/>
      <c r="Z98" s="323"/>
      <c r="AA98" s="323"/>
      <c r="AB98" s="323"/>
    </row>
    <row r="99" spans="2:28">
      <c r="B99" s="232" t="str">
        <f t="shared" si="24"/>
        <v>100G</v>
      </c>
      <c r="C99" s="322">
        <f t="shared" ref="C99:E99" si="30">IF(C63=0,,C87*10^6/C75)</f>
        <v>3.3272259707019769</v>
      </c>
      <c r="D99" s="322">
        <f t="shared" si="30"/>
        <v>2.1068251504511135</v>
      </c>
      <c r="E99" s="322">
        <f t="shared" si="30"/>
        <v>1.3423353126798325</v>
      </c>
      <c r="F99" s="322"/>
      <c r="G99" s="322"/>
      <c r="H99" s="322"/>
      <c r="I99" s="322"/>
      <c r="J99" s="322"/>
      <c r="K99" s="322"/>
      <c r="L99" s="322"/>
      <c r="M99" s="322"/>
      <c r="N99" s="322"/>
    </row>
    <row r="100" spans="2:28">
      <c r="B100" s="232" t="str">
        <f t="shared" si="24"/>
        <v>200G</v>
      </c>
      <c r="C100" s="322"/>
      <c r="D100" s="322"/>
      <c r="E100" s="322">
        <f t="shared" ref="E100" si="31">IF(E64=0,,E88*10^6/E76)</f>
        <v>3.5</v>
      </c>
      <c r="F100" s="322"/>
      <c r="G100" s="322"/>
      <c r="H100" s="322"/>
      <c r="I100" s="322"/>
      <c r="J100" s="322"/>
      <c r="K100" s="322"/>
      <c r="L100" s="322"/>
      <c r="M100" s="322"/>
      <c r="N100" s="322"/>
    </row>
    <row r="101" spans="2:28">
      <c r="B101" s="232" t="str">
        <f t="shared" si="24"/>
        <v>400G</v>
      </c>
      <c r="C101" s="322"/>
      <c r="D101" s="322"/>
      <c r="E101" s="322">
        <f t="shared" ref="E101" si="32">IF(E65=0,,E89*10^6/E77)</f>
        <v>1.7012</v>
      </c>
      <c r="F101" s="322"/>
      <c r="G101" s="322"/>
      <c r="H101" s="322"/>
      <c r="I101" s="322"/>
      <c r="J101" s="322"/>
      <c r="K101" s="322"/>
      <c r="L101" s="322"/>
      <c r="M101" s="322"/>
      <c r="N101" s="322"/>
    </row>
    <row r="102" spans="2:28">
      <c r="B102" s="232" t="str">
        <f t="shared" si="24"/>
        <v>800G</v>
      </c>
      <c r="C102" s="322"/>
      <c r="D102" s="322"/>
      <c r="E102" s="322"/>
      <c r="F102" s="322"/>
      <c r="G102" s="322"/>
      <c r="H102" s="322"/>
      <c r="I102" s="322"/>
      <c r="J102" s="322"/>
      <c r="K102" s="322"/>
      <c r="L102" s="322"/>
      <c r="M102" s="322"/>
      <c r="N102" s="322"/>
    </row>
    <row r="103" spans="2:28">
      <c r="B103" s="232" t="str">
        <f t="shared" ref="B103" si="33">B67</f>
        <v>Total</v>
      </c>
      <c r="C103" s="322">
        <f t="shared" ref="C103:E103" si="34">IF(C67=0,,C91*10^6/C79)</f>
        <v>3.7941954075614199</v>
      </c>
      <c r="D103" s="322">
        <f t="shared" si="34"/>
        <v>2.7770799824142811</v>
      </c>
      <c r="E103" s="322">
        <f t="shared" si="34"/>
        <v>1.9397660095123137</v>
      </c>
      <c r="F103" s="322"/>
      <c r="G103" s="322"/>
      <c r="H103" s="322"/>
      <c r="I103" s="322"/>
      <c r="J103" s="322"/>
      <c r="K103" s="322"/>
      <c r="L103" s="322"/>
      <c r="M103" s="322"/>
      <c r="N103" s="322"/>
    </row>
    <row r="104" spans="2:28">
      <c r="P104" s="229"/>
    </row>
    <row r="105" spans="2:28">
      <c r="P105" s="2"/>
    </row>
    <row r="106" spans="2:28" ht="15.6">
      <c r="B106" s="98" t="s">
        <v>430</v>
      </c>
      <c r="D106" s="72"/>
      <c r="F106" s="134"/>
      <c r="P106" s="2"/>
    </row>
    <row r="107" spans="2:28">
      <c r="B107" s="315" t="s">
        <v>17</v>
      </c>
      <c r="C107" s="316"/>
      <c r="D107" s="316"/>
      <c r="E107" s="317"/>
      <c r="F107" s="317"/>
      <c r="G107" s="317"/>
      <c r="H107" s="317"/>
      <c r="I107" s="317"/>
      <c r="J107" s="317"/>
      <c r="K107" s="317"/>
      <c r="L107" s="317"/>
      <c r="M107" s="317"/>
      <c r="N107" s="317"/>
      <c r="P107" s="2"/>
    </row>
    <row r="108" spans="2:28">
      <c r="B108" s="230" t="s">
        <v>101</v>
      </c>
      <c r="C108" s="151">
        <v>2016</v>
      </c>
      <c r="D108" s="151">
        <v>2017</v>
      </c>
      <c r="E108" s="151">
        <v>2018</v>
      </c>
      <c r="F108" s="151">
        <v>2019</v>
      </c>
      <c r="G108" s="151">
        <v>2020</v>
      </c>
      <c r="H108" s="151">
        <v>2021</v>
      </c>
      <c r="I108" s="151">
        <v>2022</v>
      </c>
      <c r="J108" s="151">
        <v>2023</v>
      </c>
      <c r="K108" s="151">
        <v>2024</v>
      </c>
      <c r="L108" s="151">
        <v>2025</v>
      </c>
      <c r="M108" s="151">
        <v>2026</v>
      </c>
      <c r="N108" s="151">
        <v>2027</v>
      </c>
    </row>
    <row r="109" spans="2:28">
      <c r="B109" s="232" t="str">
        <f t="shared" ref="B109:B115" si="35">B60</f>
        <v>1G</v>
      </c>
      <c r="C109" s="327">
        <f>SUM(Ethernet!E9:E11)</f>
        <v>9071235.0050000008</v>
      </c>
      <c r="D109" s="327">
        <f>SUM(Ethernet!F9:F11)</f>
        <v>6995211.0500000007</v>
      </c>
      <c r="E109" s="327">
        <f>SUM(Ethernet!G9:G11)</f>
        <v>9376680</v>
      </c>
      <c r="F109" s="327"/>
      <c r="G109" s="327"/>
      <c r="H109" s="327"/>
      <c r="I109" s="327"/>
      <c r="J109" s="327"/>
      <c r="K109" s="327"/>
      <c r="L109" s="327"/>
      <c r="M109" s="327"/>
      <c r="N109" s="327"/>
    </row>
    <row r="110" spans="2:28">
      <c r="B110" s="232" t="str">
        <f t="shared" si="35"/>
        <v>10G</v>
      </c>
      <c r="C110" s="327">
        <f>SUM(Ethernet!E14:E16)</f>
        <v>7045433</v>
      </c>
      <c r="D110" s="327">
        <f>SUM(Ethernet!F14:F16)</f>
        <v>7253278.0999999996</v>
      </c>
      <c r="E110" s="327">
        <f>SUM(Ethernet!G14:G16)</f>
        <v>7932741.0999999996</v>
      </c>
      <c r="F110" s="327"/>
      <c r="G110" s="327"/>
      <c r="H110" s="327"/>
      <c r="I110" s="327"/>
      <c r="J110" s="327"/>
      <c r="K110" s="327"/>
      <c r="L110" s="327"/>
      <c r="M110" s="327"/>
      <c r="N110" s="327"/>
    </row>
    <row r="111" spans="2:28">
      <c r="B111" s="232" t="str">
        <f t="shared" si="35"/>
        <v>40G</v>
      </c>
      <c r="C111" s="327">
        <f>SUM(Ethernet!E21:E24)</f>
        <v>809780</v>
      </c>
      <c r="D111" s="327">
        <f>SUM(Ethernet!F21:F24)</f>
        <v>1239654</v>
      </c>
      <c r="E111" s="327">
        <f>SUM(Ethernet!G21:G24)</f>
        <v>549382</v>
      </c>
      <c r="F111" s="327"/>
      <c r="G111" s="327"/>
      <c r="H111" s="327"/>
      <c r="I111" s="327"/>
      <c r="J111" s="327"/>
      <c r="K111" s="327"/>
      <c r="L111" s="327"/>
      <c r="M111" s="327"/>
      <c r="N111" s="327"/>
    </row>
    <row r="112" spans="2:28">
      <c r="B112" s="232" t="str">
        <f t="shared" si="35"/>
        <v>100G</v>
      </c>
      <c r="C112" s="327"/>
      <c r="D112" s="327">
        <f>SUM(Ethernet!F29:F32)</f>
        <v>1539478</v>
      </c>
      <c r="E112" s="327">
        <f>SUM(Ethernet!G29:G32)</f>
        <v>3589796.7366946777</v>
      </c>
      <c r="F112" s="327"/>
      <c r="G112" s="327"/>
      <c r="H112" s="327"/>
      <c r="I112" s="327"/>
      <c r="J112" s="327"/>
      <c r="K112" s="327"/>
      <c r="L112" s="327"/>
      <c r="M112" s="327"/>
      <c r="N112" s="327"/>
    </row>
    <row r="113" spans="2:14">
      <c r="B113" s="232" t="str">
        <f t="shared" si="35"/>
        <v>200G</v>
      </c>
      <c r="C113" s="327">
        <f>SUM(Ethernet!E35)</f>
        <v>0</v>
      </c>
      <c r="D113" s="327">
        <f>SUM(Ethernet!F35)</f>
        <v>0</v>
      </c>
      <c r="E113" s="327">
        <f>SUM(Ethernet!G35)</f>
        <v>500</v>
      </c>
      <c r="F113" s="327"/>
      <c r="G113" s="327"/>
      <c r="H113" s="327"/>
      <c r="I113" s="327"/>
      <c r="J113" s="327"/>
      <c r="K113" s="327"/>
      <c r="L113" s="327"/>
      <c r="M113" s="327"/>
      <c r="N113" s="327"/>
    </row>
    <row r="114" spans="2:14">
      <c r="B114" s="232" t="str">
        <f t="shared" si="35"/>
        <v>400G</v>
      </c>
      <c r="C114" s="327">
        <f>SUM(Ethernet!E41:E44)</f>
        <v>0</v>
      </c>
      <c r="D114" s="327">
        <f>SUM(Ethernet!F41:F44)</f>
        <v>89</v>
      </c>
      <c r="E114" s="327">
        <f>SUM(Ethernet!G41:G44)</f>
        <v>14000</v>
      </c>
      <c r="F114" s="327"/>
      <c r="G114" s="327"/>
      <c r="H114" s="327"/>
      <c r="I114" s="327"/>
      <c r="J114" s="327"/>
      <c r="K114" s="327"/>
      <c r="L114" s="327"/>
      <c r="M114" s="327"/>
      <c r="N114" s="327"/>
    </row>
    <row r="115" spans="2:14">
      <c r="B115" s="232" t="str">
        <f t="shared" si="35"/>
        <v>800G</v>
      </c>
      <c r="C115" s="327"/>
      <c r="D115" s="327"/>
      <c r="E115" s="327"/>
      <c r="F115" s="327"/>
      <c r="G115" s="327"/>
      <c r="H115" s="327"/>
      <c r="I115" s="327"/>
      <c r="J115" s="327"/>
      <c r="K115" s="327"/>
      <c r="L115" s="327"/>
      <c r="M115" s="327"/>
      <c r="N115" s="327"/>
    </row>
    <row r="116" spans="2:14">
      <c r="B116" s="232" t="str">
        <f t="shared" ref="B116" si="36">B67</f>
        <v>Total</v>
      </c>
      <c r="C116" s="162">
        <f>SUM(C109:C114)</f>
        <v>16926448.005000003</v>
      </c>
      <c r="D116" s="162">
        <f t="shared" ref="D116:E116" si="37">SUM(D109:D114)</f>
        <v>17027710.149999999</v>
      </c>
      <c r="E116" s="162">
        <f t="shared" si="37"/>
        <v>21463099.83669468</v>
      </c>
      <c r="F116" s="162"/>
      <c r="G116" s="162"/>
      <c r="H116" s="162"/>
      <c r="I116" s="162"/>
      <c r="J116" s="162"/>
      <c r="K116" s="162"/>
      <c r="L116" s="162"/>
      <c r="M116" s="162"/>
      <c r="N116" s="162"/>
    </row>
    <row r="118" spans="2:14">
      <c r="B118" s="315" t="s">
        <v>189</v>
      </c>
    </row>
    <row r="119" spans="2:14">
      <c r="B119" s="315" t="s">
        <v>17</v>
      </c>
      <c r="C119" s="316"/>
      <c r="D119" s="316"/>
      <c r="E119" s="317"/>
      <c r="F119" s="317"/>
      <c r="G119" s="317"/>
      <c r="H119" s="317"/>
      <c r="I119" s="317"/>
      <c r="J119" s="317"/>
      <c r="K119" s="317"/>
      <c r="L119" s="317"/>
      <c r="M119" s="317"/>
      <c r="N119" s="317"/>
    </row>
    <row r="120" spans="2:14">
      <c r="B120" s="230" t="s">
        <v>101</v>
      </c>
      <c r="C120" s="151">
        <v>2016</v>
      </c>
      <c r="D120" s="151">
        <v>2017</v>
      </c>
      <c r="E120" s="151">
        <v>2018</v>
      </c>
      <c r="F120" s="151">
        <v>2019</v>
      </c>
      <c r="G120" s="151">
        <v>2020</v>
      </c>
      <c r="H120" s="151">
        <v>2021</v>
      </c>
      <c r="I120" s="151">
        <v>2022</v>
      </c>
      <c r="J120" s="151">
        <v>2023</v>
      </c>
      <c r="K120" s="151">
        <v>2024</v>
      </c>
      <c r="L120" s="151">
        <v>2025</v>
      </c>
      <c r="M120" s="151">
        <v>2026</v>
      </c>
      <c r="N120" s="151">
        <v>2027</v>
      </c>
    </row>
    <row r="121" spans="2:14">
      <c r="B121" s="232" t="str">
        <f t="shared" ref="B121:B127" si="38">B60</f>
        <v>1G</v>
      </c>
      <c r="C121" s="162">
        <f t="shared" ref="C121:E121" si="39">C109</f>
        <v>9071235.0050000008</v>
      </c>
      <c r="D121" s="162">
        <f t="shared" si="39"/>
        <v>6995211.0500000007</v>
      </c>
      <c r="E121" s="162">
        <f t="shared" si="39"/>
        <v>9376680</v>
      </c>
      <c r="F121" s="162"/>
      <c r="G121" s="162"/>
      <c r="H121" s="162"/>
      <c r="I121" s="162"/>
      <c r="J121" s="162"/>
      <c r="K121" s="162"/>
      <c r="L121" s="162"/>
      <c r="M121" s="162"/>
      <c r="N121" s="162"/>
    </row>
    <row r="122" spans="2:14">
      <c r="B122" s="232" t="str">
        <f t="shared" si="38"/>
        <v>10G</v>
      </c>
      <c r="C122" s="162">
        <f t="shared" ref="C122:E122" si="40">C110*10</f>
        <v>70454330</v>
      </c>
      <c r="D122" s="162">
        <f t="shared" si="40"/>
        <v>72532781</v>
      </c>
      <c r="E122" s="162">
        <f t="shared" si="40"/>
        <v>79327411</v>
      </c>
      <c r="F122" s="162"/>
      <c r="G122" s="162"/>
      <c r="H122" s="162"/>
      <c r="I122" s="162"/>
      <c r="J122" s="162"/>
      <c r="K122" s="162"/>
      <c r="L122" s="162"/>
      <c r="M122" s="162"/>
      <c r="N122" s="162"/>
    </row>
    <row r="123" spans="2:14">
      <c r="B123" s="232" t="str">
        <f t="shared" si="38"/>
        <v>40G</v>
      </c>
      <c r="C123" s="162">
        <f t="shared" ref="C123:E123" si="41">C111*40</f>
        <v>32391200</v>
      </c>
      <c r="D123" s="162">
        <f t="shared" si="41"/>
        <v>49586160</v>
      </c>
      <c r="E123" s="162">
        <f t="shared" si="41"/>
        <v>21975280</v>
      </c>
      <c r="F123" s="162"/>
      <c r="G123" s="162"/>
      <c r="H123" s="162"/>
      <c r="I123" s="162"/>
      <c r="J123" s="162"/>
      <c r="K123" s="162"/>
      <c r="L123" s="162"/>
      <c r="M123" s="162"/>
      <c r="N123" s="162"/>
    </row>
    <row r="124" spans="2:14">
      <c r="B124" s="232" t="str">
        <f t="shared" si="38"/>
        <v>100G</v>
      </c>
      <c r="C124" s="162"/>
      <c r="D124" s="162">
        <f t="shared" ref="D124:E124" si="42">D112*100</f>
        <v>153947800</v>
      </c>
      <c r="E124" s="162">
        <f t="shared" si="42"/>
        <v>358979673.66946775</v>
      </c>
      <c r="F124" s="162"/>
      <c r="G124" s="162"/>
      <c r="H124" s="162"/>
      <c r="I124" s="162"/>
      <c r="J124" s="162"/>
      <c r="K124" s="162"/>
      <c r="L124" s="162"/>
      <c r="M124" s="162"/>
      <c r="N124" s="162"/>
    </row>
    <row r="125" spans="2:14">
      <c r="B125" s="232" t="str">
        <f t="shared" si="38"/>
        <v>200G</v>
      </c>
      <c r="C125" s="162">
        <f>C113*200</f>
        <v>0</v>
      </c>
      <c r="D125" s="162">
        <f t="shared" ref="D125:E125" si="43">D113*200</f>
        <v>0</v>
      </c>
      <c r="E125" s="162">
        <f t="shared" si="43"/>
        <v>100000</v>
      </c>
      <c r="F125" s="162"/>
      <c r="G125" s="162"/>
      <c r="H125" s="162"/>
      <c r="I125" s="162"/>
      <c r="J125" s="162"/>
      <c r="K125" s="162"/>
      <c r="L125" s="162"/>
      <c r="M125" s="162"/>
      <c r="N125" s="162"/>
    </row>
    <row r="126" spans="2:14">
      <c r="B126" s="232" t="str">
        <f t="shared" si="38"/>
        <v>400G</v>
      </c>
      <c r="C126" s="162">
        <f>C114*400</f>
        <v>0</v>
      </c>
      <c r="D126" s="162"/>
      <c r="E126" s="162">
        <f t="shared" ref="E126" si="44">E114*400</f>
        <v>5600000</v>
      </c>
      <c r="F126" s="162"/>
      <c r="G126" s="162"/>
      <c r="H126" s="162"/>
      <c r="I126" s="162"/>
      <c r="J126" s="162"/>
      <c r="K126" s="162"/>
      <c r="L126" s="162"/>
      <c r="M126" s="162"/>
      <c r="N126" s="162"/>
    </row>
    <row r="127" spans="2:14">
      <c r="B127" s="232" t="str">
        <f t="shared" si="38"/>
        <v>800G</v>
      </c>
      <c r="C127" s="162">
        <f>C115*800</f>
        <v>0</v>
      </c>
      <c r="D127" s="162">
        <f t="shared" ref="D127:E127" si="45">D115*800</f>
        <v>0</v>
      </c>
      <c r="E127" s="162">
        <f t="shared" si="45"/>
        <v>0</v>
      </c>
      <c r="F127" s="162"/>
      <c r="G127" s="162"/>
      <c r="H127" s="162"/>
      <c r="I127" s="162"/>
      <c r="J127" s="162"/>
      <c r="K127" s="162"/>
      <c r="L127" s="162"/>
      <c r="M127" s="162"/>
      <c r="N127" s="162"/>
    </row>
    <row r="128" spans="2:14">
      <c r="B128" s="232" t="str">
        <f t="shared" ref="B128" si="46">B67</f>
        <v>Total</v>
      </c>
      <c r="C128" s="162">
        <f>SUM(C121:C127)</f>
        <v>111916765.005</v>
      </c>
      <c r="D128" s="162">
        <f t="shared" ref="D128:E128" si="47">SUM(D121:D127)</f>
        <v>283061952.05000001</v>
      </c>
      <c r="E128" s="162">
        <f t="shared" si="47"/>
        <v>475359044.66946775</v>
      </c>
      <c r="F128" s="162"/>
      <c r="G128" s="162"/>
      <c r="H128" s="162"/>
      <c r="I128" s="162"/>
      <c r="J128" s="162"/>
      <c r="K128" s="162"/>
      <c r="L128" s="162"/>
      <c r="M128" s="162"/>
      <c r="N128" s="162"/>
    </row>
    <row r="130" spans="2:14" ht="15.6">
      <c r="B130" s="98" t="s">
        <v>431</v>
      </c>
      <c r="C130" s="72"/>
      <c r="D130" s="72"/>
    </row>
    <row r="131" spans="2:14">
      <c r="B131" s="315" t="s">
        <v>17</v>
      </c>
      <c r="C131" s="316"/>
      <c r="D131" s="316"/>
      <c r="E131" s="317"/>
      <c r="F131" s="317"/>
      <c r="G131" s="317"/>
      <c r="H131" s="317"/>
      <c r="I131" s="317"/>
      <c r="J131" s="317"/>
      <c r="K131" s="317"/>
      <c r="L131" s="317"/>
      <c r="M131" s="317"/>
      <c r="N131" s="317"/>
    </row>
    <row r="132" spans="2:14">
      <c r="B132" s="230" t="s">
        <v>101</v>
      </c>
      <c r="C132" s="151">
        <v>2016</v>
      </c>
      <c r="D132" s="151">
        <v>2017</v>
      </c>
      <c r="E132" s="151">
        <v>2018</v>
      </c>
      <c r="F132" s="151">
        <v>2019</v>
      </c>
      <c r="G132" s="151">
        <v>2020</v>
      </c>
      <c r="H132" s="151">
        <v>2021</v>
      </c>
      <c r="I132" s="151">
        <v>2022</v>
      </c>
      <c r="J132" s="151">
        <v>2023</v>
      </c>
      <c r="K132" s="151">
        <v>2024</v>
      </c>
      <c r="L132" s="151">
        <v>2025</v>
      </c>
      <c r="M132" s="151">
        <v>2026</v>
      </c>
      <c r="N132" s="151">
        <v>2027</v>
      </c>
    </row>
    <row r="133" spans="2:14">
      <c r="B133" s="232" t="str">
        <f t="shared" ref="B133:B139" si="48">B60</f>
        <v>1G</v>
      </c>
      <c r="C133" s="575">
        <f>Ethernet!E92</f>
        <v>94.956878455999998</v>
      </c>
      <c r="D133" s="575">
        <f>Ethernet!F92</f>
        <v>62.377160200233909</v>
      </c>
      <c r="E133" s="575">
        <f>Ethernet!G92</f>
        <v>62.753532079999992</v>
      </c>
      <c r="F133" s="575"/>
      <c r="G133" s="575"/>
      <c r="H133" s="575"/>
      <c r="I133" s="575"/>
      <c r="J133" s="575"/>
      <c r="K133" s="575"/>
      <c r="L133" s="575"/>
      <c r="M133" s="575"/>
      <c r="N133" s="575"/>
    </row>
    <row r="134" spans="2:14">
      <c r="B134" s="232" t="str">
        <f t="shared" si="48"/>
        <v>10G</v>
      </c>
      <c r="C134" s="575">
        <f>SUM(Ethernet!E97:'Ethernet'!E99)</f>
        <v>369.33908538684028</v>
      </c>
      <c r="D134" s="575">
        <f>SUM(Ethernet!F97:'Ethernet'!F99)</f>
        <v>285.75718937487733</v>
      </c>
      <c r="E134" s="575">
        <f>SUM(Ethernet!G97:'Ethernet'!G99)</f>
        <v>282.99344769683614</v>
      </c>
      <c r="F134" s="575"/>
      <c r="G134" s="575"/>
      <c r="H134" s="575"/>
      <c r="I134" s="575"/>
      <c r="J134" s="575"/>
      <c r="K134" s="575"/>
      <c r="L134" s="575"/>
      <c r="M134" s="575"/>
      <c r="N134" s="575"/>
    </row>
    <row r="135" spans="2:14">
      <c r="B135" s="232" t="str">
        <f t="shared" si="48"/>
        <v>40G</v>
      </c>
      <c r="C135" s="575">
        <f>SUM(Ethernet!E104:E107)</f>
        <v>337.13897688326568</v>
      </c>
      <c r="D135" s="575">
        <f>SUM(Ethernet!F104:F107)</f>
        <v>461.29871376886103</v>
      </c>
      <c r="E135" s="575">
        <f>SUM(Ethernet!G104:G107)</f>
        <v>190.30812273999996</v>
      </c>
      <c r="F135" s="575"/>
      <c r="G135" s="575"/>
      <c r="H135" s="575"/>
      <c r="I135" s="575"/>
      <c r="J135" s="575"/>
      <c r="K135" s="575"/>
      <c r="L135" s="575"/>
      <c r="M135" s="575"/>
      <c r="N135" s="575"/>
    </row>
    <row r="136" spans="2:14">
      <c r="B136" s="232" t="str">
        <f t="shared" si="48"/>
        <v>100G</v>
      </c>
      <c r="C136" s="575"/>
      <c r="D136" s="575">
        <f>SUM(Ethernet!F112:F114)</f>
        <v>1309.0418271898134</v>
      </c>
      <c r="E136" s="575">
        <f>SUM(Ethernet!G112:G114)</f>
        <v>1768.1289083475758</v>
      </c>
      <c r="F136" s="575"/>
      <c r="G136" s="575"/>
      <c r="H136" s="575"/>
      <c r="I136" s="575"/>
      <c r="J136" s="575"/>
      <c r="K136" s="575"/>
      <c r="L136" s="575"/>
      <c r="M136" s="575"/>
      <c r="N136" s="575"/>
    </row>
    <row r="137" spans="2:14">
      <c r="B137" s="232" t="str">
        <f t="shared" si="48"/>
        <v>200G</v>
      </c>
      <c r="C137" s="575">
        <f>SUM(Ethernet!E118)</f>
        <v>0</v>
      </c>
      <c r="D137" s="575">
        <f>SUM(Ethernet!F118)</f>
        <v>0</v>
      </c>
      <c r="E137" s="575">
        <f>SUM(Ethernet!G118)</f>
        <v>0.75</v>
      </c>
      <c r="F137" s="575"/>
      <c r="G137" s="575"/>
      <c r="H137" s="575"/>
      <c r="I137" s="575"/>
      <c r="J137" s="575"/>
      <c r="K137" s="575"/>
      <c r="L137" s="575"/>
      <c r="M137" s="575"/>
      <c r="N137" s="575"/>
    </row>
    <row r="138" spans="2:14">
      <c r="B138" s="232" t="str">
        <f t="shared" si="48"/>
        <v>400G</v>
      </c>
      <c r="C138" s="575">
        <f>SUM(Ethernet!E124:E127)</f>
        <v>0</v>
      </c>
      <c r="D138" s="575"/>
      <c r="E138" s="575">
        <f>SUM(Ethernet!G124:G127)</f>
        <v>32.200000000000003</v>
      </c>
      <c r="F138" s="575"/>
      <c r="G138" s="575"/>
      <c r="H138" s="575"/>
      <c r="I138" s="575"/>
      <c r="J138" s="575"/>
      <c r="K138" s="575"/>
      <c r="L138" s="575"/>
      <c r="M138" s="575"/>
      <c r="N138" s="575"/>
    </row>
    <row r="139" spans="2:14">
      <c r="B139" s="232" t="str">
        <f t="shared" si="48"/>
        <v>800G</v>
      </c>
      <c r="C139" s="575"/>
      <c r="D139" s="575"/>
      <c r="E139" s="575"/>
      <c r="F139" s="575"/>
      <c r="G139" s="575"/>
      <c r="H139" s="575"/>
      <c r="I139" s="575"/>
      <c r="J139" s="575"/>
      <c r="K139" s="575"/>
      <c r="L139" s="575"/>
      <c r="M139" s="575"/>
      <c r="N139" s="575"/>
    </row>
    <row r="140" spans="2:14">
      <c r="B140" s="232" t="str">
        <f t="shared" ref="B140" si="49">B67</f>
        <v>Total</v>
      </c>
      <c r="C140" s="174">
        <f>SUM(C133:C138)</f>
        <v>801.43494072610588</v>
      </c>
      <c r="D140" s="174">
        <f>SUM(D133:D138)</f>
        <v>2118.4748905337856</v>
      </c>
      <c r="E140" s="174">
        <f t="shared" ref="E140" si="50">SUM(E133:E138)</f>
        <v>2337.1340108644117</v>
      </c>
      <c r="F140" s="174"/>
      <c r="G140" s="174"/>
      <c r="H140" s="174"/>
      <c r="I140" s="174"/>
      <c r="J140" s="174"/>
      <c r="K140" s="174"/>
      <c r="L140" s="174"/>
      <c r="M140" s="174"/>
      <c r="N140" s="174"/>
    </row>
    <row r="142" spans="2:14" ht="15.6">
      <c r="B142" s="98" t="s">
        <v>432</v>
      </c>
      <c r="C142" s="72"/>
      <c r="D142" s="72"/>
    </row>
    <row r="143" spans="2:14">
      <c r="B143" s="315" t="s">
        <v>17</v>
      </c>
      <c r="C143" s="316"/>
      <c r="D143" s="316"/>
      <c r="E143" s="317"/>
      <c r="F143" s="317"/>
      <c r="G143" s="317"/>
      <c r="H143" s="317"/>
      <c r="I143" s="317"/>
      <c r="J143" s="317"/>
      <c r="K143" s="317"/>
      <c r="L143" s="317"/>
      <c r="M143" s="317"/>
      <c r="N143" s="317"/>
    </row>
    <row r="144" spans="2:14">
      <c r="B144" s="230" t="s">
        <v>101</v>
      </c>
      <c r="C144" s="151">
        <v>2016</v>
      </c>
      <c r="D144" s="151">
        <v>2017</v>
      </c>
      <c r="E144" s="151">
        <v>2018</v>
      </c>
      <c r="F144" s="151">
        <v>2019</v>
      </c>
      <c r="G144" s="151">
        <v>2020</v>
      </c>
      <c r="H144" s="151">
        <v>2021</v>
      </c>
      <c r="I144" s="151">
        <v>2022</v>
      </c>
      <c r="J144" s="151">
        <v>2023</v>
      </c>
      <c r="K144" s="151">
        <v>2024</v>
      </c>
      <c r="L144" s="151">
        <v>2025</v>
      </c>
      <c r="M144" s="151">
        <v>2026</v>
      </c>
      <c r="N144" s="151">
        <v>2027</v>
      </c>
    </row>
    <row r="145" spans="2:20">
      <c r="B145" s="232" t="str">
        <f t="shared" ref="B145:B151" si="51">B60</f>
        <v>1G</v>
      </c>
      <c r="C145" s="322">
        <f t="shared" ref="C145:E145" si="52">IF(C109=0,,C133*10^6/C121)</f>
        <v>10.467910753459748</v>
      </c>
      <c r="D145" s="322">
        <f t="shared" si="52"/>
        <v>8.9171234083400392</v>
      </c>
      <c r="E145" s="322">
        <f t="shared" si="52"/>
        <v>6.6925107905996573</v>
      </c>
      <c r="F145" s="322"/>
      <c r="G145" s="322"/>
      <c r="H145" s="322"/>
      <c r="I145" s="322"/>
      <c r="J145" s="322"/>
      <c r="K145" s="322"/>
      <c r="L145" s="322"/>
      <c r="M145" s="322"/>
      <c r="N145" s="322"/>
    </row>
    <row r="146" spans="2:20">
      <c r="B146" s="232" t="str">
        <f t="shared" si="51"/>
        <v>10G</v>
      </c>
      <c r="C146" s="322">
        <f t="shared" ref="C146:E146" si="53">IF(C110=0,,C134*10^6/C122)</f>
        <v>5.2422482108174231</v>
      </c>
      <c r="D146" s="322">
        <f t="shared" si="53"/>
        <v>3.9396971332848429</v>
      </c>
      <c r="E146" s="322">
        <f t="shared" si="53"/>
        <v>3.5674106103984173</v>
      </c>
      <c r="F146" s="322"/>
      <c r="G146" s="322"/>
      <c r="H146" s="322"/>
      <c r="I146" s="322"/>
      <c r="J146" s="322"/>
      <c r="K146" s="322"/>
      <c r="L146" s="322"/>
      <c r="M146" s="322"/>
      <c r="N146" s="322"/>
    </row>
    <row r="147" spans="2:20">
      <c r="B147" s="232" t="str">
        <f t="shared" si="51"/>
        <v>40G</v>
      </c>
      <c r="C147" s="322">
        <f t="shared" ref="C147:E147" si="54">IF(C111=0,,C135*10^6/C123)</f>
        <v>10.408350937392429</v>
      </c>
      <c r="D147" s="322">
        <f t="shared" si="54"/>
        <v>9.3029731233243513</v>
      </c>
      <c r="E147" s="322">
        <f t="shared" si="54"/>
        <v>8.6601000187483361</v>
      </c>
      <c r="F147" s="322"/>
      <c r="G147" s="322"/>
      <c r="H147" s="322"/>
      <c r="I147" s="322"/>
      <c r="J147" s="322"/>
      <c r="K147" s="322"/>
      <c r="L147" s="322"/>
      <c r="M147" s="322"/>
      <c r="N147" s="322"/>
    </row>
    <row r="148" spans="2:20">
      <c r="B148" s="232" t="str">
        <f t="shared" si="51"/>
        <v>100G</v>
      </c>
      <c r="C148" s="322"/>
      <c r="D148" s="322">
        <f t="shared" ref="D148:E148" si="55">IF(D112=0,,D136*10^6/D124)</f>
        <v>8.5031538429897235</v>
      </c>
      <c r="E148" s="322">
        <f t="shared" si="55"/>
        <v>4.9254290368974738</v>
      </c>
      <c r="F148" s="322"/>
      <c r="G148" s="322"/>
      <c r="H148" s="322"/>
      <c r="I148" s="322"/>
      <c r="J148" s="322"/>
      <c r="K148" s="322"/>
      <c r="L148" s="322"/>
      <c r="M148" s="322"/>
      <c r="N148" s="322"/>
    </row>
    <row r="149" spans="2:20">
      <c r="B149" s="232" t="str">
        <f t="shared" si="51"/>
        <v>200G</v>
      </c>
      <c r="C149" s="322"/>
      <c r="D149" s="322"/>
      <c r="E149" s="322">
        <f t="shared" ref="E149" si="56">IF(E113=0,,E137*10^6/E125)</f>
        <v>7.5</v>
      </c>
      <c r="F149" s="322"/>
      <c r="G149" s="322"/>
      <c r="H149" s="322"/>
      <c r="I149" s="322"/>
      <c r="J149" s="322"/>
      <c r="K149" s="322"/>
      <c r="L149" s="322"/>
      <c r="M149" s="322"/>
      <c r="N149" s="322"/>
    </row>
    <row r="150" spans="2:20">
      <c r="B150" s="232" t="str">
        <f t="shared" si="51"/>
        <v>400G</v>
      </c>
      <c r="C150" s="322"/>
      <c r="D150" s="322"/>
      <c r="E150" s="322">
        <f t="shared" ref="E150" si="57">IF(E114=0,,E138*10^6/E126)</f>
        <v>5.7500000000000009</v>
      </c>
      <c r="F150" s="322"/>
      <c r="G150" s="322"/>
      <c r="H150" s="322"/>
      <c r="I150" s="322"/>
      <c r="J150" s="322"/>
      <c r="K150" s="322"/>
      <c r="L150" s="322"/>
      <c r="M150" s="322"/>
      <c r="N150" s="322"/>
    </row>
    <row r="151" spans="2:20">
      <c r="B151" s="232" t="str">
        <f t="shared" si="51"/>
        <v>800G</v>
      </c>
      <c r="C151" s="322"/>
      <c r="D151" s="322"/>
      <c r="E151" s="322"/>
      <c r="F151" s="322"/>
      <c r="G151" s="322"/>
      <c r="H151" s="322"/>
      <c r="I151" s="322"/>
      <c r="J151" s="322"/>
      <c r="K151" s="322"/>
      <c r="L151" s="322"/>
      <c r="M151" s="322"/>
      <c r="N151" s="322"/>
    </row>
    <row r="152" spans="2:20">
      <c r="B152" s="232" t="str">
        <f t="shared" ref="B152" si="58">B67</f>
        <v>Total</v>
      </c>
      <c r="C152" s="322">
        <f t="shared" ref="C152:E152" si="59">IF(C116=0,,C140*10^6/C128)</f>
        <v>7.1609909443889039</v>
      </c>
      <c r="D152" s="322">
        <f t="shared" si="59"/>
        <v>7.4841386318129342</v>
      </c>
      <c r="E152" s="322">
        <f t="shared" si="59"/>
        <v>4.9165657771158964</v>
      </c>
      <c r="F152" s="322"/>
      <c r="G152" s="322"/>
      <c r="H152" s="322"/>
      <c r="I152" s="322"/>
      <c r="J152" s="322"/>
      <c r="K152" s="322"/>
      <c r="L152" s="322"/>
      <c r="M152" s="322"/>
      <c r="N152" s="322"/>
    </row>
    <row r="157" spans="2:20">
      <c r="B157" s="210" t="s">
        <v>360</v>
      </c>
      <c r="C157" s="210" t="s">
        <v>362</v>
      </c>
    </row>
    <row r="159" spans="2:20" ht="13.8">
      <c r="C159" s="553">
        <v>2010</v>
      </c>
      <c r="D159" s="553">
        <v>2011</v>
      </c>
      <c r="E159" s="553">
        <v>2012</v>
      </c>
      <c r="F159" s="553">
        <v>2013</v>
      </c>
      <c r="G159" s="553">
        <v>2014</v>
      </c>
      <c r="H159" s="553">
        <v>2015</v>
      </c>
      <c r="I159" s="151">
        <v>2016</v>
      </c>
      <c r="J159" s="151">
        <v>2017</v>
      </c>
      <c r="K159" s="151">
        <v>2018</v>
      </c>
      <c r="L159" s="151">
        <v>2019</v>
      </c>
      <c r="M159" s="151">
        <v>2020</v>
      </c>
      <c r="N159" s="151">
        <v>2021</v>
      </c>
      <c r="O159" s="151">
        <v>2022</v>
      </c>
      <c r="P159" s="151">
        <v>2023</v>
      </c>
      <c r="Q159" s="151">
        <v>2024</v>
      </c>
      <c r="R159" s="151">
        <v>2025</v>
      </c>
      <c r="S159" s="151">
        <v>2026</v>
      </c>
      <c r="T159" s="151">
        <v>2027</v>
      </c>
    </row>
    <row r="160" spans="2:20">
      <c r="B160" s="210" t="s">
        <v>361</v>
      </c>
      <c r="C160" s="554">
        <v>18.659177244454714</v>
      </c>
      <c r="D160" s="554">
        <v>12.491157998353826</v>
      </c>
      <c r="E160" s="554">
        <v>11.206910619233913</v>
      </c>
      <c r="F160" s="554">
        <v>9.2919679279757297</v>
      </c>
      <c r="G160" s="554">
        <v>7.2488549734174939</v>
      </c>
      <c r="H160" s="554">
        <v>6.6238891591280309</v>
      </c>
      <c r="I160" s="554">
        <f>Summary!C448</f>
        <v>6.430652693320269</v>
      </c>
      <c r="J160" s="554">
        <f>Summary!D448</f>
        <v>4.8409208842205285</v>
      </c>
      <c r="K160" s="554">
        <f>Summary!E448</f>
        <v>3.3800304628664972</v>
      </c>
      <c r="L160" s="554"/>
      <c r="M160" s="554"/>
      <c r="N160" s="554"/>
      <c r="O160" s="554"/>
      <c r="P160" s="554"/>
      <c r="Q160" s="554"/>
      <c r="R160" s="554"/>
      <c r="S160" s="554"/>
      <c r="T160" s="554"/>
    </row>
    <row r="161" spans="2:20">
      <c r="D161" s="68">
        <f>D160/C160-1</f>
        <v>-0.33056223033274157</v>
      </c>
      <c r="E161" s="68">
        <f t="shared" ref="E161:K161" si="60">E160/D160-1</f>
        <v>-0.10281251580431217</v>
      </c>
      <c r="F161" s="68">
        <f t="shared" si="60"/>
        <v>-0.17087159488643133</v>
      </c>
      <c r="G161" s="68">
        <f t="shared" si="60"/>
        <v>-0.21987946691108862</v>
      </c>
      <c r="H161" s="68">
        <f t="shared" si="60"/>
        <v>-8.6215797747547063E-2</v>
      </c>
      <c r="I161" s="68">
        <f t="shared" si="60"/>
        <v>-2.9172659923131894E-2</v>
      </c>
      <c r="J161" s="68">
        <f t="shared" si="60"/>
        <v>-0.24721157943283856</v>
      </c>
      <c r="K161" s="68">
        <f t="shared" si="60"/>
        <v>-0.30177944574883497</v>
      </c>
      <c r="L161" s="68"/>
      <c r="M161" s="68"/>
      <c r="N161" s="68"/>
      <c r="O161" s="68"/>
      <c r="P161" s="68"/>
      <c r="Q161" s="68"/>
      <c r="R161" s="68"/>
      <c r="S161" s="68"/>
      <c r="T161" s="68"/>
    </row>
    <row r="162" spans="2:20">
      <c r="K162" s="555"/>
    </row>
    <row r="164" spans="2:20">
      <c r="B164" s="315" t="s">
        <v>194</v>
      </c>
      <c r="C164" s="18"/>
      <c r="D164" s="18"/>
      <c r="E164" s="18"/>
      <c r="F164" s="18"/>
      <c r="G164" s="18"/>
      <c r="H164" s="18"/>
      <c r="I164" s="18"/>
      <c r="J164" s="18"/>
      <c r="K164" s="18"/>
      <c r="L164" s="18"/>
      <c r="M164" s="18"/>
      <c r="N164" s="18"/>
    </row>
    <row r="165" spans="2:20">
      <c r="B165" s="315" t="s">
        <v>17</v>
      </c>
      <c r="C165" s="316"/>
      <c r="D165" s="316"/>
      <c r="E165" s="317"/>
      <c r="F165" s="317"/>
      <c r="G165" s="317"/>
      <c r="H165" s="317"/>
      <c r="I165" s="317"/>
      <c r="J165" s="317"/>
      <c r="K165" s="317"/>
      <c r="L165" s="317"/>
      <c r="M165" s="317"/>
      <c r="N165" s="317"/>
    </row>
    <row r="166" spans="2:20">
      <c r="B166" s="230" t="s">
        <v>101</v>
      </c>
      <c r="C166" s="151">
        <v>2016</v>
      </c>
      <c r="D166" s="151">
        <v>2017</v>
      </c>
      <c r="E166" s="151">
        <v>2018</v>
      </c>
      <c r="F166" s="151">
        <v>2019</v>
      </c>
      <c r="G166" s="151">
        <v>2020</v>
      </c>
      <c r="H166" s="151">
        <v>2021</v>
      </c>
      <c r="I166" s="151">
        <v>2022</v>
      </c>
      <c r="J166" s="151">
        <v>2023</v>
      </c>
      <c r="K166" s="151">
        <v>2024</v>
      </c>
      <c r="L166" s="151">
        <v>2025</v>
      </c>
      <c r="M166" s="151">
        <v>2026</v>
      </c>
      <c r="N166" s="151">
        <v>2027</v>
      </c>
    </row>
    <row r="167" spans="2:20">
      <c r="B167" s="232" t="s">
        <v>17</v>
      </c>
      <c r="C167" s="324">
        <f t="shared" ref="C167:K167" si="61">C79</f>
        <v>262951754.39999998</v>
      </c>
      <c r="D167" s="324">
        <f t="shared" si="61"/>
        <v>370377364</v>
      </c>
      <c r="E167" s="324">
        <f t="shared" si="61"/>
        <v>517576796</v>
      </c>
      <c r="F167" s="324">
        <f t="shared" si="61"/>
        <v>0</v>
      </c>
      <c r="G167" s="324">
        <f t="shared" si="61"/>
        <v>0</v>
      </c>
      <c r="H167" s="324">
        <f t="shared" si="61"/>
        <v>0</v>
      </c>
      <c r="I167" s="324">
        <f t="shared" si="61"/>
        <v>0</v>
      </c>
      <c r="J167" s="324">
        <f t="shared" si="61"/>
        <v>0</v>
      </c>
      <c r="K167" s="324">
        <f t="shared" si="61"/>
        <v>0</v>
      </c>
      <c r="L167" s="324">
        <f t="shared" ref="L167:N167" si="62">L79</f>
        <v>0</v>
      </c>
      <c r="M167" s="324">
        <f t="shared" si="62"/>
        <v>0</v>
      </c>
      <c r="N167" s="324">
        <f t="shared" si="62"/>
        <v>0</v>
      </c>
    </row>
    <row r="168" spans="2:20">
      <c r="B168" s="232" t="s">
        <v>5</v>
      </c>
      <c r="C168" s="324">
        <f t="shared" ref="C168:L168" si="63">Q77</f>
        <v>95629384</v>
      </c>
      <c r="D168" s="324">
        <f t="shared" si="63"/>
        <v>110649256</v>
      </c>
      <c r="E168" s="324">
        <f t="shared" si="63"/>
        <v>128668112</v>
      </c>
      <c r="F168" s="324">
        <f t="shared" si="63"/>
        <v>0</v>
      </c>
      <c r="G168" s="324">
        <f t="shared" si="63"/>
        <v>0</v>
      </c>
      <c r="H168" s="324">
        <f t="shared" si="63"/>
        <v>0</v>
      </c>
      <c r="I168" s="324">
        <f t="shared" si="63"/>
        <v>0</v>
      </c>
      <c r="J168" s="324">
        <f t="shared" si="63"/>
        <v>0</v>
      </c>
      <c r="K168" s="324">
        <f t="shared" si="63"/>
        <v>0</v>
      </c>
      <c r="L168" s="324">
        <f t="shared" si="63"/>
        <v>0</v>
      </c>
      <c r="M168" s="324">
        <f t="shared" ref="M168" si="64">AA77</f>
        <v>0</v>
      </c>
      <c r="N168" s="324">
        <f t="shared" ref="N168" si="65">AB77</f>
        <v>0</v>
      </c>
      <c r="O168" s="325"/>
    </row>
  </sheetData>
  <pageMargins left="0.7" right="0.7" top="0.75" bottom="0.75" header="0.3" footer="0.3"/>
  <pageSetup orientation="portrait" horizontalDpi="300" verticalDpi="300" r:id="rId1"/>
  <cellWatches>
    <cellWatch r="F19"/>
  </cellWatche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CCFFCC"/>
  </sheetPr>
  <dimension ref="A2:V313"/>
  <sheetViews>
    <sheetView showGridLines="0" zoomScale="70" zoomScaleNormal="70" zoomScalePageLayoutView="60" workbookViewId="0"/>
  </sheetViews>
  <sheetFormatPr defaultColWidth="8.77734375" defaultRowHeight="13.8"/>
  <cols>
    <col min="1" max="1" width="4.44140625" style="222" customWidth="1"/>
    <col min="2" max="2" width="32.44140625" style="222" customWidth="1"/>
    <col min="3" max="13" width="13.21875" style="222" customWidth="1"/>
    <col min="14" max="14" width="13.44140625" style="222" customWidth="1"/>
    <col min="15" max="15" width="11.44140625" style="222" customWidth="1"/>
    <col min="16" max="16" width="12.44140625" style="222" customWidth="1"/>
    <col min="17" max="17" width="13.44140625" style="222" customWidth="1"/>
    <col min="18" max="18" width="12.77734375" style="222" customWidth="1"/>
    <col min="19" max="19" width="12.21875" style="222" bestFit="1" customWidth="1"/>
    <col min="20" max="20" width="11.21875" style="222" bestFit="1" customWidth="1"/>
    <col min="21" max="21" width="12.44140625" style="222" customWidth="1"/>
    <col min="22" max="22" width="10.44140625" style="222" customWidth="1"/>
    <col min="23" max="23" width="8.77734375" style="222"/>
    <col min="24" max="25" width="10.44140625" style="222" customWidth="1"/>
    <col min="26" max="16384" width="8.77734375" style="222"/>
  </cols>
  <sheetData>
    <row r="2" spans="2:9" ht="17.399999999999999">
      <c r="B2" s="148" t="str">
        <f>Introduction!B2</f>
        <v xml:space="preserve">LightCounting Optical Components Market Forecast </v>
      </c>
    </row>
    <row r="3" spans="2:9" ht="15.6">
      <c r="B3" s="256" t="str">
        <f>Introduction!B3</f>
        <v>April 2022 Forecast - sample template</v>
      </c>
    </row>
    <row r="4" spans="2:9" ht="17.399999999999999">
      <c r="B4" s="255" t="s">
        <v>250</v>
      </c>
    </row>
    <row r="5" spans="2:9" ht="17.399999999999999">
      <c r="B5" s="255"/>
    </row>
    <row r="6" spans="2:9" ht="23.4">
      <c r="B6" s="401" t="s">
        <v>446</v>
      </c>
    </row>
    <row r="8" spans="2:9" ht="18">
      <c r="B8" s="402" t="s">
        <v>447</v>
      </c>
      <c r="C8" s="345"/>
      <c r="D8" s="345"/>
      <c r="E8" s="345"/>
      <c r="F8" s="345"/>
      <c r="G8" s="345"/>
      <c r="H8" s="345"/>
      <c r="I8" s="345"/>
    </row>
    <row r="9" spans="2:9">
      <c r="C9" s="345"/>
      <c r="D9" s="345"/>
      <c r="E9" s="345"/>
      <c r="F9" s="345"/>
      <c r="G9" s="345"/>
      <c r="H9" s="345"/>
      <c r="I9" s="345"/>
    </row>
    <row r="10" spans="2:9">
      <c r="C10" s="345"/>
      <c r="D10" s="345"/>
      <c r="E10" s="345"/>
      <c r="F10" s="345"/>
      <c r="G10" s="345"/>
      <c r="H10" s="345"/>
      <c r="I10" s="345"/>
    </row>
    <row r="11" spans="2:9">
      <c r="C11" s="345"/>
      <c r="D11" s="345"/>
      <c r="E11" s="345"/>
      <c r="F11" s="345"/>
      <c r="G11" s="345"/>
      <c r="H11" s="345"/>
      <c r="I11" s="345"/>
    </row>
    <row r="12" spans="2:9">
      <c r="C12" s="345"/>
      <c r="D12" s="345"/>
      <c r="E12" s="345"/>
      <c r="F12" s="345"/>
      <c r="G12" s="345"/>
      <c r="H12" s="345"/>
      <c r="I12" s="345"/>
    </row>
    <row r="13" spans="2:9">
      <c r="C13" s="345"/>
      <c r="D13" s="345"/>
      <c r="E13" s="345"/>
      <c r="F13" s="345"/>
      <c r="G13" s="345"/>
      <c r="H13" s="345"/>
      <c r="I13" s="345"/>
    </row>
    <row r="14" spans="2:9">
      <c r="C14" s="345"/>
      <c r="D14" s="345"/>
      <c r="E14" s="345"/>
      <c r="F14" s="345"/>
      <c r="G14" s="345"/>
      <c r="H14" s="345"/>
      <c r="I14" s="345"/>
    </row>
    <row r="15" spans="2:9">
      <c r="C15" s="345"/>
      <c r="D15" s="345"/>
      <c r="E15" s="345"/>
      <c r="F15" s="345"/>
      <c r="G15" s="345"/>
      <c r="H15" s="345"/>
      <c r="I15" s="345"/>
    </row>
    <row r="16" spans="2:9">
      <c r="C16" s="345"/>
      <c r="D16" s="345"/>
      <c r="E16" s="345"/>
      <c r="F16" s="345"/>
      <c r="G16" s="345"/>
      <c r="H16" s="345"/>
      <c r="I16" s="345"/>
    </row>
    <row r="17" spans="2:15">
      <c r="C17" s="345"/>
      <c r="D17" s="345"/>
      <c r="E17" s="345"/>
      <c r="F17" s="345"/>
      <c r="G17" s="345"/>
      <c r="H17" s="345"/>
      <c r="I17" s="345"/>
    </row>
    <row r="18" spans="2:15">
      <c r="C18" s="345"/>
      <c r="D18" s="345"/>
      <c r="E18" s="345"/>
      <c r="F18" s="345"/>
      <c r="G18" s="345"/>
      <c r="H18" s="345"/>
      <c r="I18" s="345"/>
    </row>
    <row r="19" spans="2:15">
      <c r="C19" s="345"/>
      <c r="D19" s="345"/>
      <c r="E19" s="345"/>
      <c r="F19" s="345"/>
      <c r="G19" s="345"/>
      <c r="H19" s="345"/>
      <c r="I19" s="345"/>
    </row>
    <row r="20" spans="2:15">
      <c r="C20" s="345"/>
      <c r="D20" s="345"/>
      <c r="E20" s="345"/>
      <c r="F20" s="345"/>
      <c r="G20" s="345"/>
      <c r="H20" s="345"/>
      <c r="I20" s="345"/>
    </row>
    <row r="21" spans="2:15">
      <c r="C21" s="345"/>
      <c r="D21" s="345"/>
      <c r="E21" s="345"/>
      <c r="F21" s="345"/>
      <c r="G21" s="345"/>
      <c r="H21" s="345"/>
      <c r="I21" s="345"/>
    </row>
    <row r="22" spans="2:15">
      <c r="C22" s="345"/>
      <c r="D22" s="345"/>
      <c r="E22" s="345"/>
      <c r="F22" s="345"/>
      <c r="G22" s="345"/>
      <c r="H22" s="345"/>
      <c r="I22" s="345"/>
    </row>
    <row r="23" spans="2:15">
      <c r="C23" s="345"/>
      <c r="D23" s="345"/>
      <c r="E23" s="345"/>
      <c r="F23" s="345"/>
      <c r="G23" s="345"/>
      <c r="H23" s="345"/>
      <c r="I23" s="345"/>
    </row>
    <row r="24" spans="2:15">
      <c r="C24" s="345"/>
      <c r="D24" s="345"/>
      <c r="E24" s="345"/>
      <c r="F24" s="345"/>
      <c r="G24" s="345"/>
      <c r="H24" s="345"/>
      <c r="I24" s="345"/>
    </row>
    <row r="25" spans="2:15">
      <c r="C25" s="345"/>
      <c r="D25" s="345"/>
      <c r="E25" s="345"/>
      <c r="F25" s="345"/>
      <c r="G25" s="345"/>
      <c r="H25" s="345"/>
      <c r="I25" s="345"/>
    </row>
    <row r="26" spans="2:15">
      <c r="C26" s="345"/>
      <c r="D26" s="345"/>
      <c r="E26" s="345"/>
      <c r="F26" s="345"/>
      <c r="G26" s="345"/>
      <c r="H26" s="345"/>
      <c r="I26" s="345"/>
    </row>
    <row r="27" spans="2:15">
      <c r="C27" s="345"/>
      <c r="D27" s="345"/>
      <c r="E27" s="345"/>
      <c r="F27" s="345"/>
      <c r="G27" s="345"/>
      <c r="H27" s="345"/>
      <c r="I27" s="345"/>
    </row>
    <row r="28" spans="2:15">
      <c r="C28" s="345"/>
      <c r="D28" s="345"/>
      <c r="E28" s="345"/>
      <c r="F28" s="345"/>
      <c r="G28" s="345"/>
      <c r="H28" s="345"/>
      <c r="I28" s="345"/>
    </row>
    <row r="29" spans="2:15">
      <c r="C29" s="345"/>
      <c r="D29" s="345"/>
      <c r="E29" s="345"/>
      <c r="F29" s="345"/>
      <c r="G29" s="345"/>
      <c r="H29" s="345"/>
      <c r="I29" s="345"/>
    </row>
    <row r="30" spans="2:15" ht="23.4">
      <c r="B30" s="688" t="s">
        <v>448</v>
      </c>
      <c r="C30" s="608"/>
      <c r="D30" s="608"/>
      <c r="E30" s="608"/>
      <c r="F30" s="689"/>
      <c r="G30" s="608"/>
      <c r="H30" s="608"/>
      <c r="I30" s="608"/>
      <c r="J30" s="608"/>
      <c r="K30" s="689"/>
      <c r="L30" s="608"/>
      <c r="M30" s="608"/>
      <c r="N30" s="608"/>
      <c r="O30" s="608"/>
    </row>
    <row r="31" spans="2:15">
      <c r="B31" s="608"/>
      <c r="C31" s="608"/>
      <c r="D31" s="608"/>
      <c r="E31" s="608"/>
      <c r="F31" s="608"/>
      <c r="G31" s="608"/>
      <c r="H31" s="608"/>
      <c r="I31" s="608"/>
      <c r="J31" s="608"/>
      <c r="K31" s="608"/>
      <c r="L31" s="608"/>
      <c r="M31" s="608"/>
      <c r="N31" s="608"/>
      <c r="O31" s="608"/>
    </row>
    <row r="32" spans="2:15">
      <c r="B32" s="608"/>
      <c r="C32" s="608"/>
      <c r="D32" s="608"/>
      <c r="E32" s="608"/>
      <c r="F32" s="608"/>
      <c r="G32" s="608"/>
      <c r="H32" s="608"/>
      <c r="I32" s="608"/>
      <c r="J32" s="608"/>
      <c r="K32" s="608"/>
      <c r="L32" s="608"/>
      <c r="M32" s="608"/>
      <c r="N32" s="608"/>
      <c r="O32" s="608"/>
    </row>
    <row r="33" spans="2:15">
      <c r="B33" s="608"/>
      <c r="C33" s="608"/>
      <c r="D33" s="608"/>
      <c r="E33" s="608"/>
      <c r="F33" s="608"/>
      <c r="G33" s="608"/>
      <c r="H33" s="608"/>
      <c r="I33" s="608"/>
      <c r="J33" s="608"/>
      <c r="K33" s="608"/>
      <c r="L33" s="608"/>
      <c r="M33" s="608"/>
      <c r="N33" s="608"/>
      <c r="O33" s="608"/>
    </row>
    <row r="34" spans="2:15">
      <c r="B34" s="608"/>
      <c r="C34" s="608"/>
      <c r="D34" s="608"/>
      <c r="E34" s="608"/>
      <c r="F34" s="608"/>
      <c r="G34" s="608"/>
      <c r="H34" s="608"/>
      <c r="I34" s="608"/>
      <c r="J34" s="608"/>
      <c r="K34" s="608"/>
      <c r="L34" s="608"/>
      <c r="M34" s="608"/>
      <c r="N34" s="608"/>
      <c r="O34" s="608"/>
    </row>
    <row r="35" spans="2:15">
      <c r="B35" s="608"/>
      <c r="C35" s="608"/>
      <c r="D35" s="608"/>
      <c r="E35" s="608"/>
      <c r="F35" s="608"/>
      <c r="G35" s="608"/>
      <c r="H35" s="608"/>
      <c r="I35" s="608"/>
      <c r="J35" s="608"/>
      <c r="K35" s="608"/>
      <c r="L35" s="608"/>
      <c r="M35" s="608"/>
      <c r="N35" s="608"/>
      <c r="O35" s="608"/>
    </row>
    <row r="36" spans="2:15">
      <c r="B36" s="608"/>
      <c r="C36" s="608"/>
      <c r="D36" s="608"/>
      <c r="E36" s="608"/>
      <c r="F36" s="608"/>
      <c r="G36" s="608"/>
      <c r="H36" s="608"/>
      <c r="I36" s="608"/>
      <c r="J36" s="608"/>
      <c r="K36" s="608"/>
      <c r="L36" s="608"/>
      <c r="M36" s="608"/>
      <c r="N36" s="608"/>
      <c r="O36" s="608"/>
    </row>
    <row r="37" spans="2:15">
      <c r="B37" s="608"/>
      <c r="C37" s="608"/>
      <c r="D37" s="608"/>
      <c r="E37" s="608"/>
      <c r="F37" s="608"/>
      <c r="G37" s="608"/>
      <c r="H37" s="608"/>
      <c r="I37" s="608"/>
      <c r="J37" s="608"/>
      <c r="K37" s="608"/>
      <c r="L37" s="608"/>
      <c r="M37" s="608"/>
      <c r="N37" s="608"/>
      <c r="O37" s="608"/>
    </row>
    <row r="38" spans="2:15">
      <c r="B38" s="608"/>
      <c r="C38" s="608"/>
      <c r="D38" s="608"/>
      <c r="E38" s="608"/>
      <c r="F38" s="608"/>
      <c r="G38" s="608"/>
      <c r="H38" s="608"/>
      <c r="I38" s="608"/>
      <c r="J38" s="608"/>
      <c r="K38" s="608"/>
      <c r="L38" s="608"/>
      <c r="M38" s="608"/>
      <c r="N38" s="608"/>
      <c r="O38" s="608"/>
    </row>
    <row r="39" spans="2:15" ht="14.4">
      <c r="B39" s="608"/>
      <c r="C39" s="690"/>
      <c r="D39" s="608"/>
      <c r="E39" s="608"/>
      <c r="F39" s="608"/>
      <c r="G39" s="608"/>
      <c r="H39" s="608"/>
      <c r="I39" s="608"/>
      <c r="J39" s="608"/>
      <c r="K39" s="608"/>
      <c r="L39" s="608"/>
      <c r="M39" s="608"/>
      <c r="N39" s="608"/>
      <c r="O39" s="608"/>
    </row>
    <row r="40" spans="2:15">
      <c r="B40" s="608"/>
      <c r="C40" s="608"/>
      <c r="D40" s="608"/>
      <c r="E40" s="608"/>
      <c r="F40" s="608"/>
      <c r="G40" s="608"/>
      <c r="H40" s="608"/>
      <c r="I40" s="608"/>
      <c r="J40" s="608"/>
      <c r="K40" s="608"/>
      <c r="L40" s="608"/>
      <c r="M40" s="608"/>
      <c r="N40" s="608"/>
      <c r="O40" s="608"/>
    </row>
    <row r="41" spans="2:15">
      <c r="B41" s="608"/>
      <c r="C41" s="608"/>
      <c r="D41" s="608"/>
      <c r="E41" s="608"/>
      <c r="F41" s="608"/>
      <c r="G41" s="608"/>
      <c r="H41" s="608"/>
      <c r="I41" s="608"/>
      <c r="J41" s="608"/>
      <c r="K41" s="608"/>
      <c r="L41" s="608"/>
      <c r="M41" s="608"/>
      <c r="N41" s="608"/>
      <c r="O41" s="608"/>
    </row>
    <row r="42" spans="2:15">
      <c r="B42" s="608"/>
      <c r="C42" s="608"/>
      <c r="D42" s="608"/>
      <c r="E42" s="608"/>
      <c r="F42" s="608"/>
      <c r="G42" s="608"/>
      <c r="H42" s="608"/>
      <c r="I42" s="608"/>
      <c r="J42" s="608"/>
      <c r="K42" s="608"/>
      <c r="L42" s="608"/>
      <c r="M42" s="608"/>
      <c r="N42" s="608"/>
      <c r="O42" s="608"/>
    </row>
    <row r="43" spans="2:15">
      <c r="B43" s="608"/>
      <c r="C43" s="608"/>
      <c r="D43" s="608"/>
      <c r="E43" s="608"/>
      <c r="F43" s="608"/>
      <c r="G43" s="608"/>
      <c r="H43" s="608"/>
      <c r="I43" s="608"/>
      <c r="J43" s="608"/>
      <c r="K43" s="608"/>
      <c r="L43" s="608"/>
      <c r="M43" s="608"/>
      <c r="N43" s="608"/>
      <c r="O43" s="608"/>
    </row>
    <row r="44" spans="2:15">
      <c r="B44" s="608"/>
      <c r="C44" s="608"/>
      <c r="D44" s="608"/>
      <c r="E44" s="608"/>
      <c r="F44" s="608"/>
      <c r="G44" s="608"/>
      <c r="H44" s="608"/>
      <c r="I44" s="608"/>
      <c r="J44" s="608"/>
      <c r="K44" s="608"/>
      <c r="L44" s="608"/>
      <c r="M44" s="608"/>
      <c r="N44" s="608"/>
      <c r="O44" s="608"/>
    </row>
    <row r="45" spans="2:15">
      <c r="B45" s="608"/>
      <c r="C45" s="608"/>
      <c r="D45" s="608"/>
      <c r="E45" s="608"/>
      <c r="F45" s="608"/>
      <c r="G45" s="608"/>
      <c r="H45" s="608"/>
      <c r="I45" s="608"/>
      <c r="J45" s="608"/>
      <c r="K45" s="608"/>
      <c r="L45" s="608"/>
      <c r="M45" s="608"/>
      <c r="N45" s="608"/>
      <c r="O45" s="608"/>
    </row>
    <row r="46" spans="2:15">
      <c r="B46" s="608"/>
      <c r="C46" s="608"/>
      <c r="D46" s="608"/>
      <c r="E46" s="608"/>
      <c r="F46" s="608"/>
      <c r="G46" s="608"/>
      <c r="H46" s="608"/>
      <c r="I46" s="608"/>
      <c r="J46" s="608"/>
      <c r="K46" s="608"/>
      <c r="L46" s="608"/>
      <c r="M46" s="608"/>
      <c r="N46" s="608"/>
      <c r="O46" s="608"/>
    </row>
    <row r="47" spans="2:15">
      <c r="B47" s="608"/>
      <c r="C47" s="608"/>
      <c r="D47" s="608"/>
      <c r="E47" s="608"/>
      <c r="F47" s="608"/>
      <c r="G47" s="608"/>
      <c r="H47" s="608"/>
      <c r="I47" s="608"/>
      <c r="J47" s="608"/>
      <c r="K47" s="608"/>
      <c r="L47" s="608"/>
      <c r="M47" s="608"/>
      <c r="N47" s="608"/>
      <c r="O47" s="608"/>
    </row>
    <row r="48" spans="2:15">
      <c r="B48" s="608"/>
      <c r="C48" s="608"/>
      <c r="D48" s="608"/>
      <c r="E48" s="608"/>
      <c r="F48" s="608"/>
      <c r="G48" s="608"/>
      <c r="H48" s="608"/>
      <c r="I48" s="608"/>
      <c r="J48" s="608"/>
      <c r="K48" s="608"/>
      <c r="L48" s="608"/>
      <c r="M48" s="608"/>
      <c r="N48" s="608"/>
      <c r="O48" s="608"/>
    </row>
    <row r="49" spans="2:15">
      <c r="B49" s="608"/>
      <c r="C49" s="608"/>
      <c r="D49" s="608"/>
      <c r="E49" s="608"/>
      <c r="F49" s="608"/>
      <c r="G49" s="608"/>
      <c r="H49" s="608"/>
      <c r="I49" s="608"/>
      <c r="J49" s="608"/>
      <c r="K49" s="608"/>
      <c r="L49" s="608"/>
      <c r="M49" s="608"/>
      <c r="N49" s="608"/>
      <c r="O49" s="608"/>
    </row>
    <row r="50" spans="2:15">
      <c r="B50" s="608"/>
      <c r="C50" s="608"/>
      <c r="D50" s="608"/>
      <c r="E50" s="608"/>
      <c r="F50" s="608"/>
      <c r="G50" s="608"/>
      <c r="H50" s="608"/>
      <c r="I50" s="608"/>
      <c r="J50" s="608"/>
      <c r="K50" s="608"/>
      <c r="L50" s="608"/>
      <c r="M50" s="608"/>
      <c r="N50" s="608"/>
      <c r="O50" s="608"/>
    </row>
    <row r="52" spans="2:15" ht="18">
      <c r="B52" s="402" t="s">
        <v>449</v>
      </c>
    </row>
    <row r="71" spans="2:9" ht="14.4">
      <c r="B71" s="661" t="s">
        <v>435</v>
      </c>
      <c r="C71" s="157">
        <v>2016</v>
      </c>
      <c r="D71" s="157">
        <v>2017</v>
      </c>
      <c r="E71" s="157">
        <v>2018</v>
      </c>
      <c r="F71" s="157">
        <v>2019</v>
      </c>
      <c r="G71" s="157">
        <v>2020</v>
      </c>
      <c r="H71" s="157">
        <v>2021</v>
      </c>
      <c r="I71" s="157" t="s">
        <v>469</v>
      </c>
    </row>
    <row r="72" spans="2:9">
      <c r="B72" s="660" t="s">
        <v>433</v>
      </c>
      <c r="C72" s="387">
        <v>176.69215136806716</v>
      </c>
      <c r="D72" s="387">
        <v>171.794117671961</v>
      </c>
      <c r="E72" s="387">
        <v>171.96407556088104</v>
      </c>
      <c r="F72" s="387"/>
      <c r="G72" s="387"/>
      <c r="H72" s="387"/>
      <c r="I72" s="387"/>
    </row>
    <row r="73" spans="2:9">
      <c r="B73" s="660" t="s">
        <v>434</v>
      </c>
      <c r="C73" s="387">
        <v>50.710448883848819</v>
      </c>
      <c r="D73" s="387">
        <v>62.524683714347731</v>
      </c>
      <c r="E73" s="387">
        <v>95.403489034306716</v>
      </c>
      <c r="F73" s="387"/>
      <c r="G73" s="387"/>
      <c r="H73" s="387"/>
      <c r="I73" s="387"/>
    </row>
    <row r="78" spans="2:9" ht="23.4">
      <c r="B78" s="401" t="s">
        <v>262</v>
      </c>
    </row>
    <row r="80" spans="2:9" ht="15.6">
      <c r="B80" s="347" t="s">
        <v>263</v>
      </c>
    </row>
    <row r="98" spans="1:17" ht="15.6">
      <c r="H98" s="576"/>
    </row>
    <row r="99" spans="1:17">
      <c r="C99" s="157">
        <v>2010</v>
      </c>
      <c r="D99" s="157">
        <v>2011</v>
      </c>
      <c r="E99" s="157">
        <v>2012</v>
      </c>
      <c r="F99" s="157">
        <v>2013</v>
      </c>
      <c r="G99" s="157">
        <v>2014</v>
      </c>
      <c r="H99" s="157">
        <v>2015</v>
      </c>
      <c r="I99" s="157">
        <v>2016</v>
      </c>
      <c r="J99" s="157">
        <v>2017</v>
      </c>
      <c r="K99" s="157">
        <v>2018</v>
      </c>
      <c r="L99" s="157">
        <v>2019</v>
      </c>
      <c r="M99" s="157">
        <v>2020</v>
      </c>
      <c r="N99" s="157">
        <v>2021</v>
      </c>
      <c r="O99" s="157" t="s">
        <v>469</v>
      </c>
      <c r="P99" s="424" t="s">
        <v>450</v>
      </c>
    </row>
    <row r="100" spans="1:17">
      <c r="B100" s="593" t="s">
        <v>288</v>
      </c>
      <c r="C100" s="387">
        <v>11.51884374365029</v>
      </c>
      <c r="D100" s="387">
        <v>14.592644735233579</v>
      </c>
      <c r="E100" s="387">
        <v>23.282448681767459</v>
      </c>
      <c r="F100" s="387">
        <v>29.62923678317976</v>
      </c>
      <c r="G100" s="387"/>
      <c r="H100" s="387"/>
      <c r="I100" s="387"/>
      <c r="J100" s="387"/>
      <c r="K100" s="387"/>
      <c r="L100" s="387"/>
      <c r="M100" s="387"/>
      <c r="N100" s="387"/>
      <c r="O100" s="387"/>
      <c r="P100" s="630">
        <f>(N100/C100)^(1/11)-1</f>
        <v>-1</v>
      </c>
    </row>
    <row r="101" spans="1:17">
      <c r="B101" s="593" t="s">
        <v>384</v>
      </c>
      <c r="C101" s="341"/>
      <c r="D101" s="414">
        <f t="shared" ref="D101:F101" si="0">D100/C100-1</f>
        <v>0.26684978631450806</v>
      </c>
      <c r="E101" s="414">
        <f t="shared" si="0"/>
        <v>0.59549205124911753</v>
      </c>
      <c r="F101" s="414">
        <f t="shared" si="0"/>
        <v>0.27259968176725691</v>
      </c>
      <c r="G101" s="414"/>
      <c r="H101" s="414"/>
      <c r="I101" s="414"/>
      <c r="J101" s="592"/>
      <c r="K101" s="592"/>
      <c r="L101" s="592"/>
      <c r="M101" s="592"/>
      <c r="N101" s="592"/>
      <c r="O101" s="592"/>
    </row>
    <row r="103" spans="1:17" ht="23.4">
      <c r="B103" s="401" t="s">
        <v>261</v>
      </c>
    </row>
    <row r="104" spans="1:17">
      <c r="A104" s="608"/>
    </row>
    <row r="105" spans="1:17" ht="15.6">
      <c r="A105" s="608"/>
      <c r="B105" s="400" t="s">
        <v>472</v>
      </c>
      <c r="H105" s="608"/>
      <c r="I105" s="643" t="s">
        <v>374</v>
      </c>
      <c r="J105" s="608"/>
      <c r="K105" s="608"/>
      <c r="L105" s="608"/>
      <c r="M105" s="608"/>
      <c r="N105" s="608"/>
      <c r="O105" s="608"/>
      <c r="P105" s="608"/>
      <c r="Q105" s="608"/>
    </row>
    <row r="106" spans="1:17">
      <c r="A106" s="608"/>
      <c r="H106" s="608"/>
      <c r="I106" s="608"/>
      <c r="J106" s="608"/>
      <c r="K106" s="608"/>
      <c r="L106" s="608"/>
      <c r="M106" s="608"/>
      <c r="N106" s="608"/>
      <c r="O106" s="608"/>
      <c r="P106" s="608"/>
      <c r="Q106" s="608"/>
    </row>
    <row r="107" spans="1:17">
      <c r="A107" s="608"/>
      <c r="H107" s="608"/>
      <c r="I107" s="608"/>
      <c r="J107" s="608"/>
      <c r="K107" s="608"/>
      <c r="L107" s="608"/>
      <c r="M107" s="608"/>
      <c r="N107" s="608"/>
      <c r="O107" s="608"/>
      <c r="P107" s="608"/>
      <c r="Q107" s="608"/>
    </row>
    <row r="108" spans="1:17">
      <c r="A108" s="608"/>
      <c r="H108" s="608"/>
      <c r="I108" s="608"/>
      <c r="J108" s="608"/>
      <c r="K108" s="608"/>
      <c r="L108" s="608"/>
      <c r="M108" s="608"/>
      <c r="N108" s="608"/>
      <c r="O108" s="608"/>
      <c r="P108" s="608"/>
      <c r="Q108" s="608"/>
    </row>
    <row r="109" spans="1:17">
      <c r="A109" s="608"/>
      <c r="H109" s="608"/>
      <c r="I109" s="608"/>
      <c r="J109" s="608"/>
      <c r="K109" s="608"/>
      <c r="L109" s="608"/>
      <c r="M109" s="608"/>
      <c r="N109" s="608"/>
      <c r="O109" s="608"/>
      <c r="P109" s="608"/>
      <c r="Q109" s="608"/>
    </row>
    <row r="110" spans="1:17">
      <c r="A110" s="608"/>
      <c r="H110" s="608"/>
      <c r="I110" s="608"/>
      <c r="J110" s="608"/>
      <c r="K110" s="608"/>
      <c r="L110" s="608"/>
      <c r="M110" s="608"/>
      <c r="N110" s="608"/>
      <c r="O110" s="608"/>
      <c r="P110" s="608"/>
      <c r="Q110" s="608"/>
    </row>
    <row r="111" spans="1:17">
      <c r="A111" s="608"/>
      <c r="H111" s="608"/>
      <c r="I111" s="608"/>
      <c r="J111" s="608"/>
      <c r="K111" s="608"/>
      <c r="L111" s="608"/>
      <c r="M111" s="608"/>
      <c r="N111" s="608"/>
      <c r="O111" s="608"/>
      <c r="P111" s="608"/>
      <c r="Q111" s="608"/>
    </row>
    <row r="112" spans="1:17">
      <c r="A112" s="608"/>
      <c r="H112" s="608"/>
      <c r="I112" s="608"/>
      <c r="J112" s="608"/>
      <c r="K112" s="608"/>
      <c r="L112" s="608"/>
      <c r="M112" s="608"/>
      <c r="N112" s="608"/>
      <c r="O112" s="608"/>
      <c r="P112" s="608"/>
      <c r="Q112" s="608"/>
    </row>
    <row r="113" spans="1:18">
      <c r="A113" s="608"/>
      <c r="H113" s="608"/>
      <c r="I113" s="608"/>
      <c r="J113" s="608"/>
      <c r="K113" s="608"/>
      <c r="L113" s="608"/>
      <c r="M113" s="608"/>
      <c r="N113" s="608"/>
      <c r="O113" s="608"/>
      <c r="P113" s="608"/>
      <c r="Q113" s="608"/>
    </row>
    <row r="114" spans="1:18">
      <c r="A114" s="608"/>
      <c r="H114" s="608"/>
      <c r="I114" s="608"/>
      <c r="J114" s="608"/>
      <c r="K114" s="608"/>
      <c r="L114" s="608"/>
      <c r="M114" s="608"/>
      <c r="N114" s="608"/>
      <c r="O114" s="608"/>
      <c r="P114" s="608"/>
      <c r="Q114" s="608"/>
    </row>
    <row r="115" spans="1:18">
      <c r="A115" s="608"/>
      <c r="H115" s="608"/>
      <c r="I115" s="608"/>
      <c r="J115" s="608"/>
      <c r="K115" s="608"/>
      <c r="L115" s="608"/>
      <c r="M115" s="608"/>
      <c r="N115" s="608"/>
      <c r="O115" s="608"/>
      <c r="P115" s="608"/>
      <c r="Q115" s="608"/>
    </row>
    <row r="116" spans="1:18">
      <c r="A116" s="608"/>
      <c r="H116" s="608"/>
      <c r="I116" s="608"/>
      <c r="J116" s="608"/>
      <c r="K116" s="608"/>
      <c r="L116" s="608"/>
      <c r="M116" s="608"/>
      <c r="N116" s="608"/>
      <c r="O116" s="608"/>
      <c r="P116" s="608"/>
      <c r="Q116" s="608"/>
    </row>
    <row r="117" spans="1:18">
      <c r="A117" s="608"/>
      <c r="H117" s="608"/>
      <c r="I117" s="608"/>
      <c r="J117" s="608"/>
      <c r="K117" s="608"/>
      <c r="L117" s="608"/>
      <c r="M117" s="608"/>
      <c r="N117" s="608"/>
      <c r="O117" s="608"/>
      <c r="P117" s="608"/>
      <c r="Q117" s="608"/>
    </row>
    <row r="118" spans="1:18">
      <c r="A118" s="608"/>
      <c r="H118" s="608"/>
      <c r="I118" s="608"/>
      <c r="J118" s="608"/>
      <c r="K118" s="608"/>
      <c r="L118" s="608"/>
      <c r="M118" s="608"/>
      <c r="N118" s="608"/>
      <c r="O118" s="608"/>
      <c r="P118" s="608"/>
      <c r="Q118" s="608"/>
    </row>
    <row r="119" spans="1:18">
      <c r="A119" s="608"/>
      <c r="H119" s="608"/>
      <c r="I119" s="608"/>
      <c r="J119" s="608"/>
      <c r="K119" s="608"/>
      <c r="L119" s="608"/>
      <c r="M119" s="608"/>
      <c r="N119" s="608"/>
      <c r="O119" s="608"/>
      <c r="P119" s="608"/>
      <c r="Q119" s="608"/>
    </row>
    <row r="120" spans="1:18">
      <c r="A120" s="608"/>
      <c r="H120" s="608"/>
      <c r="I120" s="608"/>
      <c r="J120" s="608"/>
      <c r="K120" s="608"/>
      <c r="L120" s="608"/>
      <c r="M120" s="608"/>
      <c r="N120" s="608"/>
      <c r="O120" s="608"/>
      <c r="P120" s="608"/>
      <c r="Q120" s="608"/>
    </row>
    <row r="121" spans="1:18">
      <c r="A121" s="608"/>
      <c r="H121" s="608"/>
      <c r="I121" s="608"/>
      <c r="J121" s="608"/>
      <c r="K121" s="608"/>
      <c r="L121" s="608"/>
      <c r="M121" s="608"/>
      <c r="N121" s="608"/>
      <c r="O121" s="608"/>
      <c r="P121" s="608"/>
      <c r="Q121" s="608"/>
    </row>
    <row r="122" spans="1:18">
      <c r="A122" s="608"/>
      <c r="H122" s="608"/>
      <c r="I122" s="608"/>
      <c r="J122" s="608"/>
      <c r="K122" s="608"/>
      <c r="L122" s="608"/>
      <c r="M122" s="608"/>
      <c r="N122" s="608"/>
      <c r="O122" s="608"/>
      <c r="P122" s="608"/>
      <c r="Q122" s="608"/>
    </row>
    <row r="123" spans="1:18">
      <c r="A123" s="608"/>
      <c r="H123" s="608"/>
      <c r="I123" s="608"/>
      <c r="J123" s="608"/>
      <c r="K123" s="608"/>
      <c r="L123" s="608"/>
      <c r="M123" s="608"/>
      <c r="N123" s="608"/>
      <c r="O123" s="608"/>
      <c r="P123" s="608"/>
      <c r="Q123" s="608"/>
    </row>
    <row r="124" spans="1:18">
      <c r="A124" s="608"/>
      <c r="H124" s="608"/>
      <c r="I124" s="608"/>
      <c r="J124" s="608"/>
      <c r="K124" s="608"/>
      <c r="L124" s="608"/>
      <c r="M124" s="608"/>
      <c r="N124" s="608"/>
      <c r="O124" s="608"/>
      <c r="P124" s="608"/>
      <c r="Q124" s="608"/>
    </row>
    <row r="125" spans="1:18">
      <c r="A125" s="608"/>
      <c r="H125" s="608"/>
      <c r="I125" s="608"/>
      <c r="J125" s="608"/>
      <c r="K125" s="608"/>
      <c r="L125" s="608"/>
      <c r="M125" s="608"/>
      <c r="N125" s="608"/>
      <c r="O125" s="608"/>
      <c r="P125" s="608"/>
      <c r="Q125" s="608"/>
    </row>
    <row r="126" spans="1:18" ht="15.6">
      <c r="A126" s="608"/>
      <c r="H126" s="608"/>
      <c r="I126" s="639"/>
      <c r="J126" s="608"/>
      <c r="K126" s="608"/>
      <c r="L126" s="608"/>
      <c r="M126" s="608"/>
      <c r="N126" s="608"/>
      <c r="O126" s="639"/>
      <c r="P126" s="608"/>
      <c r="Q126" s="608"/>
    </row>
    <row r="127" spans="1:18">
      <c r="A127" s="608"/>
      <c r="H127" s="608"/>
      <c r="I127" s="608"/>
      <c r="J127" s="608"/>
      <c r="K127" s="608"/>
      <c r="L127" s="608"/>
      <c r="M127" s="608"/>
      <c r="N127" s="608"/>
      <c r="O127" s="608"/>
      <c r="P127" s="608"/>
      <c r="Q127" s="608"/>
      <c r="R127" s="608"/>
    </row>
    <row r="129" spans="2:17" ht="15.6">
      <c r="B129" s="399" t="s">
        <v>471</v>
      </c>
      <c r="E129" s="608"/>
      <c r="F129" s="608"/>
      <c r="G129" s="608"/>
      <c r="H129" s="639"/>
      <c r="I129" s="608"/>
      <c r="J129" s="608"/>
      <c r="K129" s="608"/>
      <c r="L129" s="608"/>
      <c r="M129" s="608"/>
      <c r="N129" s="608"/>
    </row>
    <row r="130" spans="2:17">
      <c r="C130" s="388">
        <v>2016</v>
      </c>
      <c r="D130" s="388">
        <v>2017</v>
      </c>
      <c r="E130" s="388">
        <v>2018</v>
      </c>
      <c r="F130" s="388">
        <v>2019</v>
      </c>
      <c r="G130" s="388">
        <v>2020</v>
      </c>
      <c r="H130" s="388">
        <v>2021</v>
      </c>
      <c r="I130" s="388">
        <v>2022</v>
      </c>
      <c r="J130" s="388">
        <v>2023</v>
      </c>
      <c r="K130" s="388">
        <v>2024</v>
      </c>
      <c r="L130" s="388">
        <v>2025</v>
      </c>
      <c r="M130" s="388">
        <v>2026</v>
      </c>
      <c r="N130" s="388">
        <v>2027</v>
      </c>
      <c r="O130" s="388">
        <v>2028</v>
      </c>
      <c r="P130" s="388">
        <v>2029</v>
      </c>
      <c r="Q130" s="388">
        <v>2030</v>
      </c>
    </row>
    <row r="131" spans="2:17">
      <c r="B131" s="631" t="s">
        <v>252</v>
      </c>
      <c r="C131" s="685">
        <v>10.505063069784265</v>
      </c>
      <c r="D131" s="685">
        <v>18.752668903499153</v>
      </c>
      <c r="E131" s="685">
        <v>24.444969496565186</v>
      </c>
      <c r="F131" s="685"/>
      <c r="G131" s="685"/>
      <c r="H131" s="685"/>
      <c r="I131" s="685"/>
      <c r="J131" s="685"/>
      <c r="K131" s="685"/>
      <c r="L131" s="685"/>
      <c r="M131" s="685"/>
      <c r="N131" s="685"/>
      <c r="O131" s="685"/>
      <c r="P131" s="685"/>
      <c r="Q131" s="685"/>
    </row>
    <row r="132" spans="2:17">
      <c r="B132" s="632" t="s">
        <v>228</v>
      </c>
      <c r="C132" s="686">
        <v>36.899823320762891</v>
      </c>
      <c r="D132" s="686">
        <v>36.599894943777265</v>
      </c>
      <c r="E132" s="686">
        <v>47.804295142622948</v>
      </c>
      <c r="F132" s="686"/>
      <c r="G132" s="686"/>
      <c r="H132" s="686"/>
      <c r="I132" s="686"/>
      <c r="J132" s="686"/>
      <c r="K132" s="686"/>
      <c r="L132" s="686"/>
      <c r="M132" s="686"/>
      <c r="N132" s="686"/>
      <c r="O132" s="686"/>
      <c r="P132" s="686"/>
      <c r="Q132" s="686"/>
    </row>
    <row r="133" spans="2:17">
      <c r="B133" s="633" t="s">
        <v>253</v>
      </c>
      <c r="C133" s="687">
        <v>2.2180979072056544</v>
      </c>
      <c r="D133" s="687">
        <v>4.3940516834377386</v>
      </c>
      <c r="E133" s="687">
        <v>4.8104253608118679</v>
      </c>
      <c r="F133" s="687"/>
      <c r="G133" s="687"/>
      <c r="H133" s="687"/>
      <c r="I133" s="687"/>
      <c r="J133" s="687"/>
      <c r="K133" s="687"/>
      <c r="L133" s="687"/>
      <c r="M133" s="687"/>
      <c r="N133" s="687"/>
      <c r="O133" s="687"/>
      <c r="P133" s="687"/>
      <c r="Q133" s="687"/>
    </row>
    <row r="134" spans="2:17">
      <c r="B134" s="341" t="s">
        <v>100</v>
      </c>
      <c r="C134" s="659">
        <f>SUM(C131:C133)</f>
        <v>49.622984297752808</v>
      </c>
      <c r="D134" s="659">
        <f t="shared" ref="D134:E134" si="1">SUM(D131:D133)</f>
        <v>59.746615530714152</v>
      </c>
      <c r="E134" s="659">
        <f t="shared" si="1"/>
        <v>77.059690000000003</v>
      </c>
      <c r="F134" s="659"/>
      <c r="G134" s="659"/>
      <c r="H134" s="659"/>
      <c r="I134" s="659"/>
      <c r="J134" s="659"/>
      <c r="K134" s="659"/>
      <c r="L134" s="659"/>
      <c r="M134" s="659"/>
      <c r="N134" s="659"/>
      <c r="O134" s="659"/>
      <c r="P134" s="659"/>
      <c r="Q134" s="659"/>
    </row>
    <row r="135" spans="2:17">
      <c r="B135" s="222" t="s">
        <v>337</v>
      </c>
      <c r="C135" s="345">
        <f t="shared" ref="C135:E135" si="2">C131/C134</f>
        <v>0.21169752723356444</v>
      </c>
      <c r="D135" s="345">
        <f t="shared" si="2"/>
        <v>0.31386997802174926</v>
      </c>
      <c r="E135" s="684">
        <f t="shared" si="2"/>
        <v>0.31722122807093028</v>
      </c>
      <c r="F135" s="684"/>
      <c r="G135" s="684"/>
      <c r="H135" s="684"/>
      <c r="I135" s="684"/>
      <c r="J135" s="684"/>
      <c r="K135" s="684"/>
      <c r="L135" s="684"/>
      <c r="M135" s="684"/>
      <c r="N135" s="684"/>
      <c r="O135" s="684"/>
      <c r="P135" s="684"/>
      <c r="Q135" s="684"/>
    </row>
    <row r="136" spans="2:17">
      <c r="E136" s="608"/>
      <c r="F136" s="684"/>
      <c r="G136" s="684"/>
      <c r="H136" s="684"/>
      <c r="I136" s="684"/>
      <c r="J136" s="684"/>
      <c r="K136" s="684"/>
      <c r="L136" s="684"/>
      <c r="M136" s="684"/>
      <c r="N136" s="684"/>
      <c r="O136" s="684"/>
      <c r="P136" s="684"/>
      <c r="Q136" s="684"/>
    </row>
    <row r="138" spans="2:17" ht="23.4">
      <c r="B138" s="401" t="s">
        <v>257</v>
      </c>
    </row>
    <row r="140" spans="2:17" ht="15.6">
      <c r="B140" s="400" t="s">
        <v>258</v>
      </c>
      <c r="O140" s="347" t="s">
        <v>354</v>
      </c>
    </row>
    <row r="162" spans="1:22" ht="15.6">
      <c r="B162" s="99" t="s">
        <v>355</v>
      </c>
      <c r="C162" s="210"/>
      <c r="D162" s="210"/>
      <c r="E162" s="210"/>
      <c r="F162" s="210"/>
      <c r="G162" s="210"/>
      <c r="H162" s="545"/>
      <c r="I162" s="210"/>
      <c r="M162" s="210"/>
      <c r="N162" s="608"/>
      <c r="O162" s="639"/>
      <c r="P162" s="608"/>
      <c r="Q162" s="210"/>
      <c r="R162" s="210"/>
    </row>
    <row r="163" spans="1:22">
      <c r="B163" s="230" t="s">
        <v>3</v>
      </c>
      <c r="C163" s="157">
        <v>2007</v>
      </c>
      <c r="D163" s="157">
        <v>2008</v>
      </c>
      <c r="E163" s="157">
        <v>2009</v>
      </c>
      <c r="F163" s="157">
        <v>2010</v>
      </c>
      <c r="G163" s="157">
        <v>2011</v>
      </c>
      <c r="H163" s="157">
        <v>2012</v>
      </c>
      <c r="I163" s="157">
        <v>2013</v>
      </c>
      <c r="J163" s="157">
        <v>2014</v>
      </c>
      <c r="K163" s="157">
        <v>2015</v>
      </c>
      <c r="L163" s="157">
        <v>2016</v>
      </c>
      <c r="M163" s="158">
        <v>2017</v>
      </c>
      <c r="N163" s="157">
        <v>2018</v>
      </c>
      <c r="O163" s="157">
        <v>2019</v>
      </c>
      <c r="P163" s="157">
        <v>2020</v>
      </c>
      <c r="Q163" s="157">
        <v>2021</v>
      </c>
      <c r="R163" s="157">
        <v>2022</v>
      </c>
      <c r="S163" s="157">
        <v>2023</v>
      </c>
      <c r="T163" s="157">
        <v>2024</v>
      </c>
      <c r="U163" s="157">
        <v>2025</v>
      </c>
      <c r="V163" s="157">
        <v>2026</v>
      </c>
    </row>
    <row r="164" spans="1:22">
      <c r="B164" s="237" t="s">
        <v>340</v>
      </c>
      <c r="C164" s="549">
        <v>3.40294775</v>
      </c>
      <c r="D164" s="549">
        <v>4.9481772499999996</v>
      </c>
      <c r="E164" s="549">
        <v>4.4359250000000001</v>
      </c>
      <c r="F164" s="549">
        <v>5.3562000000000003</v>
      </c>
      <c r="G164" s="549">
        <v>8.9536999999999995</v>
      </c>
      <c r="H164" s="549">
        <v>12.113099999999999</v>
      </c>
      <c r="I164" s="549">
        <v>14.562979999999996</v>
      </c>
      <c r="J164" s="549">
        <v>16.972600000000007</v>
      </c>
      <c r="K164" s="549">
        <v>10.886705882352949</v>
      </c>
      <c r="L164" s="640"/>
      <c r="M164" s="640"/>
      <c r="N164" s="640"/>
      <c r="O164" s="640"/>
      <c r="P164" s="640"/>
      <c r="Q164" s="640"/>
      <c r="R164" s="640"/>
      <c r="S164" s="640"/>
      <c r="T164" s="640"/>
      <c r="U164" s="640"/>
      <c r="V164" s="640"/>
    </row>
    <row r="165" spans="1:22">
      <c r="B165" s="28" t="s">
        <v>341</v>
      </c>
      <c r="C165" s="548">
        <v>0</v>
      </c>
      <c r="D165" s="548">
        <v>0</v>
      </c>
      <c r="E165" s="548">
        <v>0</v>
      </c>
      <c r="F165" s="548">
        <v>0</v>
      </c>
      <c r="G165" s="548">
        <v>4</v>
      </c>
      <c r="H165" s="548">
        <v>10</v>
      </c>
      <c r="I165" s="548">
        <v>20.502120000000005</v>
      </c>
      <c r="J165" s="548">
        <v>27.492999999999995</v>
      </c>
      <c r="K165" s="548">
        <v>51.683999999999997</v>
      </c>
      <c r="L165" s="641"/>
      <c r="M165" s="641"/>
      <c r="N165" s="641"/>
      <c r="O165" s="641"/>
      <c r="P165" s="641"/>
      <c r="Q165" s="641"/>
      <c r="R165" s="641"/>
      <c r="S165" s="641"/>
      <c r="T165" s="641"/>
      <c r="U165" s="641"/>
      <c r="V165" s="641"/>
    </row>
    <row r="166" spans="1:22">
      <c r="B166" s="31" t="s">
        <v>342</v>
      </c>
      <c r="C166" s="550">
        <v>8.1134152999999998</v>
      </c>
      <c r="D166" s="550">
        <v>8.2080601280896808</v>
      </c>
      <c r="E166" s="550">
        <v>7.0048540133463595</v>
      </c>
      <c r="F166" s="550">
        <v>13.555659155341536</v>
      </c>
      <c r="G166" s="550">
        <v>23.273366314671335</v>
      </c>
      <c r="H166" s="550">
        <v>48.630160018940536</v>
      </c>
      <c r="I166" s="550">
        <v>30.49104019248205</v>
      </c>
      <c r="J166" s="550">
        <v>51.012343618061941</v>
      </c>
      <c r="K166" s="550">
        <v>92.644190175719586</v>
      </c>
      <c r="L166" s="642"/>
      <c r="M166" s="642"/>
      <c r="N166" s="642"/>
      <c r="O166" s="642"/>
      <c r="P166" s="642"/>
      <c r="Q166" s="642"/>
      <c r="R166" s="642"/>
      <c r="S166" s="642"/>
      <c r="T166" s="642"/>
      <c r="U166" s="642"/>
      <c r="V166" s="642"/>
    </row>
    <row r="168" spans="1:22" ht="15.6">
      <c r="B168" s="99" t="s">
        <v>426</v>
      </c>
      <c r="C168" s="210"/>
      <c r="D168" s="210"/>
      <c r="E168" s="210"/>
      <c r="H168" s="545"/>
      <c r="N168" s="608"/>
      <c r="O168" s="639"/>
      <c r="P168" s="608"/>
    </row>
    <row r="169" spans="1:22">
      <c r="B169" s="230" t="s">
        <v>3</v>
      </c>
      <c r="C169" s="157">
        <v>2010</v>
      </c>
      <c r="D169" s="157">
        <v>2011</v>
      </c>
      <c r="E169" s="157">
        <v>2012</v>
      </c>
      <c r="F169" s="157">
        <v>2013</v>
      </c>
      <c r="G169" s="157">
        <v>2014</v>
      </c>
      <c r="H169" s="157">
        <v>2015</v>
      </c>
      <c r="I169" s="157">
        <v>2016</v>
      </c>
      <c r="J169" s="158">
        <v>2017</v>
      </c>
      <c r="K169" s="157">
        <v>2018</v>
      </c>
      <c r="L169" s="157">
        <v>2019</v>
      </c>
      <c r="M169" s="157">
        <v>2020</v>
      </c>
      <c r="N169" s="157">
        <v>2021</v>
      </c>
      <c r="O169" s="157">
        <v>2022</v>
      </c>
      <c r="P169" s="157">
        <v>2023</v>
      </c>
      <c r="Q169" s="157">
        <v>2024</v>
      </c>
      <c r="R169" s="157">
        <v>2025</v>
      </c>
      <c r="S169" s="157">
        <v>2026</v>
      </c>
    </row>
    <row r="170" spans="1:22">
      <c r="B170" s="237" t="s">
        <v>427</v>
      </c>
      <c r="C170" s="156">
        <f>SUM(C166:F166)</f>
        <v>36.881988596777575</v>
      </c>
      <c r="D170" s="156">
        <f>C170+G166</f>
        <v>60.15535491144891</v>
      </c>
      <c r="E170" s="156">
        <f t="shared" ref="E170:K170" si="3">D170+H166</f>
        <v>108.78551493038944</v>
      </c>
      <c r="F170" s="156">
        <f t="shared" si="3"/>
        <v>139.27655512287149</v>
      </c>
      <c r="G170" s="156">
        <f t="shared" si="3"/>
        <v>190.28889874093343</v>
      </c>
      <c r="H170" s="156">
        <f t="shared" si="3"/>
        <v>282.93308891665299</v>
      </c>
      <c r="I170" s="156">
        <f t="shared" si="3"/>
        <v>282.93308891665299</v>
      </c>
      <c r="J170" s="156">
        <f t="shared" si="3"/>
        <v>282.93308891665299</v>
      </c>
      <c r="K170" s="156">
        <f t="shared" si="3"/>
        <v>282.93308891665299</v>
      </c>
      <c r="L170" s="156"/>
      <c r="M170" s="156"/>
      <c r="N170" s="156"/>
      <c r="O170" s="156"/>
      <c r="P170" s="156"/>
      <c r="Q170" s="156"/>
      <c r="R170" s="156"/>
      <c r="S170" s="156"/>
    </row>
    <row r="171" spans="1:22">
      <c r="B171" s="31" t="s">
        <v>428</v>
      </c>
      <c r="C171" s="89">
        <f>SUM(C164:F165)</f>
        <v>18.143250000000002</v>
      </c>
      <c r="D171" s="89">
        <f>C171+SUM(G164:G165)</f>
        <v>31.09695</v>
      </c>
      <c r="E171" s="89">
        <f t="shared" ref="E171:K171" si="4">D171+SUM(H164:H165)</f>
        <v>53.210049999999995</v>
      </c>
      <c r="F171" s="89">
        <f t="shared" si="4"/>
        <v>88.275149999999996</v>
      </c>
      <c r="G171" s="89">
        <f t="shared" si="4"/>
        <v>132.74074999999999</v>
      </c>
      <c r="H171" s="89">
        <f t="shared" si="4"/>
        <v>195.31145588235293</v>
      </c>
      <c r="I171" s="89">
        <f t="shared" si="4"/>
        <v>195.31145588235293</v>
      </c>
      <c r="J171" s="89">
        <f t="shared" si="4"/>
        <v>195.31145588235293</v>
      </c>
      <c r="K171" s="89">
        <f t="shared" si="4"/>
        <v>195.31145588235293</v>
      </c>
      <c r="L171" s="89"/>
      <c r="M171" s="89"/>
      <c r="N171" s="89"/>
      <c r="O171" s="89"/>
      <c r="P171" s="89"/>
      <c r="Q171" s="89"/>
      <c r="R171" s="89"/>
      <c r="S171" s="89"/>
    </row>
    <row r="172" spans="1:22" s="210" customFormat="1">
      <c r="A172" s="222"/>
      <c r="E172" s="222"/>
      <c r="U172" s="222"/>
    </row>
    <row r="173" spans="1:22" ht="15.6">
      <c r="B173" s="99" t="s">
        <v>356</v>
      </c>
      <c r="C173" s="210"/>
      <c r="D173" s="210"/>
      <c r="E173" s="210"/>
      <c r="H173" s="545"/>
      <c r="N173" s="608"/>
      <c r="O173" s="639"/>
      <c r="P173" s="608"/>
    </row>
    <row r="174" spans="1:22">
      <c r="B174" s="230" t="s">
        <v>3</v>
      </c>
      <c r="C174" s="157">
        <v>2010</v>
      </c>
      <c r="D174" s="157">
        <v>2011</v>
      </c>
      <c r="E174" s="157">
        <v>2012</v>
      </c>
      <c r="F174" s="157">
        <v>2013</v>
      </c>
      <c r="G174" s="157">
        <v>2014</v>
      </c>
      <c r="H174" s="157">
        <v>2015</v>
      </c>
      <c r="I174" s="157">
        <v>2016</v>
      </c>
      <c r="J174" s="158">
        <v>2017</v>
      </c>
      <c r="K174" s="157">
        <v>2018</v>
      </c>
      <c r="L174" s="157">
        <v>2019</v>
      </c>
      <c r="M174" s="157">
        <v>2020</v>
      </c>
      <c r="N174" s="157">
        <v>2021</v>
      </c>
      <c r="O174" s="157">
        <v>2022</v>
      </c>
      <c r="P174" s="157">
        <v>2023</v>
      </c>
      <c r="Q174" s="157">
        <v>2024</v>
      </c>
      <c r="R174" s="157">
        <v>2025</v>
      </c>
      <c r="S174" s="157">
        <v>2026</v>
      </c>
    </row>
    <row r="175" spans="1:22">
      <c r="B175" s="237" t="s">
        <v>290</v>
      </c>
      <c r="C175" s="156">
        <f t="shared" ref="C175:K175" si="5">C177-C176</f>
        <v>12369267.23113355</v>
      </c>
      <c r="D175" s="156">
        <f t="shared" si="5"/>
        <v>16706123.229828592</v>
      </c>
      <c r="E175" s="156">
        <f t="shared" si="5"/>
        <v>21915782.254107412</v>
      </c>
      <c r="F175" s="156">
        <f t="shared" si="5"/>
        <v>22589653.369850434</v>
      </c>
      <c r="G175" s="156">
        <f t="shared" si="5"/>
        <v>27121446.893514648</v>
      </c>
      <c r="H175" s="156">
        <f t="shared" si="5"/>
        <v>29100701.521674216</v>
      </c>
      <c r="I175" s="156">
        <f t="shared" si="5"/>
        <v>32245808.732107729</v>
      </c>
      <c r="J175" s="156">
        <f t="shared" si="5"/>
        <v>27813083.424461804</v>
      </c>
      <c r="K175" s="156">
        <f t="shared" si="5"/>
        <v>25793500.923163533</v>
      </c>
      <c r="L175" s="156"/>
      <c r="M175" s="156"/>
      <c r="N175" s="156"/>
      <c r="O175" s="156"/>
      <c r="P175" s="156"/>
      <c r="Q175" s="156"/>
      <c r="R175" s="156"/>
      <c r="S175" s="156"/>
    </row>
    <row r="176" spans="1:22">
      <c r="B176" s="28" t="s">
        <v>343</v>
      </c>
      <c r="C176" s="90">
        <v>2315701.9833646622</v>
      </c>
      <c r="D176" s="90">
        <v>9815216.2041024007</v>
      </c>
      <c r="E176" s="90">
        <v>30515737.48593707</v>
      </c>
      <c r="F176" s="90">
        <v>11554037.663990624</v>
      </c>
      <c r="G176" s="90">
        <v>28445961.28442914</v>
      </c>
      <c r="H176" s="90">
        <v>69215801.514222041</v>
      </c>
      <c r="I176" s="637">
        <v>70132891.609235302</v>
      </c>
      <c r="J176" s="637">
        <v>50127314.850361757</v>
      </c>
      <c r="K176" s="637">
        <v>66114397.552560002</v>
      </c>
      <c r="L176" s="637"/>
      <c r="M176" s="637"/>
      <c r="N176" s="637"/>
      <c r="O176" s="637"/>
      <c r="P176" s="637"/>
      <c r="Q176" s="637"/>
      <c r="R176" s="637"/>
      <c r="S176" s="637"/>
    </row>
    <row r="177" spans="1:21">
      <c r="B177" s="31" t="s">
        <v>357</v>
      </c>
      <c r="C177" s="89">
        <v>14684969.214498213</v>
      </c>
      <c r="D177" s="89">
        <v>26521339.433930993</v>
      </c>
      <c r="E177" s="89">
        <v>52431519.740044482</v>
      </c>
      <c r="F177" s="89">
        <v>34143691.033841059</v>
      </c>
      <c r="G177" s="89">
        <v>55567408.177943788</v>
      </c>
      <c r="H177" s="89">
        <v>98316503.035896257</v>
      </c>
      <c r="I177" s="638">
        <v>102378700.34134303</v>
      </c>
      <c r="J177" s="638">
        <v>77940398.274823561</v>
      </c>
      <c r="K177" s="638">
        <v>91907898.475723535</v>
      </c>
      <c r="L177" s="638"/>
      <c r="M177" s="638"/>
      <c r="N177" s="638"/>
      <c r="O177" s="638"/>
      <c r="P177" s="638"/>
      <c r="Q177" s="638"/>
      <c r="R177" s="638"/>
      <c r="S177" s="638"/>
    </row>
    <row r="178" spans="1:21" s="210" customFormat="1">
      <c r="A178" s="222"/>
      <c r="E178" s="222"/>
      <c r="U178" s="222"/>
    </row>
    <row r="179" spans="1:21" ht="15.6">
      <c r="B179" s="347" t="s">
        <v>283</v>
      </c>
    </row>
    <row r="185" spans="1:21" ht="18">
      <c r="H185" s="425"/>
    </row>
    <row r="187" spans="1:21" ht="15.6">
      <c r="H187" s="545"/>
    </row>
    <row r="199" spans="2:14" ht="15.6">
      <c r="H199" s="545" t="s">
        <v>373</v>
      </c>
    </row>
    <row r="200" spans="2:14">
      <c r="B200" s="230" t="s">
        <v>3</v>
      </c>
      <c r="C200" s="157">
        <v>2016</v>
      </c>
      <c r="D200" s="158">
        <v>2017</v>
      </c>
      <c r="E200" s="157">
        <v>2018</v>
      </c>
      <c r="F200" s="157">
        <v>2019</v>
      </c>
      <c r="G200" s="157">
        <v>2020</v>
      </c>
      <c r="H200" s="157">
        <v>2021</v>
      </c>
      <c r="I200" s="157">
        <v>2022</v>
      </c>
      <c r="J200" s="157">
        <v>2023</v>
      </c>
      <c r="K200" s="157">
        <v>2024</v>
      </c>
      <c r="L200" s="157">
        <v>2025</v>
      </c>
      <c r="M200" s="151">
        <v>2026</v>
      </c>
      <c r="N200" s="151">
        <v>2027</v>
      </c>
    </row>
    <row r="201" spans="2:14">
      <c r="B201" s="237" t="s">
        <v>284</v>
      </c>
      <c r="C201" s="153">
        <f>FTTx!C66-C202-C203</f>
        <v>1097.9259125817989</v>
      </c>
      <c r="D201" s="153">
        <f>FTTx!D66-D202-D203</f>
        <v>770.55445534383034</v>
      </c>
      <c r="E201" s="153">
        <f>FTTx!E66-E202-E203</f>
        <v>530.71524705053184</v>
      </c>
      <c r="F201" s="153"/>
      <c r="G201" s="153"/>
      <c r="H201" s="153"/>
      <c r="I201" s="153"/>
      <c r="J201" s="153"/>
      <c r="K201" s="153"/>
      <c r="L201" s="153"/>
      <c r="M201" s="153"/>
      <c r="N201" s="153"/>
    </row>
    <row r="202" spans="2:14">
      <c r="B202" s="28" t="s">
        <v>406</v>
      </c>
      <c r="C202" s="84">
        <f>SUM(FTTx!C56:C61)</f>
        <v>35.828749999999992</v>
      </c>
      <c r="D202" s="84">
        <f>SUM(FTTx!D56:D61)</f>
        <v>241.58695499999999</v>
      </c>
      <c r="E202" s="84">
        <f>SUM(FTTx!E56:E61)</f>
        <v>177.93868277626251</v>
      </c>
      <c r="F202" s="84"/>
      <c r="G202" s="84"/>
      <c r="H202" s="84"/>
      <c r="I202" s="84"/>
      <c r="J202" s="84"/>
      <c r="K202" s="84"/>
      <c r="L202" s="84"/>
      <c r="M202" s="84"/>
      <c r="N202" s="84"/>
    </row>
    <row r="203" spans="2:14">
      <c r="B203" s="31" t="s">
        <v>407</v>
      </c>
      <c r="C203" s="85">
        <f>SUM(FTTx!C62:C63)</f>
        <v>0</v>
      </c>
      <c r="D203" s="85">
        <f>SUM(FTTx!D62:D63)</f>
        <v>0</v>
      </c>
      <c r="E203" s="85">
        <f>SUM(FTTx!E62:E63)</f>
        <v>0</v>
      </c>
      <c r="F203" s="85"/>
      <c r="G203" s="85"/>
      <c r="H203" s="85"/>
      <c r="I203" s="85"/>
      <c r="J203" s="85"/>
      <c r="K203" s="85"/>
      <c r="L203" s="85"/>
      <c r="M203" s="85"/>
      <c r="N203" s="85"/>
    </row>
    <row r="205" spans="2:14" ht="15.6">
      <c r="B205" s="347" t="s">
        <v>259</v>
      </c>
    </row>
    <row r="221" spans="2:18">
      <c r="H221" s="608"/>
      <c r="I221" s="608"/>
      <c r="J221" s="608"/>
      <c r="K221" s="608"/>
      <c r="L221" s="608"/>
      <c r="M221" s="608"/>
      <c r="N221" s="608"/>
      <c r="O221" s="608"/>
    </row>
    <row r="222" spans="2:18" ht="15.6">
      <c r="H222" s="639"/>
      <c r="I222" s="608"/>
      <c r="J222" s="608"/>
      <c r="K222" s="608"/>
      <c r="L222" s="608"/>
      <c r="M222" s="608"/>
      <c r="N222" s="608"/>
      <c r="O222" s="608"/>
    </row>
    <row r="223" spans="2:18" ht="15.6">
      <c r="H223" s="639"/>
      <c r="I223" s="608"/>
      <c r="J223" s="608"/>
      <c r="K223" s="608"/>
      <c r="L223" s="608"/>
      <c r="M223" s="608"/>
      <c r="N223" s="639"/>
      <c r="O223" s="608"/>
    </row>
    <row r="224" spans="2:18" ht="12" customHeight="1">
      <c r="B224" s="230" t="s">
        <v>358</v>
      </c>
      <c r="C224" s="151">
        <v>2012</v>
      </c>
      <c r="D224" s="151">
        <v>2013</v>
      </c>
      <c r="E224" s="151">
        <v>2014</v>
      </c>
      <c r="F224" s="151">
        <v>2015</v>
      </c>
      <c r="G224" s="151">
        <v>2016</v>
      </c>
      <c r="H224" s="170">
        <v>2017</v>
      </c>
      <c r="I224" s="157">
        <v>2018</v>
      </c>
      <c r="J224" s="151">
        <v>2019</v>
      </c>
      <c r="K224" s="151">
        <v>2020</v>
      </c>
      <c r="L224" s="151">
        <v>2021</v>
      </c>
      <c r="M224" s="151">
        <v>2022</v>
      </c>
      <c r="N224" s="151">
        <v>2023</v>
      </c>
      <c r="O224" s="151">
        <v>2024</v>
      </c>
      <c r="P224" s="151">
        <v>2025</v>
      </c>
      <c r="Q224" s="151">
        <v>2026</v>
      </c>
      <c r="R224" s="151">
        <v>2027</v>
      </c>
    </row>
    <row r="225" spans="2:18">
      <c r="B225" s="40" t="s">
        <v>344</v>
      </c>
      <c r="C225" s="168"/>
      <c r="D225" s="168"/>
      <c r="E225" s="168"/>
      <c r="F225" s="168"/>
      <c r="G225" s="168">
        <v>0</v>
      </c>
      <c r="H225" s="168">
        <v>0</v>
      </c>
      <c r="I225" s="168">
        <v>0.19</v>
      </c>
      <c r="J225" s="168"/>
      <c r="K225" s="168"/>
      <c r="L225" s="168"/>
      <c r="M225" s="168"/>
      <c r="N225" s="168"/>
      <c r="O225" s="168"/>
      <c r="P225" s="168"/>
      <c r="Q225" s="168"/>
      <c r="R225" s="168"/>
    </row>
    <row r="226" spans="2:18">
      <c r="B226" s="40" t="s">
        <v>345</v>
      </c>
      <c r="C226" s="90">
        <v>71.798000000000002</v>
      </c>
      <c r="D226" s="90">
        <v>195.976</v>
      </c>
      <c r="E226" s="90">
        <v>518.22699999999998</v>
      </c>
      <c r="F226" s="90">
        <v>1131.857</v>
      </c>
      <c r="G226" s="90">
        <v>1962.3209999999999</v>
      </c>
      <c r="H226" s="90">
        <v>2763.11</v>
      </c>
      <c r="I226" s="90">
        <v>3549.413</v>
      </c>
      <c r="J226" s="90"/>
      <c r="K226" s="90"/>
      <c r="L226" s="90"/>
      <c r="M226" s="90"/>
      <c r="N226" s="90"/>
      <c r="O226" s="90"/>
      <c r="P226" s="90"/>
      <c r="Q226" s="90"/>
      <c r="R226" s="90"/>
    </row>
    <row r="227" spans="2:18">
      <c r="B227" s="40" t="s">
        <v>346</v>
      </c>
      <c r="C227" s="90">
        <v>1315.213</v>
      </c>
      <c r="D227" s="90">
        <v>1759.2890000000002</v>
      </c>
      <c r="E227" s="90">
        <v>2363.0050000000001</v>
      </c>
      <c r="F227" s="90">
        <v>3201.634</v>
      </c>
      <c r="G227" s="90">
        <v>4155.1309999999994</v>
      </c>
      <c r="H227" s="90">
        <v>4949.1239999999998</v>
      </c>
      <c r="I227" s="90">
        <v>5566.41</v>
      </c>
      <c r="J227" s="90"/>
      <c r="K227" s="90"/>
      <c r="L227" s="90"/>
      <c r="M227" s="90"/>
      <c r="N227" s="90"/>
      <c r="O227" s="90"/>
      <c r="P227" s="90"/>
      <c r="Q227" s="90"/>
      <c r="R227" s="90"/>
    </row>
    <row r="228" spans="2:18">
      <c r="B228" s="41" t="s">
        <v>347</v>
      </c>
      <c r="C228" s="32">
        <v>6297.7549999999992</v>
      </c>
      <c r="D228" s="32">
        <v>6621.3940000000011</v>
      </c>
      <c r="E228" s="32">
        <v>7021.4089999999997</v>
      </c>
      <c r="F228" s="32">
        <v>7238.3910000000005</v>
      </c>
      <c r="G228" s="32">
        <v>7371.2189999999991</v>
      </c>
      <c r="H228" s="32">
        <v>7589.0549999999994</v>
      </c>
      <c r="I228" s="32">
        <v>7673.3009999999995</v>
      </c>
      <c r="J228" s="32"/>
      <c r="K228" s="32"/>
      <c r="L228" s="32"/>
      <c r="M228" s="32"/>
      <c r="N228" s="32"/>
      <c r="O228" s="32"/>
      <c r="P228" s="32"/>
      <c r="Q228" s="32"/>
      <c r="R228" s="32"/>
    </row>
    <row r="230" spans="2:18" ht="15.6">
      <c r="B230" s="347" t="s">
        <v>260</v>
      </c>
    </row>
    <row r="253" spans="2:14" ht="15.6">
      <c r="B253" s="448"/>
      <c r="H253" s="545"/>
      <c r="N253" s="448"/>
    </row>
    <row r="254" spans="2:14">
      <c r="B254" s="230" t="s">
        <v>3</v>
      </c>
      <c r="C254" s="151">
        <v>2016</v>
      </c>
      <c r="D254" s="170">
        <v>2017</v>
      </c>
      <c r="E254" s="157">
        <v>2018</v>
      </c>
      <c r="F254" s="151">
        <v>2019</v>
      </c>
      <c r="G254" s="151">
        <v>2020</v>
      </c>
      <c r="H254" s="151">
        <v>2021</v>
      </c>
      <c r="I254" s="151">
        <v>2022</v>
      </c>
      <c r="J254" s="151">
        <v>2023</v>
      </c>
      <c r="K254" s="151">
        <v>2024</v>
      </c>
      <c r="L254" s="151">
        <v>2025</v>
      </c>
      <c r="M254" s="151">
        <v>2026</v>
      </c>
      <c r="N254" s="151">
        <v>2027</v>
      </c>
    </row>
    <row r="255" spans="2:14">
      <c r="B255" s="40" t="s">
        <v>348</v>
      </c>
      <c r="C255" s="233">
        <f>SUM(Fronthaul!F43:F46)</f>
        <v>17.593548068639365</v>
      </c>
      <c r="D255" s="233">
        <f>SUM(Fronthaul!G43:G46)</f>
        <v>27.794950399771679</v>
      </c>
      <c r="E255" s="233">
        <f>SUM(Fronthaul!H43:H46)</f>
        <v>80.887100000000004</v>
      </c>
      <c r="F255" s="233"/>
      <c r="G255" s="233"/>
      <c r="H255" s="233"/>
      <c r="I255" s="233"/>
      <c r="J255" s="233"/>
      <c r="K255" s="233"/>
      <c r="L255" s="233"/>
      <c r="M255" s="233"/>
      <c r="N255" s="233"/>
    </row>
    <row r="256" spans="2:14">
      <c r="B256" s="40" t="s">
        <v>349</v>
      </c>
      <c r="C256" s="84">
        <f t="shared" ref="C256" si="6">C257-C255</f>
        <v>364.66327292004905</v>
      </c>
      <c r="D256" s="84">
        <f t="shared" ref="D256:E256" si="7">D257-D255</f>
        <v>219.55397325328306</v>
      </c>
      <c r="E256" s="84">
        <f t="shared" si="7"/>
        <v>284.90360959702161</v>
      </c>
      <c r="F256" s="84"/>
      <c r="G256" s="84"/>
      <c r="H256" s="84"/>
      <c r="I256" s="84"/>
      <c r="J256" s="84"/>
      <c r="K256" s="84"/>
      <c r="L256" s="84"/>
      <c r="M256" s="84"/>
      <c r="N256" s="84"/>
    </row>
    <row r="257" spans="2:14">
      <c r="B257" s="232" t="s">
        <v>9</v>
      </c>
      <c r="C257" s="449">
        <f>Fronthaul!F47</f>
        <v>382.25682098868845</v>
      </c>
      <c r="D257" s="449">
        <f>Fronthaul!G47</f>
        <v>247.34892365305473</v>
      </c>
      <c r="E257" s="449">
        <f>Fronthaul!H47</f>
        <v>365.79070959702165</v>
      </c>
      <c r="F257" s="449"/>
      <c r="G257" s="449"/>
      <c r="H257" s="449"/>
      <c r="I257" s="449"/>
      <c r="J257" s="449"/>
      <c r="K257" s="449"/>
      <c r="L257" s="449"/>
      <c r="M257" s="449"/>
      <c r="N257" s="449"/>
    </row>
    <row r="261" spans="2:14" ht="15.6">
      <c r="B261" s="347" t="s">
        <v>338</v>
      </c>
    </row>
    <row r="284" spans="2:21" ht="15.6">
      <c r="I284" s="545"/>
      <c r="J284" s="545"/>
    </row>
    <row r="285" spans="2:21">
      <c r="B285" s="222" t="s">
        <v>1</v>
      </c>
      <c r="C285" s="157">
        <v>2009</v>
      </c>
      <c r="D285" s="157">
        <v>2010</v>
      </c>
      <c r="E285" s="166">
        <v>2011</v>
      </c>
      <c r="F285" s="157">
        <v>2012</v>
      </c>
      <c r="G285" s="166">
        <v>2013</v>
      </c>
      <c r="H285" s="157">
        <v>2014</v>
      </c>
      <c r="I285" s="547">
        <v>2015</v>
      </c>
      <c r="J285" s="157">
        <v>2016</v>
      </c>
      <c r="K285" s="547">
        <v>2017</v>
      </c>
      <c r="L285" s="157">
        <v>2018</v>
      </c>
      <c r="M285" s="157">
        <v>2019</v>
      </c>
      <c r="N285" s="157">
        <v>2020</v>
      </c>
      <c r="O285" s="157">
        <v>2021</v>
      </c>
      <c r="P285" s="157">
        <v>2022</v>
      </c>
      <c r="Q285" s="157">
        <v>2023</v>
      </c>
      <c r="R285" s="388">
        <v>2024</v>
      </c>
      <c r="S285" s="388">
        <v>2025</v>
      </c>
      <c r="T285" s="388">
        <v>2026</v>
      </c>
      <c r="U285" s="388">
        <v>2027</v>
      </c>
    </row>
    <row r="286" spans="2:21">
      <c r="B286" s="222" t="s">
        <v>338</v>
      </c>
      <c r="C286" s="154">
        <v>189</v>
      </c>
      <c r="D286" s="154">
        <v>278.39518382026392</v>
      </c>
      <c r="E286" s="154">
        <v>283.42690000000005</v>
      </c>
      <c r="F286" s="154">
        <v>250.9614114</v>
      </c>
      <c r="G286" s="154">
        <v>194.19221602611918</v>
      </c>
      <c r="H286" s="154">
        <v>206.372834613946</v>
      </c>
      <c r="I286" s="154">
        <v>225.57684204000003</v>
      </c>
      <c r="J286" s="154">
        <f>WSS!D34</f>
        <v>255.66299174397881</v>
      </c>
      <c r="K286" s="154">
        <f>WSS!E34</f>
        <v>250.09233992604345</v>
      </c>
      <c r="L286" s="154">
        <f>WSS!F34</f>
        <v>365.31830158163763</v>
      </c>
      <c r="M286" s="154"/>
      <c r="N286" s="154"/>
      <c r="O286" s="154"/>
      <c r="P286" s="154"/>
      <c r="Q286" s="154"/>
      <c r="R286" s="154"/>
      <c r="S286" s="154"/>
      <c r="T286" s="154"/>
      <c r="U286" s="154"/>
    </row>
    <row r="289" spans="2:2" ht="23.4">
      <c r="B289" s="401" t="s">
        <v>377</v>
      </c>
    </row>
    <row r="309" spans="2:19" ht="15.6">
      <c r="L309" s="545"/>
    </row>
    <row r="310" spans="2:19">
      <c r="C310" s="151">
        <v>2011</v>
      </c>
      <c r="D310" s="151">
        <v>2012</v>
      </c>
      <c r="E310" s="151">
        <v>2013</v>
      </c>
      <c r="F310" s="151">
        <v>2014</v>
      </c>
      <c r="G310" s="151">
        <v>2015</v>
      </c>
      <c r="H310" s="151">
        <v>2016</v>
      </c>
      <c r="I310" s="151">
        <v>2017</v>
      </c>
      <c r="J310" s="151">
        <v>2018</v>
      </c>
      <c r="K310" s="151">
        <v>2019</v>
      </c>
      <c r="L310" s="151">
        <v>2020</v>
      </c>
      <c r="M310" s="151">
        <v>2021</v>
      </c>
      <c r="N310" s="151">
        <v>2022</v>
      </c>
      <c r="O310" s="151">
        <v>2023</v>
      </c>
      <c r="P310" s="151">
        <v>2024</v>
      </c>
      <c r="Q310" s="151">
        <v>2025</v>
      </c>
      <c r="R310" s="151">
        <v>2026</v>
      </c>
      <c r="S310" s="151">
        <v>2027</v>
      </c>
    </row>
    <row r="311" spans="2:19">
      <c r="B311" s="416" t="s">
        <v>385</v>
      </c>
      <c r="C311" s="345"/>
      <c r="D311" s="345">
        <v>1.6637168141592924</v>
      </c>
      <c r="E311" s="345">
        <v>1.4451827242524917</v>
      </c>
      <c r="F311" s="345">
        <v>0.75747282608695632</v>
      </c>
      <c r="G311" s="345">
        <v>0.61345187475840746</v>
      </c>
      <c r="H311" s="345">
        <v>0.61116435074269293</v>
      </c>
      <c r="I311" s="345">
        <v>0.59910780669144992</v>
      </c>
      <c r="J311" s="345">
        <v>1.0196206062860331</v>
      </c>
      <c r="K311" s="345"/>
      <c r="L311" s="345"/>
      <c r="M311" s="345"/>
      <c r="N311" s="345"/>
      <c r="O311" s="345"/>
      <c r="P311" s="345"/>
      <c r="Q311" s="345"/>
      <c r="R311" s="345"/>
      <c r="S311" s="345"/>
    </row>
    <row r="312" spans="2:19">
      <c r="B312" s="416" t="s">
        <v>386</v>
      </c>
      <c r="C312" s="577">
        <v>0.38</v>
      </c>
      <c r="D312" s="577">
        <v>0.37</v>
      </c>
      <c r="E312" s="577">
        <v>0.36</v>
      </c>
      <c r="F312" s="577">
        <v>0.35</v>
      </c>
      <c r="G312" s="577">
        <v>0.33</v>
      </c>
      <c r="H312" s="577">
        <v>0.31</v>
      </c>
      <c r="I312" s="577">
        <v>0.3</v>
      </c>
      <c r="J312" s="577">
        <v>0.28999999999999998</v>
      </c>
      <c r="K312" s="577"/>
      <c r="L312" s="577"/>
      <c r="M312" s="577"/>
      <c r="N312" s="577"/>
      <c r="O312" s="577"/>
      <c r="P312" s="577"/>
      <c r="Q312" s="577"/>
      <c r="R312" s="577"/>
      <c r="S312" s="577"/>
    </row>
    <row r="313" spans="2:19">
      <c r="B313" s="416" t="s">
        <v>378</v>
      </c>
      <c r="C313" s="577">
        <v>0.35424178685897445</v>
      </c>
      <c r="D313" s="577">
        <v>0.62576040530296018</v>
      </c>
      <c r="E313" s="577">
        <v>0.50283192684757627</v>
      </c>
      <c r="F313" s="577">
        <v>0.56072439419394882</v>
      </c>
      <c r="G313" s="577">
        <v>1.0301506563028835</v>
      </c>
      <c r="H313" s="577">
        <v>1.2358889844272474</v>
      </c>
      <c r="I313" s="577">
        <v>1.4714063104828412</v>
      </c>
      <c r="J313" s="577">
        <v>0.91913871694967275</v>
      </c>
      <c r="K313" s="577"/>
      <c r="L313" s="577"/>
      <c r="M313" s="577"/>
      <c r="N313" s="577"/>
      <c r="O313" s="577"/>
      <c r="P313" s="577"/>
      <c r="Q313" s="577"/>
      <c r="R313" s="577"/>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CC"/>
  </sheetPr>
  <dimension ref="B2:W70"/>
  <sheetViews>
    <sheetView zoomScale="80" zoomScaleNormal="80" zoomScalePageLayoutView="80" workbookViewId="0"/>
  </sheetViews>
  <sheetFormatPr defaultColWidth="9.21875" defaultRowHeight="13.2"/>
  <cols>
    <col min="1" max="1" width="4.44140625" style="15" customWidth="1"/>
    <col min="2" max="2" width="16.44140625" style="15" customWidth="1"/>
    <col min="3" max="11" width="8.44140625" style="15" customWidth="1"/>
    <col min="12" max="12" width="9" style="15" customWidth="1"/>
    <col min="13" max="16384" width="9.21875" style="15"/>
  </cols>
  <sheetData>
    <row r="2" spans="2:9" ht="17.399999999999999">
      <c r="B2" s="149" t="str">
        <f>Introduction!B2</f>
        <v xml:space="preserve">LightCounting Optical Components Market Forecast </v>
      </c>
    </row>
    <row r="3" spans="2:9" ht="15">
      <c r="B3" s="256" t="str">
        <f>Introduction!$B$3</f>
        <v>April 2022 Forecast - sample template</v>
      </c>
    </row>
    <row r="4" spans="2:9" ht="17.399999999999999">
      <c r="B4" s="254" t="s">
        <v>50</v>
      </c>
    </row>
    <row r="6" spans="2:9">
      <c r="B6" s="703" t="s">
        <v>51</v>
      </c>
      <c r="C6" s="703"/>
      <c r="D6" s="703"/>
      <c r="E6" s="703"/>
      <c r="F6" s="703"/>
      <c r="G6" s="703"/>
      <c r="H6" s="703"/>
      <c r="I6" s="703"/>
    </row>
    <row r="7" spans="2:9">
      <c r="B7" s="703"/>
      <c r="C7" s="703"/>
      <c r="D7" s="703"/>
      <c r="E7" s="703"/>
      <c r="F7" s="703"/>
      <c r="G7" s="703"/>
      <c r="H7" s="703"/>
      <c r="I7" s="703"/>
    </row>
    <row r="8" spans="2:9">
      <c r="B8" s="16"/>
      <c r="C8" s="16"/>
      <c r="D8" s="16"/>
      <c r="E8" s="16"/>
      <c r="F8" s="16"/>
      <c r="G8" s="16"/>
      <c r="H8" s="16"/>
      <c r="I8" s="16"/>
    </row>
    <row r="9" spans="2:9">
      <c r="B9" s="706" t="s">
        <v>52</v>
      </c>
      <c r="C9" s="706"/>
      <c r="D9" s="706"/>
      <c r="E9" s="706"/>
      <c r="F9" s="706"/>
      <c r="G9" s="706"/>
      <c r="H9" s="706"/>
      <c r="I9" s="706"/>
    </row>
    <row r="23" spans="2:23">
      <c r="B23" s="60" t="s">
        <v>71</v>
      </c>
      <c r="C23" s="61"/>
      <c r="D23" s="61"/>
      <c r="E23" s="61"/>
      <c r="F23" s="61"/>
      <c r="G23" s="61"/>
      <c r="H23" s="61"/>
      <c r="I23" s="61"/>
      <c r="J23" s="61"/>
      <c r="K23" s="61"/>
      <c r="L23" s="61"/>
    </row>
    <row r="24" spans="2:23">
      <c r="B24" s="60" t="s">
        <v>199</v>
      </c>
      <c r="C24" s="61"/>
      <c r="D24" s="61"/>
      <c r="E24" s="61"/>
      <c r="F24" s="61"/>
      <c r="G24" s="61"/>
      <c r="H24" s="61"/>
      <c r="I24" s="61"/>
      <c r="J24" s="61"/>
      <c r="K24" s="61"/>
      <c r="L24" s="61"/>
    </row>
    <row r="25" spans="2:23">
      <c r="B25" s="60" t="s">
        <v>72</v>
      </c>
      <c r="C25" s="61"/>
      <c r="D25" s="61"/>
      <c r="E25" s="61"/>
      <c r="F25" s="61"/>
      <c r="G25" s="61"/>
      <c r="H25" s="61"/>
      <c r="I25" s="61"/>
      <c r="J25" s="61"/>
      <c r="K25" s="61"/>
      <c r="L25" s="61"/>
    </row>
    <row r="26" spans="2:23">
      <c r="B26" s="52"/>
      <c r="C26" s="61"/>
      <c r="D26" s="61"/>
      <c r="E26" s="61"/>
      <c r="F26" s="61"/>
      <c r="G26" s="61"/>
      <c r="H26" s="61"/>
      <c r="I26" s="61"/>
      <c r="J26" s="61"/>
      <c r="K26" s="61"/>
      <c r="L26" s="61"/>
    </row>
    <row r="27" spans="2:23">
      <c r="B27" s="62" t="s">
        <v>73</v>
      </c>
      <c r="S27" s="15" t="s">
        <v>139</v>
      </c>
    </row>
    <row r="28" spans="2:23">
      <c r="B28" s="25" t="s">
        <v>3</v>
      </c>
      <c r="C28" s="92">
        <v>2007</v>
      </c>
      <c r="D28" s="92">
        <v>2008</v>
      </c>
      <c r="E28" s="92">
        <v>2009</v>
      </c>
      <c r="F28" s="92">
        <v>2010</v>
      </c>
      <c r="G28" s="92">
        <v>2011</v>
      </c>
      <c r="H28" s="92">
        <v>2012</v>
      </c>
      <c r="I28" s="92">
        <v>2013</v>
      </c>
      <c r="J28" s="92">
        <v>2014</v>
      </c>
      <c r="K28" s="111">
        <v>2015</v>
      </c>
      <c r="L28" s="126">
        <v>2016</v>
      </c>
      <c r="M28" s="126">
        <v>2017</v>
      </c>
      <c r="N28" s="126">
        <v>2018</v>
      </c>
      <c r="O28" s="126">
        <v>2019</v>
      </c>
      <c r="P28" s="126">
        <v>2020</v>
      </c>
      <c r="Q28" s="126">
        <v>2021</v>
      </c>
      <c r="R28" s="126">
        <v>2022</v>
      </c>
      <c r="S28" s="126">
        <v>2023</v>
      </c>
      <c r="T28" s="126">
        <v>2024</v>
      </c>
      <c r="U28" s="126">
        <v>2025</v>
      </c>
      <c r="V28" s="126">
        <v>2026</v>
      </c>
      <c r="W28" s="126">
        <v>2027</v>
      </c>
    </row>
    <row r="29" spans="2:23" s="139" customFormat="1">
      <c r="B29" s="138" t="s">
        <v>129</v>
      </c>
      <c r="C29" s="331">
        <v>0.45098039215686292</v>
      </c>
      <c r="D29" s="331">
        <v>0.41891891891891886</v>
      </c>
      <c r="E29" s="331">
        <v>0.39999999999999991</v>
      </c>
      <c r="F29" s="331">
        <v>0.38775510204081631</v>
      </c>
      <c r="G29" s="331">
        <v>0.38</v>
      </c>
      <c r="H29" s="331">
        <v>0.37</v>
      </c>
      <c r="I29" s="331">
        <v>0.36</v>
      </c>
      <c r="J29" s="331">
        <v>0.35</v>
      </c>
      <c r="K29" s="331">
        <v>0.33</v>
      </c>
      <c r="L29" s="331">
        <v>0.31</v>
      </c>
      <c r="M29" s="331">
        <v>0.3</v>
      </c>
      <c r="N29" s="331">
        <v>0.28999999999999998</v>
      </c>
      <c r="O29" s="331">
        <v>0.28999999999999998</v>
      </c>
      <c r="P29" s="331">
        <v>0.5</v>
      </c>
      <c r="Q29" s="331">
        <v>0.35</v>
      </c>
      <c r="R29" s="331">
        <v>0.3</v>
      </c>
      <c r="S29" s="331">
        <v>0.28999999999999998</v>
      </c>
      <c r="T29" s="331">
        <v>0.28000000000000003</v>
      </c>
      <c r="U29" s="331">
        <v>0.27</v>
      </c>
      <c r="V29" s="331">
        <v>0.25800000000000001</v>
      </c>
      <c r="W29" s="331">
        <v>0.246</v>
      </c>
    </row>
    <row r="30" spans="2:23">
      <c r="B30" s="21" t="s">
        <v>379</v>
      </c>
      <c r="C30" s="332">
        <v>0.2363366825514075</v>
      </c>
      <c r="D30" s="332">
        <v>0.26126010671388444</v>
      </c>
      <c r="E30" s="332">
        <v>0.25114039004710653</v>
      </c>
      <c r="F30" s="332">
        <v>0.38417207079295546</v>
      </c>
      <c r="G30" s="332">
        <v>0.42417382322831676</v>
      </c>
      <c r="H30" s="332">
        <v>0.37489363230622441</v>
      </c>
      <c r="I30" s="332">
        <v>0.43190873335062818</v>
      </c>
      <c r="J30" s="332">
        <v>0.49082663568861773</v>
      </c>
      <c r="K30" s="332">
        <v>0.39953696134919681</v>
      </c>
      <c r="L30" s="332">
        <v>0.41922148072449872</v>
      </c>
      <c r="M30" s="332">
        <v>0.46403421472599726</v>
      </c>
      <c r="N30" s="332">
        <v>0.48389940948931098</v>
      </c>
      <c r="O30" s="332">
        <v>0.38266886217829832</v>
      </c>
      <c r="P30" s="332">
        <v>0.49646975390418535</v>
      </c>
      <c r="Q30" s="332">
        <v>0.49829226126750559</v>
      </c>
      <c r="R30" s="332">
        <v>0.48810616018090824</v>
      </c>
      <c r="S30" s="332">
        <v>0.44743943194843894</v>
      </c>
      <c r="T30" s="332">
        <v>0.4183026964450538</v>
      </c>
      <c r="U30" s="332">
        <v>0.38763019671691756</v>
      </c>
      <c r="V30" s="332">
        <v>0.3627813061761751</v>
      </c>
      <c r="W30" s="332">
        <v>0.34845974204495045</v>
      </c>
    </row>
    <row r="31" spans="2:23">
      <c r="B31" s="21" t="s">
        <v>5</v>
      </c>
      <c r="C31" s="332">
        <v>0.31658575872287309</v>
      </c>
      <c r="D31" s="332">
        <v>0.33439862773070494</v>
      </c>
      <c r="E31" s="332">
        <v>0.23754905943382343</v>
      </c>
      <c r="F31" s="332">
        <v>0.29238180246432033</v>
      </c>
      <c r="G31" s="332">
        <v>0.25012443068721768</v>
      </c>
      <c r="H31" s="332">
        <v>0.21671105502541144</v>
      </c>
      <c r="I31" s="332">
        <v>0.18026349494365279</v>
      </c>
      <c r="J31" s="332">
        <v>0.15788949496778582</v>
      </c>
      <c r="K31" s="332">
        <v>0.14141082641023361</v>
      </c>
      <c r="L31" s="332">
        <v>0.13370963532133873</v>
      </c>
      <c r="M31" s="332">
        <v>0.13646397153007306</v>
      </c>
      <c r="N31" s="332">
        <v>0.13963193762574067</v>
      </c>
      <c r="O31" s="332">
        <v>0.14704108157574902</v>
      </c>
      <c r="P31" s="332">
        <v>8.483239326375358E-2</v>
      </c>
      <c r="Q31" s="332">
        <v>9.2007279208493831E-2</v>
      </c>
      <c r="R31" s="332">
        <v>9.506832523304265E-2</v>
      </c>
      <c r="S31" s="332">
        <v>8.9326241499874337E-2</v>
      </c>
      <c r="T31" s="332">
        <v>9.0880989752423869E-2</v>
      </c>
      <c r="U31" s="332">
        <v>9.4117316373615312E-2</v>
      </c>
      <c r="V31" s="332">
        <v>9.6111321673146399E-2</v>
      </c>
      <c r="W31" s="332">
        <v>9.8976046606888302E-2</v>
      </c>
    </row>
    <row r="32" spans="2:23">
      <c r="B32" s="21" t="s">
        <v>339</v>
      </c>
      <c r="C32" s="332">
        <v>0.40606751301296207</v>
      </c>
      <c r="D32" s="332">
        <v>0.50744472069135105</v>
      </c>
      <c r="E32" s="332">
        <v>0.24842156785301661</v>
      </c>
      <c r="F32" s="332">
        <v>0.22001159553324645</v>
      </c>
      <c r="G32" s="332">
        <v>0.31682528349686678</v>
      </c>
      <c r="H32" s="332">
        <v>0.38660684502076625</v>
      </c>
      <c r="I32" s="332">
        <v>0.41913726843312915</v>
      </c>
      <c r="J32" s="332">
        <v>0.42631212042630495</v>
      </c>
      <c r="K32" s="332">
        <v>0.44820797319536432</v>
      </c>
      <c r="L32" s="332">
        <v>0.45336819650410609</v>
      </c>
      <c r="M32" s="332">
        <v>0.41906458920321166</v>
      </c>
      <c r="N32" s="332">
        <v>0.41617501844565674</v>
      </c>
      <c r="O32" s="332">
        <v>0.41795817017624182</v>
      </c>
      <c r="P32" s="332">
        <v>0.48065238672713861</v>
      </c>
      <c r="Q32" s="332">
        <v>0.43394326801147831</v>
      </c>
      <c r="R32" s="332">
        <v>0.42454956736460314</v>
      </c>
      <c r="S32" s="332">
        <v>0.45825210136241989</v>
      </c>
      <c r="T32" s="332">
        <v>0.46126758872092388</v>
      </c>
      <c r="U32" s="332">
        <v>0.43086645925011968</v>
      </c>
      <c r="V32" s="332">
        <v>0.39366166798012725</v>
      </c>
      <c r="W32" s="332">
        <v>0.34556818970110337</v>
      </c>
    </row>
    <row r="33" spans="2:23">
      <c r="B33" s="112" t="s">
        <v>112</v>
      </c>
      <c r="C33" s="333">
        <v>0.15291262135922334</v>
      </c>
      <c r="D33" s="333">
        <v>0.17057894736842094</v>
      </c>
      <c r="E33" s="333">
        <v>0.24500022481003558</v>
      </c>
      <c r="F33" s="333">
        <v>0.22213059203576746</v>
      </c>
      <c r="G33" s="333">
        <v>0.29354164231986402</v>
      </c>
      <c r="H33" s="333">
        <v>0.53379787424489011</v>
      </c>
      <c r="I33" s="333">
        <v>0.97516610478364529</v>
      </c>
      <c r="J33" s="333">
        <v>0.93649638916079136</v>
      </c>
      <c r="K33" s="333">
        <v>0.49317840940720004</v>
      </c>
      <c r="L33" s="333">
        <v>0.38283008176146227</v>
      </c>
      <c r="M33" s="333">
        <v>0.19257982517500905</v>
      </c>
      <c r="N33" s="333">
        <v>0.24351295821867414</v>
      </c>
      <c r="O33" s="333">
        <v>0.50779425726581717</v>
      </c>
      <c r="P33" s="333">
        <v>0.49214389373283063</v>
      </c>
      <c r="Q33" s="333">
        <v>0.26475207356385266</v>
      </c>
      <c r="R33" s="333">
        <v>0.21875310102102397</v>
      </c>
      <c r="S33" s="333">
        <v>0.18613817884987061</v>
      </c>
      <c r="T33" s="333">
        <v>0.16071091435832807</v>
      </c>
      <c r="U33" s="333">
        <v>0.13934550655706501</v>
      </c>
      <c r="V33" s="333">
        <v>0.12282710881684045</v>
      </c>
      <c r="W33" s="333">
        <v>0.11270063996077728</v>
      </c>
    </row>
    <row r="34" spans="2:23">
      <c r="B34" s="15" t="s">
        <v>198</v>
      </c>
    </row>
    <row r="37" spans="2:23">
      <c r="B37" s="15" t="s">
        <v>53</v>
      </c>
    </row>
    <row r="39" spans="2:23">
      <c r="B39" s="17" t="s">
        <v>54</v>
      </c>
    </row>
    <row r="40" spans="2:23">
      <c r="B40" s="17"/>
    </row>
    <row r="41" spans="2:23">
      <c r="B41" s="705" t="s">
        <v>55</v>
      </c>
      <c r="C41" s="703"/>
      <c r="D41" s="703"/>
      <c r="E41" s="703"/>
      <c r="F41" s="703"/>
      <c r="G41" s="703"/>
      <c r="H41" s="703"/>
      <c r="I41" s="703"/>
    </row>
    <row r="42" spans="2:23">
      <c r="B42" s="703"/>
      <c r="C42" s="703"/>
      <c r="D42" s="703"/>
      <c r="E42" s="703"/>
      <c r="F42" s="703"/>
      <c r="G42" s="703"/>
      <c r="H42" s="703"/>
      <c r="I42" s="703"/>
    </row>
    <row r="43" spans="2:23">
      <c r="B43" s="704"/>
      <c r="C43" s="704"/>
      <c r="D43" s="704"/>
      <c r="E43" s="704"/>
      <c r="F43" s="704"/>
      <c r="G43" s="704"/>
      <c r="H43" s="704"/>
      <c r="I43" s="704"/>
    </row>
    <row r="44" spans="2:23">
      <c r="B44" s="704"/>
      <c r="C44" s="704"/>
      <c r="D44" s="704"/>
      <c r="E44" s="704"/>
      <c r="F44" s="704"/>
      <c r="G44" s="704"/>
      <c r="H44" s="704"/>
      <c r="I44" s="704"/>
    </row>
    <row r="46" spans="2:23">
      <c r="B46" s="17" t="s">
        <v>56</v>
      </c>
    </row>
    <row r="47" spans="2:23">
      <c r="B47" s="703" t="s">
        <v>57</v>
      </c>
      <c r="C47" s="703"/>
      <c r="D47" s="703"/>
      <c r="E47" s="703"/>
      <c r="F47" s="703"/>
      <c r="G47" s="703"/>
      <c r="H47" s="703"/>
      <c r="I47" s="703"/>
    </row>
    <row r="48" spans="2:23">
      <c r="B48" s="703"/>
      <c r="C48" s="703"/>
      <c r="D48" s="703"/>
      <c r="E48" s="703"/>
      <c r="F48" s="703"/>
      <c r="G48" s="703"/>
      <c r="H48" s="703"/>
      <c r="I48" s="703"/>
    </row>
    <row r="49" spans="2:9">
      <c r="B49" s="704"/>
      <c r="C49" s="704"/>
      <c r="D49" s="704"/>
      <c r="E49" s="704"/>
      <c r="F49" s="704"/>
      <c r="G49" s="704"/>
      <c r="H49" s="704"/>
      <c r="I49" s="704"/>
    </row>
    <row r="50" spans="2:9">
      <c r="B50" s="704"/>
      <c r="C50" s="704"/>
      <c r="D50" s="704"/>
      <c r="E50" s="704"/>
      <c r="F50" s="704"/>
      <c r="G50" s="704"/>
      <c r="H50" s="704"/>
      <c r="I50" s="704"/>
    </row>
    <row r="52" spans="2:9">
      <c r="B52" s="17" t="s">
        <v>58</v>
      </c>
    </row>
    <row r="53" spans="2:9">
      <c r="B53" s="17"/>
    </row>
    <row r="54" spans="2:9">
      <c r="B54" s="705" t="s">
        <v>59</v>
      </c>
      <c r="C54" s="703"/>
      <c r="D54" s="703"/>
      <c r="E54" s="703"/>
      <c r="F54" s="703"/>
      <c r="G54" s="703"/>
      <c r="H54" s="703"/>
      <c r="I54" s="703"/>
    </row>
    <row r="55" spans="2:9">
      <c r="B55" s="703"/>
      <c r="C55" s="703"/>
      <c r="D55" s="703"/>
      <c r="E55" s="703"/>
      <c r="F55" s="703"/>
      <c r="G55" s="703"/>
      <c r="H55" s="703"/>
      <c r="I55" s="703"/>
    </row>
    <row r="56" spans="2:9">
      <c r="B56" s="703"/>
      <c r="C56" s="703"/>
      <c r="D56" s="703"/>
      <c r="E56" s="703"/>
      <c r="F56" s="703"/>
      <c r="G56" s="703"/>
      <c r="H56" s="703"/>
      <c r="I56" s="703"/>
    </row>
    <row r="57" spans="2:9">
      <c r="B57" s="704"/>
      <c r="C57" s="704"/>
      <c r="D57" s="704"/>
      <c r="E57" s="704"/>
      <c r="F57" s="704"/>
      <c r="G57" s="704"/>
      <c r="H57" s="704"/>
      <c r="I57" s="704"/>
    </row>
    <row r="58" spans="2:9">
      <c r="B58" s="704"/>
      <c r="C58" s="704"/>
      <c r="D58" s="704"/>
      <c r="E58" s="704"/>
      <c r="F58" s="704"/>
      <c r="G58" s="704"/>
      <c r="H58" s="704"/>
      <c r="I58" s="704"/>
    </row>
    <row r="60" spans="2:9">
      <c r="B60" s="17" t="s">
        <v>60</v>
      </c>
    </row>
    <row r="61" spans="2:9">
      <c r="B61" s="703" t="s">
        <v>61</v>
      </c>
      <c r="C61" s="703"/>
      <c r="D61" s="703"/>
      <c r="E61" s="703"/>
      <c r="F61" s="703"/>
      <c r="G61" s="703"/>
      <c r="H61" s="703"/>
      <c r="I61" s="703"/>
    </row>
    <row r="62" spans="2:9">
      <c r="B62" s="703"/>
      <c r="C62" s="703"/>
      <c r="D62" s="703"/>
      <c r="E62" s="703"/>
      <c r="F62" s="703"/>
      <c r="G62" s="703"/>
      <c r="H62" s="703"/>
      <c r="I62" s="703"/>
    </row>
    <row r="63" spans="2:9">
      <c r="B63" s="704"/>
      <c r="C63" s="704"/>
      <c r="D63" s="704"/>
      <c r="E63" s="704"/>
      <c r="F63" s="704"/>
      <c r="G63" s="704"/>
      <c r="H63" s="704"/>
      <c r="I63" s="704"/>
    </row>
    <row r="64" spans="2:9">
      <c r="B64" s="704"/>
      <c r="C64" s="704"/>
      <c r="D64" s="704"/>
      <c r="E64" s="704"/>
      <c r="F64" s="704"/>
      <c r="G64" s="704"/>
      <c r="H64" s="704"/>
      <c r="I64" s="704"/>
    </row>
    <row r="66" spans="2:9">
      <c r="B66" s="17" t="s">
        <v>62</v>
      </c>
    </row>
    <row r="67" spans="2:9">
      <c r="B67" s="705" t="s">
        <v>63</v>
      </c>
      <c r="C67" s="703"/>
      <c r="D67" s="703"/>
      <c r="E67" s="703"/>
      <c r="F67" s="703"/>
      <c r="G67" s="703"/>
      <c r="H67" s="703"/>
      <c r="I67" s="703"/>
    </row>
    <row r="68" spans="2:9">
      <c r="B68" s="703"/>
      <c r="C68" s="703"/>
      <c r="D68" s="703"/>
      <c r="E68" s="703"/>
      <c r="F68" s="703"/>
      <c r="G68" s="703"/>
      <c r="H68" s="703"/>
      <c r="I68" s="703"/>
    </row>
    <row r="69" spans="2:9">
      <c r="B69" s="704"/>
      <c r="C69" s="704"/>
      <c r="D69" s="704"/>
      <c r="E69" s="704"/>
      <c r="F69" s="704"/>
      <c r="G69" s="704"/>
      <c r="H69" s="704"/>
      <c r="I69" s="704"/>
    </row>
    <row r="70" spans="2:9">
      <c r="B70" s="704"/>
      <c r="C70" s="704"/>
      <c r="D70" s="704"/>
      <c r="E70" s="704"/>
      <c r="F70" s="704"/>
      <c r="G70" s="704"/>
      <c r="H70" s="704"/>
      <c r="I70" s="704"/>
    </row>
  </sheetData>
  <mergeCells count="7">
    <mergeCell ref="B61:I64"/>
    <mergeCell ref="B67:I70"/>
    <mergeCell ref="B6:I7"/>
    <mergeCell ref="B9:I9"/>
    <mergeCell ref="B54:I58"/>
    <mergeCell ref="B41:I44"/>
    <mergeCell ref="B47:I50"/>
  </mergeCells>
  <pageMargins left="0.7" right="0.7" top="0.75" bottom="0.75" header="0.3" footer="0.3"/>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CC"/>
  </sheetPr>
  <dimension ref="B2:O38"/>
  <sheetViews>
    <sheetView showGridLines="0" zoomScale="80" zoomScaleNormal="80" zoomScalePageLayoutView="80" workbookViewId="0"/>
  </sheetViews>
  <sheetFormatPr defaultColWidth="8.77734375" defaultRowHeight="13.8"/>
  <cols>
    <col min="1" max="1" width="4.44140625" style="222" customWidth="1"/>
    <col min="2" max="2" width="17.44140625" style="222" customWidth="1"/>
    <col min="3" max="7" width="14.44140625" style="222" customWidth="1"/>
    <col min="8" max="8" width="14" style="222" customWidth="1"/>
    <col min="9" max="14" width="13.44140625" style="222" customWidth="1"/>
    <col min="15" max="15" width="14.44140625" style="222" customWidth="1"/>
    <col min="16" max="16384" width="8.77734375" style="222"/>
  </cols>
  <sheetData>
    <row r="2" spans="2:15" ht="17.399999999999999">
      <c r="B2" s="148" t="str">
        <f>Introduction!B2</f>
        <v xml:space="preserve">LightCounting Optical Components Market Forecast </v>
      </c>
    </row>
    <row r="3" spans="2:15" ht="15.6">
      <c r="B3" s="256" t="str">
        <f>Introduction!$B$3</f>
        <v>April 2022 Forecast - sample template</v>
      </c>
    </row>
    <row r="4" spans="2:15" ht="17.399999999999999">
      <c r="B4" s="255" t="s">
        <v>141</v>
      </c>
    </row>
    <row r="7" spans="2:15" ht="31.2">
      <c r="B7" s="224" t="s">
        <v>142</v>
      </c>
      <c r="C7" s="225" t="s">
        <v>143</v>
      </c>
      <c r="D7" s="226"/>
      <c r="E7" s="226"/>
      <c r="F7" s="226"/>
      <c r="G7" s="226"/>
      <c r="H7" s="227"/>
      <c r="I7" s="225" t="s">
        <v>144</v>
      </c>
      <c r="J7" s="228"/>
      <c r="K7" s="226"/>
      <c r="L7" s="226"/>
      <c r="M7" s="226"/>
      <c r="N7" s="226"/>
      <c r="O7" s="227"/>
    </row>
    <row r="8" spans="2:15" ht="32.25" customHeight="1">
      <c r="B8" s="224" t="s">
        <v>4</v>
      </c>
      <c r="C8" s="707" t="s">
        <v>224</v>
      </c>
      <c r="D8" s="708"/>
      <c r="E8" s="708"/>
      <c r="F8" s="708"/>
      <c r="G8" s="708"/>
      <c r="H8" s="709"/>
      <c r="I8" s="707" t="s">
        <v>304</v>
      </c>
      <c r="J8" s="708"/>
      <c r="K8" s="708"/>
      <c r="L8" s="708"/>
      <c r="M8" s="708"/>
      <c r="N8" s="708"/>
      <c r="O8" s="709"/>
    </row>
    <row r="9" spans="2:15" ht="48.75" customHeight="1">
      <c r="B9" s="224" t="s">
        <v>153</v>
      </c>
      <c r="C9" s="707" t="s">
        <v>154</v>
      </c>
      <c r="D9" s="708"/>
      <c r="E9" s="708"/>
      <c r="F9" s="708"/>
      <c r="G9" s="708"/>
      <c r="H9" s="709"/>
      <c r="I9" s="707" t="s">
        <v>225</v>
      </c>
      <c r="J9" s="708"/>
      <c r="K9" s="708"/>
      <c r="L9" s="708"/>
      <c r="M9" s="708"/>
      <c r="N9" s="708"/>
      <c r="O9" s="709"/>
    </row>
    <row r="10" spans="2:15" ht="35.25" customHeight="1">
      <c r="B10" s="224" t="s">
        <v>7</v>
      </c>
      <c r="C10" s="707" t="s">
        <v>155</v>
      </c>
      <c r="D10" s="708"/>
      <c r="E10" s="708"/>
      <c r="F10" s="708"/>
      <c r="G10" s="708"/>
      <c r="H10" s="709"/>
      <c r="I10" s="707" t="s">
        <v>156</v>
      </c>
      <c r="J10" s="708"/>
      <c r="K10" s="708"/>
      <c r="L10" s="708"/>
      <c r="M10" s="708"/>
      <c r="N10" s="708"/>
      <c r="O10" s="709"/>
    </row>
    <row r="11" spans="2:15" ht="45.75" customHeight="1">
      <c r="B11" s="224" t="s">
        <v>150</v>
      </c>
      <c r="C11" s="707" t="s">
        <v>151</v>
      </c>
      <c r="D11" s="708"/>
      <c r="E11" s="708"/>
      <c r="F11" s="708"/>
      <c r="G11" s="708"/>
      <c r="H11" s="709"/>
      <c r="I11" s="707" t="s">
        <v>305</v>
      </c>
      <c r="J11" s="708"/>
      <c r="K11" s="708"/>
      <c r="L11" s="708"/>
      <c r="M11" s="708"/>
      <c r="N11" s="708"/>
      <c r="O11" s="709"/>
    </row>
    <row r="12" spans="2:15" ht="45.75" customHeight="1">
      <c r="B12" s="224" t="s">
        <v>328</v>
      </c>
      <c r="C12" s="707" t="s">
        <v>330</v>
      </c>
      <c r="D12" s="708"/>
      <c r="E12" s="708"/>
      <c r="F12" s="708"/>
      <c r="G12" s="708"/>
      <c r="H12" s="709"/>
      <c r="I12" s="707" t="s">
        <v>306</v>
      </c>
      <c r="J12" s="708"/>
      <c r="K12" s="708"/>
      <c r="L12" s="708"/>
      <c r="M12" s="708"/>
      <c r="N12" s="708"/>
      <c r="O12" s="709"/>
    </row>
    <row r="13" spans="2:15" ht="32.25" customHeight="1">
      <c r="B13" s="224" t="s">
        <v>329</v>
      </c>
      <c r="C13" s="707" t="s">
        <v>331</v>
      </c>
      <c r="D13" s="708"/>
      <c r="E13" s="708"/>
      <c r="F13" s="708"/>
      <c r="G13" s="708"/>
      <c r="H13" s="709"/>
      <c r="I13" s="707" t="s">
        <v>332</v>
      </c>
      <c r="J13" s="708"/>
      <c r="K13" s="708"/>
      <c r="L13" s="708"/>
      <c r="M13" s="708"/>
      <c r="N13" s="708"/>
      <c r="O13" s="709"/>
    </row>
    <row r="14" spans="2:15" ht="32.25" customHeight="1">
      <c r="B14" s="224" t="s">
        <v>8</v>
      </c>
      <c r="C14" s="707" t="s">
        <v>152</v>
      </c>
      <c r="D14" s="708"/>
      <c r="E14" s="708"/>
      <c r="F14" s="708"/>
      <c r="G14" s="708"/>
      <c r="H14" s="709"/>
      <c r="I14" s="707" t="s">
        <v>307</v>
      </c>
      <c r="J14" s="708"/>
      <c r="K14" s="708"/>
      <c r="L14" s="708"/>
      <c r="M14" s="708"/>
      <c r="N14" s="708"/>
      <c r="O14" s="709"/>
    </row>
    <row r="15" spans="2:15" ht="31.2">
      <c r="B15" s="224" t="s">
        <v>302</v>
      </c>
      <c r="C15" s="707" t="s">
        <v>317</v>
      </c>
      <c r="D15" s="708"/>
      <c r="E15" s="708"/>
      <c r="F15" s="708"/>
      <c r="G15" s="708"/>
      <c r="H15" s="709"/>
      <c r="I15" s="707" t="s">
        <v>316</v>
      </c>
      <c r="J15" s="708"/>
      <c r="K15" s="708"/>
      <c r="L15" s="708"/>
      <c r="M15" s="708"/>
      <c r="N15" s="708"/>
      <c r="O15" s="709"/>
    </row>
    <row r="16" spans="2:15" ht="32.25" customHeight="1">
      <c r="B16" s="224" t="s">
        <v>147</v>
      </c>
      <c r="C16" s="707" t="s">
        <v>148</v>
      </c>
      <c r="D16" s="708"/>
      <c r="E16" s="708"/>
      <c r="F16" s="708"/>
      <c r="G16" s="708"/>
      <c r="H16" s="709"/>
      <c r="I16" s="707" t="s">
        <v>149</v>
      </c>
      <c r="J16" s="708"/>
      <c r="K16" s="708"/>
      <c r="L16" s="708"/>
      <c r="M16" s="708"/>
      <c r="N16" s="708"/>
      <c r="O16" s="709"/>
    </row>
    <row r="17" spans="2:15" ht="32.25" customHeight="1">
      <c r="B17" s="224" t="s">
        <v>145</v>
      </c>
      <c r="C17" s="707" t="s">
        <v>146</v>
      </c>
      <c r="D17" s="708"/>
      <c r="E17" s="708"/>
      <c r="F17" s="708"/>
      <c r="G17" s="708"/>
      <c r="H17" s="709"/>
      <c r="I17" s="707" t="s">
        <v>318</v>
      </c>
      <c r="J17" s="708"/>
      <c r="K17" s="708"/>
      <c r="L17" s="708"/>
      <c r="M17" s="708"/>
      <c r="N17" s="708"/>
      <c r="O17" s="709"/>
    </row>
    <row r="18" spans="2:15" ht="32.25" customHeight="1">
      <c r="B18" s="224" t="s">
        <v>10</v>
      </c>
      <c r="C18" s="707" t="s">
        <v>303</v>
      </c>
      <c r="D18" s="708"/>
      <c r="E18" s="708"/>
      <c r="F18" s="708"/>
      <c r="G18" s="708"/>
      <c r="H18" s="709"/>
      <c r="I18" s="710" t="s">
        <v>371</v>
      </c>
      <c r="J18" s="708"/>
      <c r="K18" s="708"/>
      <c r="L18" s="708"/>
      <c r="M18" s="708"/>
      <c r="N18" s="708"/>
      <c r="O18" s="709"/>
    </row>
    <row r="20" spans="2:15">
      <c r="B20" s="223"/>
    </row>
    <row r="21" spans="2:15">
      <c r="B21" s="223"/>
    </row>
    <row r="22" spans="2:15">
      <c r="B22" s="223"/>
    </row>
    <row r="24" spans="2:15">
      <c r="B24" s="223"/>
    </row>
    <row r="25" spans="2:15">
      <c r="B25" s="223"/>
    </row>
    <row r="26" spans="2:15">
      <c r="B26" s="223"/>
    </row>
    <row r="28" spans="2:15">
      <c r="B28" s="223"/>
    </row>
    <row r="29" spans="2:15">
      <c r="B29" s="223"/>
    </row>
    <row r="30" spans="2:15">
      <c r="B30" s="223"/>
    </row>
    <row r="31" spans="2:15">
      <c r="B31" s="223"/>
    </row>
    <row r="38" spans="2:2">
      <c r="B38" s="223"/>
    </row>
  </sheetData>
  <mergeCells count="22">
    <mergeCell ref="C8:H8"/>
    <mergeCell ref="I8:O8"/>
    <mergeCell ref="C9:H9"/>
    <mergeCell ref="I9:O9"/>
    <mergeCell ref="C10:H10"/>
    <mergeCell ref="I10:O10"/>
    <mergeCell ref="C17:H17"/>
    <mergeCell ref="I17:O17"/>
    <mergeCell ref="C16:H16"/>
    <mergeCell ref="I16:O16"/>
    <mergeCell ref="I18:O18"/>
    <mergeCell ref="C18:H18"/>
    <mergeCell ref="I15:O15"/>
    <mergeCell ref="C15:H15"/>
    <mergeCell ref="C11:H11"/>
    <mergeCell ref="I11:O11"/>
    <mergeCell ref="C14:H14"/>
    <mergeCell ref="I14:O14"/>
    <mergeCell ref="C13:H13"/>
    <mergeCell ref="I13:O13"/>
    <mergeCell ref="C12:H12"/>
    <mergeCell ref="I12:O12"/>
  </mergeCells>
  <pageMargins left="0.7" right="0.7" top="0.75" bottom="0.75" header="0.3" footer="0.3"/>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CC"/>
  </sheetPr>
  <dimension ref="A1:AY604"/>
  <sheetViews>
    <sheetView showGridLines="0" zoomScale="70" zoomScaleNormal="70" zoomScalePageLayoutView="50" workbookViewId="0"/>
  </sheetViews>
  <sheetFormatPr defaultColWidth="8.44140625" defaultRowHeight="13.2"/>
  <cols>
    <col min="1" max="1" width="6.109375" style="210" customWidth="1"/>
    <col min="2" max="2" width="25" style="210" customWidth="1"/>
    <col min="3" max="14" width="13.21875" style="210" customWidth="1"/>
    <col min="15" max="15" width="15.77734375" style="210" customWidth="1"/>
    <col min="16" max="16" width="12.44140625" style="210" customWidth="1"/>
    <col min="17" max="18" width="13.21875" style="210" customWidth="1"/>
    <col min="19" max="19" width="11.44140625" style="210" customWidth="1"/>
    <col min="20" max="27" width="13" style="210" customWidth="1"/>
    <col min="28" max="28" width="13.44140625" style="210" customWidth="1"/>
    <col min="29" max="30" width="10.44140625" style="210" customWidth="1"/>
    <col min="31" max="35" width="9.44140625" style="210" bestFit="1" customWidth="1"/>
    <col min="36" max="36" width="10.44140625" style="210" bestFit="1" customWidth="1"/>
    <col min="37" max="39" width="8.44140625" style="210"/>
    <col min="40" max="40" width="9.44140625" style="210" customWidth="1"/>
    <col min="41" max="16384" width="8.44140625" style="210"/>
  </cols>
  <sheetData>
    <row r="1" spans="2:27">
      <c r="T1" s="9"/>
      <c r="U1" s="9"/>
      <c r="V1" s="9"/>
      <c r="W1" s="9"/>
      <c r="X1" s="9"/>
      <c r="Y1" s="9"/>
      <c r="Z1" s="9"/>
      <c r="AA1" s="9"/>
    </row>
    <row r="2" spans="2:27" ht="17.399999999999999">
      <c r="B2" s="91" t="str">
        <f>Introduction!B2</f>
        <v xml:space="preserve">LightCounting Optical Components Market Forecast </v>
      </c>
      <c r="T2" s="9"/>
      <c r="U2" s="9"/>
      <c r="V2" s="9"/>
      <c r="W2" s="9"/>
      <c r="X2" s="9"/>
      <c r="Y2" s="9"/>
      <c r="Z2" s="9"/>
      <c r="AA2" s="9"/>
    </row>
    <row r="3" spans="2:27" ht="15">
      <c r="B3" s="257" t="str">
        <f>Introduction!B3</f>
        <v>April 2022 Forecast - sample template</v>
      </c>
      <c r="C3" s="20"/>
      <c r="D3" s="20"/>
      <c r="E3" s="20"/>
      <c r="F3" s="20"/>
      <c r="G3" s="20"/>
      <c r="H3" s="20"/>
      <c r="I3" s="20"/>
      <c r="J3" s="20"/>
      <c r="K3" s="20"/>
      <c r="L3" s="20"/>
      <c r="M3" s="20"/>
      <c r="N3" s="20"/>
      <c r="O3" s="20"/>
      <c r="P3" s="20"/>
      <c r="Q3" s="20"/>
      <c r="R3" s="20"/>
      <c r="S3" s="20"/>
      <c r="T3" s="197"/>
      <c r="U3" s="197"/>
      <c r="V3" s="197"/>
      <c r="W3" s="197"/>
      <c r="X3" s="197"/>
      <c r="Y3" s="197"/>
      <c r="Z3" s="197"/>
      <c r="AA3" s="197"/>
    </row>
    <row r="4" spans="2:27" ht="17.399999999999999">
      <c r="B4" s="255" t="s">
        <v>89</v>
      </c>
      <c r="C4" s="20"/>
      <c r="D4" s="20"/>
      <c r="E4" s="20"/>
      <c r="F4" s="20"/>
      <c r="G4" s="20"/>
      <c r="H4" s="20"/>
      <c r="I4" s="20"/>
      <c r="J4" s="20"/>
      <c r="K4" s="20"/>
      <c r="L4" s="20"/>
      <c r="M4" s="20"/>
      <c r="N4" s="20"/>
      <c r="O4" s="20"/>
      <c r="P4" s="20"/>
      <c r="Q4" s="20"/>
      <c r="R4" s="20"/>
      <c r="S4" s="20"/>
      <c r="T4" s="197"/>
      <c r="U4" s="197"/>
      <c r="V4" s="197"/>
      <c r="W4" s="197"/>
      <c r="X4" s="197"/>
      <c r="Y4" s="197"/>
      <c r="Z4" s="197"/>
      <c r="AA4" s="197"/>
    </row>
    <row r="5" spans="2:27">
      <c r="B5" s="20"/>
      <c r="C5" s="20"/>
      <c r="D5" s="20"/>
      <c r="E5" s="20"/>
      <c r="F5" s="20"/>
      <c r="G5" s="20"/>
      <c r="H5" s="20"/>
      <c r="I5" s="20"/>
      <c r="J5" s="20"/>
      <c r="K5" s="20"/>
      <c r="L5" s="20"/>
      <c r="M5" s="20"/>
      <c r="N5" s="20"/>
      <c r="O5" s="20"/>
      <c r="P5" s="20"/>
      <c r="Q5" s="20"/>
      <c r="R5" s="20"/>
      <c r="S5" s="20"/>
      <c r="T5" s="197"/>
      <c r="U5" s="197"/>
      <c r="V5" s="197"/>
      <c r="W5" s="197"/>
      <c r="X5" s="197"/>
      <c r="Y5" s="197"/>
      <c r="Z5" s="197"/>
      <c r="AA5" s="197"/>
    </row>
    <row r="8" spans="2:27" ht="17.399999999999999">
      <c r="B8" s="99" t="s">
        <v>234</v>
      </c>
      <c r="C8" s="66"/>
      <c r="F8" s="20"/>
      <c r="G8" s="20"/>
      <c r="H8" s="20"/>
      <c r="I8" s="99" t="s">
        <v>233</v>
      </c>
      <c r="J8" s="66"/>
      <c r="K8" s="66"/>
      <c r="L8" s="66"/>
      <c r="M8" s="66"/>
      <c r="N8" s="66"/>
    </row>
    <row r="9" spans="2:27">
      <c r="B9" s="20"/>
    </row>
    <row r="10" spans="2:27">
      <c r="B10" s="20"/>
    </row>
    <row r="11" spans="2:27">
      <c r="B11" s="20"/>
    </row>
    <row r="12" spans="2:27">
      <c r="B12" s="20"/>
    </row>
    <row r="13" spans="2:27">
      <c r="B13" s="20"/>
    </row>
    <row r="14" spans="2:27">
      <c r="B14" s="20"/>
    </row>
    <row r="15" spans="2:27">
      <c r="B15" s="20"/>
    </row>
    <row r="16" spans="2:27">
      <c r="B16" s="20"/>
    </row>
    <row r="17" spans="2:15">
      <c r="B17" s="20"/>
    </row>
    <row r="18" spans="2:15">
      <c r="B18" s="20"/>
    </row>
    <row r="19" spans="2:15">
      <c r="B19" s="20"/>
    </row>
    <row r="20" spans="2:15">
      <c r="B20" s="20"/>
    </row>
    <row r="21" spans="2:15">
      <c r="B21" s="20"/>
    </row>
    <row r="22" spans="2:15">
      <c r="B22" s="20"/>
    </row>
    <row r="23" spans="2:15">
      <c r="B23" s="20"/>
    </row>
    <row r="24" spans="2:15">
      <c r="B24" s="20"/>
    </row>
    <row r="25" spans="2:15">
      <c r="B25" s="20"/>
    </row>
    <row r="26" spans="2:15">
      <c r="B26" s="20"/>
    </row>
    <row r="27" spans="2:15">
      <c r="B27" s="20"/>
    </row>
    <row r="28" spans="2:15">
      <c r="B28" s="76"/>
    </row>
    <row r="29" spans="2:15" ht="15.6">
      <c r="B29" s="99" t="s">
        <v>168</v>
      </c>
      <c r="O29" s="171" t="s">
        <v>2</v>
      </c>
    </row>
    <row r="30" spans="2:15" ht="13.8" thickBot="1">
      <c r="B30" s="179" t="s">
        <v>169</v>
      </c>
      <c r="C30" s="172">
        <v>2016</v>
      </c>
      <c r="D30" s="172">
        <v>2017</v>
      </c>
      <c r="E30" s="194">
        <v>2018</v>
      </c>
      <c r="F30" s="194">
        <v>2019</v>
      </c>
      <c r="G30" s="194">
        <v>2020</v>
      </c>
      <c r="H30" s="194">
        <v>2021</v>
      </c>
      <c r="I30" s="194">
        <v>2022</v>
      </c>
      <c r="J30" s="194">
        <v>2023</v>
      </c>
      <c r="K30" s="194">
        <v>2024</v>
      </c>
      <c r="L30" s="194">
        <v>2025</v>
      </c>
      <c r="M30" s="194">
        <v>2026</v>
      </c>
      <c r="N30" s="194">
        <v>2027</v>
      </c>
      <c r="O30" s="151" t="s">
        <v>470</v>
      </c>
    </row>
    <row r="31" spans="2:15">
      <c r="B31" s="175" t="s">
        <v>170</v>
      </c>
      <c r="C31" s="123">
        <f>Summary!C116</f>
        <v>11048.711287296852</v>
      </c>
      <c r="D31" s="123">
        <f>Summary!D116</f>
        <v>9956.5925079512053</v>
      </c>
      <c r="E31" s="123">
        <f>Summary!E116</f>
        <v>8795.6848321477992</v>
      </c>
      <c r="F31" s="123"/>
      <c r="G31" s="123"/>
      <c r="H31" s="123"/>
      <c r="I31" s="123"/>
      <c r="J31" s="123"/>
      <c r="K31" s="123"/>
      <c r="L31" s="123"/>
      <c r="M31" s="123"/>
      <c r="N31" s="123"/>
      <c r="O31" s="360" t="e">
        <f>(N31/H31)^(1/6)-1</f>
        <v>#DIV/0!</v>
      </c>
    </row>
    <row r="32" spans="2:15">
      <c r="B32" s="176" t="s">
        <v>335</v>
      </c>
      <c r="C32" s="33">
        <f>'Modulators and Receivers'!C30</f>
        <v>555.15019754565992</v>
      </c>
      <c r="D32" s="33">
        <f>'Modulators and Receivers'!D30</f>
        <v>402.33132148380344</v>
      </c>
      <c r="E32" s="33">
        <f>'Modulators and Receivers'!E30</f>
        <v>445.00368892891862</v>
      </c>
      <c r="F32" s="33"/>
      <c r="G32" s="33"/>
      <c r="H32" s="33"/>
      <c r="I32" s="33"/>
      <c r="J32" s="33"/>
      <c r="K32" s="33"/>
      <c r="L32" s="33"/>
      <c r="M32" s="33"/>
      <c r="N32" s="33"/>
      <c r="O32" s="360" t="e">
        <f>(N32/H32)^(1/6)-1</f>
        <v>#DIV/0!</v>
      </c>
    </row>
    <row r="33" spans="2:30">
      <c r="B33" s="177" t="s">
        <v>147</v>
      </c>
      <c r="C33" s="174">
        <f>'Tunable lasers'!C24</f>
        <v>271.84871543543699</v>
      </c>
      <c r="D33" s="174">
        <f>'Tunable lasers'!D24</f>
        <v>278.93410363950528</v>
      </c>
      <c r="E33" s="174">
        <f>'Tunable lasers'!E24</f>
        <v>257.43129216864196</v>
      </c>
      <c r="F33" s="174"/>
      <c r="G33" s="174"/>
      <c r="H33" s="174"/>
      <c r="I33" s="174"/>
      <c r="J33" s="174"/>
      <c r="K33" s="174"/>
      <c r="L33" s="174"/>
      <c r="M33" s="174"/>
      <c r="N33" s="174"/>
      <c r="O33" s="360" t="e">
        <f>(N33/H33)^(1/6)-1</f>
        <v>#DIV/0!</v>
      </c>
    </row>
    <row r="34" spans="2:30">
      <c r="B34" s="177" t="s">
        <v>336</v>
      </c>
      <c r="C34" s="233">
        <f>WSS!D34</f>
        <v>255.66299174397881</v>
      </c>
      <c r="D34" s="233">
        <f>WSS!E34</f>
        <v>250.09233992604345</v>
      </c>
      <c r="E34" s="233">
        <f>WSS!F34</f>
        <v>365.31830158163763</v>
      </c>
      <c r="F34" s="233"/>
      <c r="G34" s="233"/>
      <c r="H34" s="233"/>
      <c r="I34" s="233"/>
      <c r="J34" s="233"/>
      <c r="K34" s="233"/>
      <c r="L34" s="233"/>
      <c r="M34" s="233"/>
      <c r="N34" s="233"/>
      <c r="O34" s="360" t="e">
        <f>(N34/H34)^(1/6)-1</f>
        <v>#DIV/0!</v>
      </c>
    </row>
    <row r="35" spans="2:30" ht="13.8" thickBot="1">
      <c r="B35" s="178" t="s">
        <v>165</v>
      </c>
      <c r="C35" s="125">
        <f t="shared" ref="C35:E35" si="0">SUM(C31:C34)</f>
        <v>12131.373192021927</v>
      </c>
      <c r="D35" s="125">
        <f t="shared" si="0"/>
        <v>10887.950273000557</v>
      </c>
      <c r="E35" s="125">
        <f t="shared" si="0"/>
        <v>9863.4381148269968</v>
      </c>
      <c r="F35" s="125"/>
      <c r="G35" s="125"/>
      <c r="H35" s="125"/>
      <c r="I35" s="125"/>
      <c r="J35" s="125"/>
      <c r="K35" s="125"/>
      <c r="L35" s="125"/>
      <c r="M35" s="125"/>
      <c r="N35" s="125"/>
      <c r="O35" s="626" t="e">
        <f>(N35/H35)^(1/6)-1</f>
        <v>#DIV/0!</v>
      </c>
    </row>
    <row r="36" spans="2:30">
      <c r="B36" s="176" t="s">
        <v>117</v>
      </c>
      <c r="C36" s="122"/>
      <c r="D36" s="122">
        <f t="shared" ref="D36:E36" si="1">D31/C31-1</f>
        <v>-9.8845806623737098E-2</v>
      </c>
      <c r="E36" s="122">
        <f t="shared" si="1"/>
        <v>-0.11659688541801028</v>
      </c>
      <c r="F36" s="122"/>
      <c r="G36" s="122"/>
      <c r="H36" s="122"/>
      <c r="I36" s="122"/>
      <c r="J36" s="122"/>
      <c r="K36" s="122"/>
      <c r="L36" s="122"/>
      <c r="M36" s="122"/>
      <c r="N36" s="122"/>
    </row>
    <row r="37" spans="2:30">
      <c r="B37" s="176" t="s">
        <v>335</v>
      </c>
      <c r="C37" s="122"/>
      <c r="D37" s="122">
        <f t="shared" ref="D37:E37" si="2">D32/C32-1</f>
        <v>-0.27527482965416306</v>
      </c>
      <c r="E37" s="122">
        <f t="shared" si="2"/>
        <v>0.10606275267791454</v>
      </c>
      <c r="F37" s="122"/>
      <c r="G37" s="122"/>
      <c r="H37" s="122"/>
      <c r="I37" s="122"/>
      <c r="J37" s="122"/>
      <c r="K37" s="122"/>
      <c r="L37" s="122"/>
      <c r="M37" s="122"/>
      <c r="N37" s="122"/>
    </row>
    <row r="38" spans="2:30">
      <c r="B38" s="177" t="s">
        <v>118</v>
      </c>
      <c r="C38" s="173"/>
      <c r="D38" s="173">
        <f t="shared" ref="D38:E38" si="3">D33/C33-1</f>
        <v>2.6063717802451869E-2</v>
      </c>
      <c r="E38" s="173">
        <f t="shared" si="3"/>
        <v>-7.7089216378695591E-2</v>
      </c>
      <c r="F38" s="173"/>
      <c r="G38" s="173"/>
      <c r="H38" s="173"/>
      <c r="I38" s="173"/>
      <c r="J38" s="173"/>
      <c r="K38" s="173"/>
      <c r="L38" s="173"/>
      <c r="M38" s="173"/>
      <c r="N38" s="173"/>
    </row>
    <row r="39" spans="2:30">
      <c r="B39" s="177" t="s">
        <v>119</v>
      </c>
      <c r="C39" s="173"/>
      <c r="D39" s="173">
        <f t="shared" ref="D39:E39" si="4">D34/C34-1</f>
        <v>-2.1789042598366448E-2</v>
      </c>
      <c r="E39" s="173">
        <f t="shared" si="4"/>
        <v>0.46073367017025979</v>
      </c>
      <c r="F39" s="173"/>
      <c r="G39" s="173"/>
      <c r="H39" s="173"/>
      <c r="I39" s="173"/>
      <c r="J39" s="173"/>
      <c r="K39" s="173"/>
      <c r="L39" s="173"/>
      <c r="M39" s="173"/>
      <c r="N39" s="173"/>
    </row>
    <row r="40" spans="2:30" ht="13.8" thickBot="1">
      <c r="B40" s="178" t="s">
        <v>227</v>
      </c>
      <c r="C40" s="124"/>
      <c r="D40" s="124">
        <f t="shared" ref="D40:E40" si="5">D35/C35-1</f>
        <v>-0.10249646922403599</v>
      </c>
      <c r="E40" s="124">
        <f t="shared" si="5"/>
        <v>-9.4095962278051393E-2</v>
      </c>
      <c r="F40" s="124"/>
      <c r="G40" s="124"/>
      <c r="H40" s="124"/>
      <c r="I40" s="124"/>
      <c r="J40" s="124"/>
      <c r="K40" s="124"/>
      <c r="L40" s="124"/>
      <c r="M40" s="124"/>
      <c r="N40" s="124"/>
    </row>
    <row r="41" spans="2:30">
      <c r="B41" s="20"/>
      <c r="C41" s="20"/>
      <c r="D41" s="20"/>
      <c r="E41" s="20"/>
      <c r="F41" s="20"/>
      <c r="G41" s="20"/>
      <c r="H41" s="20"/>
      <c r="I41" s="20"/>
      <c r="J41" s="20"/>
      <c r="K41" s="20"/>
      <c r="L41" s="20"/>
      <c r="M41" s="20"/>
      <c r="N41" s="20"/>
      <c r="O41" s="20"/>
      <c r="P41" s="22"/>
      <c r="Q41" s="22"/>
      <c r="R41" s="22"/>
      <c r="S41" s="22"/>
    </row>
    <row r="42" spans="2:30" ht="15.6">
      <c r="B42" s="98" t="s">
        <v>230</v>
      </c>
      <c r="E42" s="20"/>
      <c r="F42" s="20"/>
      <c r="G42" s="20"/>
      <c r="H42" s="20"/>
      <c r="I42" s="20"/>
      <c r="J42" s="20"/>
      <c r="K42" s="98" t="s">
        <v>230</v>
      </c>
      <c r="L42" s="98"/>
      <c r="M42" s="98"/>
      <c r="N42" s="98"/>
      <c r="P42" s="22"/>
      <c r="Q42" s="22"/>
      <c r="R42" s="22"/>
    </row>
    <row r="43" spans="2:30">
      <c r="B43" s="20"/>
      <c r="C43" s="20"/>
      <c r="D43" s="20"/>
      <c r="E43" s="20"/>
      <c r="F43" s="20"/>
      <c r="G43" s="20"/>
      <c r="H43" s="20"/>
      <c r="I43" s="20"/>
      <c r="J43" s="20"/>
      <c r="K43" s="20"/>
      <c r="L43" s="20"/>
      <c r="M43" s="20"/>
      <c r="N43" s="20"/>
      <c r="O43" s="20"/>
      <c r="P43" s="20"/>
      <c r="Q43" s="20"/>
      <c r="R43" s="20"/>
      <c r="AD43" s="20"/>
    </row>
    <row r="44" spans="2:30">
      <c r="B44" s="20"/>
      <c r="C44" s="20"/>
      <c r="D44" s="20"/>
      <c r="E44" s="20"/>
      <c r="F44" s="20"/>
      <c r="G44" s="20"/>
      <c r="H44" s="20"/>
      <c r="I44" s="20"/>
      <c r="J44" s="20"/>
      <c r="K44" s="20"/>
      <c r="L44" s="20"/>
      <c r="M44" s="20"/>
      <c r="N44" s="20"/>
      <c r="O44" s="20"/>
      <c r="P44" s="20"/>
      <c r="Q44" s="20"/>
      <c r="R44" s="20"/>
      <c r="AD44" s="20"/>
    </row>
    <row r="45" spans="2:30">
      <c r="B45" s="20"/>
      <c r="C45" s="20"/>
      <c r="D45" s="20"/>
      <c r="E45" s="20"/>
      <c r="F45" s="20"/>
      <c r="G45" s="20"/>
      <c r="H45" s="20"/>
      <c r="I45" s="20"/>
      <c r="J45" s="20"/>
      <c r="K45" s="20"/>
      <c r="L45" s="20"/>
      <c r="M45" s="20"/>
      <c r="N45" s="20"/>
      <c r="O45" s="20"/>
      <c r="P45" s="20"/>
      <c r="Q45" s="20"/>
      <c r="R45" s="20"/>
      <c r="AD45" s="20"/>
    </row>
    <row r="46" spans="2:30">
      <c r="B46" s="20"/>
      <c r="C46" s="20"/>
      <c r="D46" s="20"/>
      <c r="E46" s="20"/>
      <c r="F46" s="20"/>
      <c r="G46" s="20"/>
      <c r="H46" s="20"/>
      <c r="I46" s="20"/>
      <c r="J46" s="20"/>
      <c r="K46" s="20"/>
      <c r="L46" s="20"/>
      <c r="M46" s="20"/>
      <c r="N46" s="20"/>
      <c r="O46" s="20"/>
      <c r="P46" s="20"/>
      <c r="Q46" s="20"/>
      <c r="R46" s="20"/>
      <c r="AD46" s="20"/>
    </row>
    <row r="47" spans="2:30">
      <c r="B47" s="20"/>
      <c r="C47" s="20"/>
      <c r="D47" s="20"/>
      <c r="E47" s="20"/>
      <c r="F47" s="20"/>
      <c r="G47" s="20"/>
      <c r="H47" s="20"/>
      <c r="I47" s="20"/>
      <c r="J47" s="20"/>
      <c r="K47" s="20"/>
      <c r="L47" s="20"/>
      <c r="M47" s="20"/>
      <c r="N47" s="20"/>
      <c r="O47" s="20"/>
      <c r="P47" s="20"/>
      <c r="Q47" s="20"/>
      <c r="R47" s="20"/>
      <c r="AD47" s="20"/>
    </row>
    <row r="48" spans="2:30">
      <c r="B48" s="20"/>
      <c r="C48" s="20"/>
      <c r="D48" s="20"/>
      <c r="E48" s="20"/>
      <c r="F48" s="20" t="s">
        <v>183</v>
      </c>
      <c r="G48" s="20"/>
      <c r="H48" s="20"/>
      <c r="I48" s="20"/>
      <c r="J48" s="20"/>
      <c r="K48" s="20"/>
      <c r="L48" s="20"/>
      <c r="M48" s="20"/>
      <c r="N48" s="20"/>
      <c r="O48" s="20"/>
      <c r="P48" s="20"/>
      <c r="Q48" s="20"/>
      <c r="R48" s="20"/>
      <c r="AD48" s="20"/>
    </row>
    <row r="49" spans="2:30">
      <c r="B49" s="20"/>
      <c r="C49" s="20"/>
      <c r="D49" s="20"/>
      <c r="E49" s="20"/>
      <c r="F49" s="20"/>
      <c r="G49" s="20"/>
      <c r="H49" s="20"/>
      <c r="I49" s="20"/>
      <c r="J49" s="20"/>
      <c r="K49" s="20"/>
      <c r="L49" s="20"/>
      <c r="M49" s="20"/>
      <c r="N49" s="20"/>
      <c r="O49" s="20"/>
      <c r="P49" s="20"/>
      <c r="Q49" s="20"/>
      <c r="R49" s="20"/>
      <c r="AD49" s="20"/>
    </row>
    <row r="50" spans="2:30">
      <c r="B50" s="20"/>
      <c r="C50" s="20"/>
      <c r="D50" s="20"/>
      <c r="E50" s="20"/>
      <c r="F50" s="20"/>
      <c r="G50" s="20"/>
      <c r="H50" s="20"/>
      <c r="I50" s="20"/>
      <c r="J50" s="20"/>
      <c r="K50" s="20"/>
      <c r="L50" s="20"/>
      <c r="M50" s="20"/>
      <c r="N50" s="20"/>
      <c r="O50" s="20"/>
      <c r="P50" s="20"/>
      <c r="Q50" s="20"/>
      <c r="R50" s="20"/>
      <c r="AD50" s="20"/>
    </row>
    <row r="51" spans="2:30">
      <c r="B51" s="20"/>
      <c r="C51" s="20"/>
      <c r="D51" s="20"/>
      <c r="E51" s="20"/>
      <c r="F51" s="20"/>
      <c r="G51" s="20"/>
      <c r="H51" s="20"/>
      <c r="I51" s="20"/>
      <c r="J51" s="20"/>
      <c r="K51" s="20"/>
      <c r="L51" s="20"/>
      <c r="M51" s="20"/>
      <c r="N51" s="20"/>
      <c r="O51" s="20"/>
      <c r="P51" s="20"/>
      <c r="Q51" s="20"/>
      <c r="R51" s="20"/>
      <c r="AD51" s="20"/>
    </row>
    <row r="52" spans="2:30">
      <c r="B52" s="20"/>
      <c r="C52" s="20"/>
      <c r="D52" s="20"/>
      <c r="E52" s="20"/>
      <c r="F52" s="20"/>
      <c r="G52" s="20"/>
      <c r="H52" s="20"/>
      <c r="I52" s="20"/>
      <c r="J52" s="20"/>
      <c r="K52" s="20"/>
      <c r="L52" s="20"/>
      <c r="M52" s="20"/>
      <c r="N52" s="20"/>
      <c r="O52" s="20"/>
      <c r="P52" s="20"/>
      <c r="Q52" s="20"/>
      <c r="R52" s="20"/>
      <c r="AD52" s="20"/>
    </row>
    <row r="53" spans="2:30">
      <c r="B53" s="20"/>
      <c r="C53" s="20"/>
      <c r="D53" s="20"/>
      <c r="E53" s="20"/>
      <c r="F53" s="20"/>
      <c r="G53" s="20"/>
      <c r="H53" s="20"/>
      <c r="I53" s="20"/>
      <c r="J53" s="20"/>
      <c r="K53" s="20"/>
      <c r="L53" s="20"/>
      <c r="M53" s="20"/>
      <c r="N53" s="20"/>
      <c r="O53" s="20"/>
      <c r="P53" s="20"/>
      <c r="Q53" s="20"/>
      <c r="R53" s="20"/>
      <c r="AD53" s="20"/>
    </row>
    <row r="54" spans="2:30">
      <c r="B54" s="20"/>
      <c r="C54" s="20"/>
      <c r="D54" s="20"/>
      <c r="E54" s="20"/>
      <c r="F54" s="20"/>
      <c r="G54" s="20"/>
      <c r="H54" s="20"/>
      <c r="I54" s="20"/>
      <c r="J54" s="20"/>
      <c r="K54" s="20"/>
      <c r="L54" s="20"/>
      <c r="M54" s="20"/>
      <c r="N54" s="20"/>
      <c r="O54" s="20"/>
      <c r="P54" s="20"/>
      <c r="Q54" s="20"/>
      <c r="R54" s="20"/>
      <c r="AD54" s="20"/>
    </row>
    <row r="55" spans="2:30">
      <c r="B55" s="20"/>
      <c r="C55" s="20"/>
      <c r="D55" s="20"/>
      <c r="E55" s="20"/>
      <c r="F55" s="20"/>
      <c r="G55" s="20"/>
      <c r="H55" s="20"/>
      <c r="I55" s="20"/>
      <c r="J55" s="20"/>
      <c r="K55" s="20"/>
      <c r="L55" s="20"/>
      <c r="M55" s="20"/>
      <c r="N55" s="20"/>
      <c r="O55" s="20"/>
      <c r="P55" s="20"/>
      <c r="Q55" s="20"/>
      <c r="R55" s="20"/>
      <c r="AD55" s="20"/>
    </row>
    <row r="56" spans="2:30">
      <c r="B56" s="20"/>
      <c r="C56" s="20"/>
      <c r="D56" s="20"/>
      <c r="E56" s="20"/>
      <c r="F56" s="20"/>
      <c r="G56" s="20"/>
      <c r="H56" s="20"/>
      <c r="I56" s="20"/>
      <c r="J56" s="20"/>
      <c r="K56" s="20"/>
      <c r="L56" s="20"/>
      <c r="M56" s="20"/>
      <c r="N56" s="20"/>
      <c r="O56" s="20"/>
      <c r="P56" s="20"/>
      <c r="Q56" s="20"/>
      <c r="R56" s="20"/>
      <c r="AD56" s="20"/>
    </row>
    <row r="57" spans="2:30">
      <c r="B57" s="20"/>
      <c r="C57" s="20"/>
      <c r="D57" s="20"/>
      <c r="E57" s="20"/>
      <c r="F57" s="20"/>
      <c r="G57" s="20"/>
      <c r="H57" s="20"/>
      <c r="I57" s="20"/>
      <c r="J57" s="20"/>
      <c r="K57" s="20"/>
      <c r="L57" s="20"/>
      <c r="M57" s="20"/>
      <c r="N57" s="20"/>
      <c r="O57" s="20"/>
      <c r="P57" s="20"/>
      <c r="Q57" s="20"/>
      <c r="R57" s="20"/>
      <c r="AD57" s="20"/>
    </row>
    <row r="58" spans="2:30">
      <c r="B58" s="20"/>
      <c r="C58" s="20"/>
      <c r="D58" s="20"/>
      <c r="E58" s="20"/>
      <c r="F58" s="20"/>
      <c r="G58" s="20"/>
      <c r="H58" s="20"/>
      <c r="I58" s="20"/>
      <c r="J58" s="20"/>
      <c r="K58" s="20"/>
      <c r="L58" s="20"/>
      <c r="M58" s="20"/>
      <c r="N58" s="20"/>
      <c r="O58" s="20"/>
      <c r="P58" s="20"/>
      <c r="Q58" s="20"/>
      <c r="R58" s="20"/>
      <c r="AD58" s="20"/>
    </row>
    <row r="59" spans="2:30">
      <c r="B59" s="20"/>
      <c r="C59" s="20"/>
      <c r="D59" s="20"/>
      <c r="E59" s="20"/>
      <c r="F59" s="20"/>
      <c r="G59" s="20"/>
      <c r="H59" s="20"/>
      <c r="I59" s="20"/>
      <c r="J59" s="20"/>
      <c r="K59" s="20"/>
      <c r="L59" s="20"/>
      <c r="M59" s="20"/>
      <c r="N59" s="20"/>
      <c r="O59" s="20"/>
      <c r="P59" s="20"/>
      <c r="Q59" s="20"/>
      <c r="R59" s="20"/>
      <c r="AD59" s="20"/>
    </row>
    <row r="60" spans="2:30">
      <c r="B60" s="20"/>
      <c r="C60" s="20"/>
      <c r="D60" s="20"/>
      <c r="E60" s="20"/>
      <c r="F60" s="20"/>
      <c r="G60" s="20"/>
      <c r="H60" s="20"/>
      <c r="I60" s="20"/>
      <c r="J60" s="20"/>
      <c r="K60" s="20"/>
      <c r="L60" s="20"/>
      <c r="M60" s="20"/>
      <c r="N60" s="20"/>
      <c r="O60" s="20"/>
      <c r="P60" s="20"/>
      <c r="Q60" s="20"/>
      <c r="R60" s="20"/>
      <c r="AD60" s="20"/>
    </row>
    <row r="61" spans="2:30">
      <c r="B61" s="20"/>
      <c r="C61" s="20"/>
      <c r="D61" s="20"/>
      <c r="E61" s="20"/>
      <c r="F61" s="20"/>
      <c r="G61" s="20"/>
      <c r="H61" s="20"/>
      <c r="I61" s="20"/>
      <c r="J61" s="20"/>
      <c r="K61" s="20"/>
      <c r="L61" s="20"/>
      <c r="M61" s="20"/>
      <c r="N61" s="20"/>
      <c r="O61" s="20"/>
      <c r="P61" s="20"/>
      <c r="Q61" s="20"/>
      <c r="R61" s="20"/>
      <c r="AD61" s="20"/>
    </row>
    <row r="62" spans="2:30">
      <c r="B62" s="20"/>
      <c r="C62" s="20"/>
      <c r="D62" s="20"/>
      <c r="E62" s="20"/>
      <c r="F62" s="20"/>
      <c r="G62" s="20"/>
      <c r="H62" s="20"/>
      <c r="I62" s="20"/>
      <c r="J62" s="20"/>
      <c r="K62" s="20"/>
      <c r="L62" s="20"/>
      <c r="M62" s="20"/>
      <c r="N62" s="20"/>
      <c r="O62" s="20"/>
      <c r="P62" s="20"/>
      <c r="Q62" s="20"/>
      <c r="R62" s="20"/>
      <c r="AD62" s="20"/>
    </row>
    <row r="63" spans="2:30">
      <c r="B63" s="76"/>
      <c r="C63" s="20"/>
      <c r="D63" s="20"/>
      <c r="E63" s="37"/>
      <c r="F63" s="37"/>
      <c r="G63" s="37"/>
      <c r="H63" s="37"/>
      <c r="I63" s="37"/>
      <c r="J63" s="36"/>
      <c r="K63" s="36"/>
      <c r="L63" s="36"/>
      <c r="M63" s="36"/>
      <c r="N63" s="36"/>
      <c r="O63" s="36"/>
      <c r="AD63" s="20"/>
    </row>
    <row r="64" spans="2:30" ht="15.6">
      <c r="B64" s="99" t="s">
        <v>203</v>
      </c>
      <c r="O64" s="231" t="s">
        <v>2</v>
      </c>
    </row>
    <row r="65" spans="2:30">
      <c r="B65" s="230" t="s">
        <v>3</v>
      </c>
      <c r="C65" s="151">
        <v>2016</v>
      </c>
      <c r="D65" s="170">
        <v>2017</v>
      </c>
      <c r="E65" s="157">
        <v>2018</v>
      </c>
      <c r="F65" s="151">
        <v>2019</v>
      </c>
      <c r="G65" s="151">
        <v>2020</v>
      </c>
      <c r="H65" s="151">
        <v>2021</v>
      </c>
      <c r="I65" s="151">
        <v>2022</v>
      </c>
      <c r="J65" s="151">
        <v>2023</v>
      </c>
      <c r="K65" s="151">
        <v>2024</v>
      </c>
      <c r="L65" s="151">
        <v>2025</v>
      </c>
      <c r="M65" s="151">
        <v>2026</v>
      </c>
      <c r="N65" s="151">
        <v>2027</v>
      </c>
      <c r="O65" s="157" t="str">
        <f>O30</f>
        <v>2021-2027</v>
      </c>
    </row>
    <row r="66" spans="2:30">
      <c r="B66" s="40" t="s">
        <v>17</v>
      </c>
      <c r="C66" s="168">
        <f>Ethernet!E46</f>
        <v>36433414.034999996</v>
      </c>
      <c r="D66" s="168">
        <f>Ethernet!F46</f>
        <v>38102112.150000006</v>
      </c>
      <c r="E66" s="168">
        <f>Ethernet!G46</f>
        <v>46060310.33669468</v>
      </c>
      <c r="F66" s="168">
        <f>Ethernet!H46</f>
        <v>0</v>
      </c>
      <c r="G66" s="168">
        <f>Ethernet!I46</f>
        <v>0</v>
      </c>
      <c r="H66" s="168">
        <f>Ethernet!J46</f>
        <v>0</v>
      </c>
      <c r="I66" s="168">
        <f>Ethernet!K46</f>
        <v>0</v>
      </c>
      <c r="J66" s="168">
        <f>Ethernet!L46</f>
        <v>0</v>
      </c>
      <c r="K66" s="168">
        <f>Ethernet!M46</f>
        <v>0</v>
      </c>
      <c r="L66" s="168">
        <f>Ethernet!N46</f>
        <v>0</v>
      </c>
      <c r="M66" s="168">
        <f>Ethernet!O46</f>
        <v>0</v>
      </c>
      <c r="N66" s="168">
        <f>Ethernet!P46</f>
        <v>0</v>
      </c>
      <c r="O66" s="360" t="e">
        <f t="shared" ref="O66:O73" si="6">(N66/H66)^(1/6)-1</f>
        <v>#DIV/0!</v>
      </c>
    </row>
    <row r="67" spans="2:30">
      <c r="B67" s="40" t="s">
        <v>5</v>
      </c>
      <c r="C67" s="29">
        <f>'Fibre Channel'!E19</f>
        <v>7837651</v>
      </c>
      <c r="D67" s="29">
        <f>'Fibre Channel'!F19</f>
        <v>7704897</v>
      </c>
      <c r="E67" s="29">
        <f>'Fibre Channel'!G19</f>
        <v>7839170</v>
      </c>
      <c r="F67" s="29">
        <f>'Fibre Channel'!H19</f>
        <v>0</v>
      </c>
      <c r="G67" s="29">
        <f>'Fibre Channel'!I19</f>
        <v>0</v>
      </c>
      <c r="H67" s="29">
        <f>'Fibre Channel'!J19</f>
        <v>0</v>
      </c>
      <c r="I67" s="29">
        <f>'Fibre Channel'!K19</f>
        <v>0</v>
      </c>
      <c r="J67" s="29">
        <f>'Fibre Channel'!L19</f>
        <v>0</v>
      </c>
      <c r="K67" s="29">
        <f>'Fibre Channel'!M19</f>
        <v>0</v>
      </c>
      <c r="L67" s="29">
        <f>'Fibre Channel'!N19</f>
        <v>0</v>
      </c>
      <c r="M67" s="29">
        <f>'Fibre Channel'!O19</f>
        <v>0</v>
      </c>
      <c r="N67" s="29">
        <f>'Fibre Channel'!P19</f>
        <v>0</v>
      </c>
      <c r="O67" s="337" t="e">
        <f t="shared" si="6"/>
        <v>#DIV/0!</v>
      </c>
    </row>
    <row r="68" spans="2:30">
      <c r="B68" s="40" t="s">
        <v>7</v>
      </c>
      <c r="C68" s="29">
        <f>'AOC-EOM'!E15</f>
        <v>2492386.3571428573</v>
      </c>
      <c r="D68" s="29">
        <f>'AOC-EOM'!F15</f>
        <v>4109431</v>
      </c>
      <c r="E68" s="29">
        <f>'AOC-EOM'!G15</f>
        <v>6080954</v>
      </c>
      <c r="F68" s="29">
        <f>'AOC-EOM'!H15</f>
        <v>0</v>
      </c>
      <c r="G68" s="29">
        <f>'AOC-EOM'!I15</f>
        <v>0</v>
      </c>
      <c r="H68" s="29">
        <f>'AOC-EOM'!J15</f>
        <v>0</v>
      </c>
      <c r="I68" s="29">
        <f>'AOC-EOM'!K15</f>
        <v>0</v>
      </c>
      <c r="J68" s="29">
        <f>'AOC-EOM'!L15</f>
        <v>0</v>
      </c>
      <c r="K68" s="29">
        <f>'AOC-EOM'!M15</f>
        <v>0</v>
      </c>
      <c r="L68" s="29">
        <f>'AOC-EOM'!N15</f>
        <v>0</v>
      </c>
      <c r="M68" s="29">
        <f>'AOC-EOM'!O15</f>
        <v>0</v>
      </c>
      <c r="N68" s="29">
        <f>'AOC-EOM'!P15</f>
        <v>0</v>
      </c>
      <c r="O68" s="337" t="e">
        <f t="shared" si="6"/>
        <v>#DIV/0!</v>
      </c>
    </row>
    <row r="69" spans="2:30">
      <c r="B69" s="40" t="s">
        <v>6</v>
      </c>
      <c r="C69" s="90">
        <f>'CWDM and DWDM'!F33</f>
        <v>1498376.6074438202</v>
      </c>
      <c r="D69" s="90">
        <f>'CWDM and DWDM'!G33</f>
        <v>1351126.2632678538</v>
      </c>
      <c r="E69" s="90">
        <f>'CWDM and DWDM'!H33</f>
        <v>1284197</v>
      </c>
      <c r="F69" s="90">
        <f>'CWDM and DWDM'!I33</f>
        <v>0</v>
      </c>
      <c r="G69" s="90">
        <f>'CWDM and DWDM'!J33</f>
        <v>0</v>
      </c>
      <c r="H69" s="90">
        <f>'CWDM and DWDM'!K33</f>
        <v>0</v>
      </c>
      <c r="I69" s="90">
        <f>'CWDM and DWDM'!L33</f>
        <v>0</v>
      </c>
      <c r="J69" s="90">
        <f>'CWDM and DWDM'!M33</f>
        <v>0</v>
      </c>
      <c r="K69" s="90">
        <f>'CWDM and DWDM'!N33</f>
        <v>0</v>
      </c>
      <c r="L69" s="90">
        <f>'CWDM and DWDM'!O33</f>
        <v>0</v>
      </c>
      <c r="M69" s="90">
        <f>'CWDM and DWDM'!P33</f>
        <v>0</v>
      </c>
      <c r="N69" s="90">
        <f>'CWDM and DWDM'!Q33</f>
        <v>0</v>
      </c>
      <c r="O69" s="337" t="e">
        <f t="shared" si="6"/>
        <v>#DIV/0!</v>
      </c>
    </row>
    <row r="70" spans="2:30">
      <c r="B70" s="40" t="s">
        <v>324</v>
      </c>
      <c r="C70" s="29">
        <f>Fronthaul!F19</f>
        <v>19024119.772373602</v>
      </c>
      <c r="D70" s="29">
        <f>Fronthaul!G19</f>
        <v>12999554.544593539</v>
      </c>
      <c r="E70" s="29">
        <f>Fronthaul!H19</f>
        <v>16464669.061662231</v>
      </c>
      <c r="F70" s="29">
        <f>Fronthaul!I19</f>
        <v>0</v>
      </c>
      <c r="G70" s="29">
        <f>Fronthaul!J19</f>
        <v>0</v>
      </c>
      <c r="H70" s="29">
        <f>Fronthaul!K19</f>
        <v>0</v>
      </c>
      <c r="I70" s="29">
        <f>Fronthaul!L19</f>
        <v>0</v>
      </c>
      <c r="J70" s="29">
        <f>Fronthaul!M19</f>
        <v>0</v>
      </c>
      <c r="K70" s="29">
        <f>Fronthaul!N19</f>
        <v>0</v>
      </c>
      <c r="L70" s="29">
        <f>Fronthaul!O19</f>
        <v>0</v>
      </c>
      <c r="M70" s="29">
        <f>Fronthaul!P19</f>
        <v>0</v>
      </c>
      <c r="N70" s="29">
        <f>Fronthaul!Q19</f>
        <v>0</v>
      </c>
      <c r="O70" s="337" t="e">
        <f t="shared" si="6"/>
        <v>#DIV/0!</v>
      </c>
    </row>
    <row r="71" spans="2:30">
      <c r="B71" s="40" t="s">
        <v>333</v>
      </c>
      <c r="C71" s="29">
        <f>+Backhaul!F14</f>
        <v>1257210.1857449999</v>
      </c>
      <c r="D71" s="29">
        <f>+Backhaul!G14</f>
        <v>1276894.6942</v>
      </c>
      <c r="E71" s="29">
        <f>+Backhaul!H14</f>
        <v>1389737.6923076923</v>
      </c>
      <c r="F71" s="29">
        <f>+Backhaul!I14</f>
        <v>0</v>
      </c>
      <c r="G71" s="29">
        <f>+Backhaul!J14</f>
        <v>0</v>
      </c>
      <c r="H71" s="29">
        <f>+Backhaul!K14</f>
        <v>0</v>
      </c>
      <c r="I71" s="29">
        <f>+Backhaul!L14</f>
        <v>0</v>
      </c>
      <c r="J71" s="29">
        <f>+Backhaul!M14</f>
        <v>0</v>
      </c>
      <c r="K71" s="29">
        <f>+Backhaul!N14</f>
        <v>0</v>
      </c>
      <c r="L71" s="29">
        <f>+Backhaul!O14</f>
        <v>0</v>
      </c>
      <c r="M71" s="29">
        <f>+Backhaul!P14</f>
        <v>0</v>
      </c>
      <c r="N71" s="29">
        <f>+Backhaul!Q14</f>
        <v>0</v>
      </c>
      <c r="O71" s="337" t="e">
        <f t="shared" si="6"/>
        <v>#DIV/0!</v>
      </c>
    </row>
    <row r="72" spans="2:30">
      <c r="B72" s="40" t="s">
        <v>8</v>
      </c>
      <c r="C72" s="32">
        <f>FTTx!C25</f>
        <v>102199915.4647059</v>
      </c>
      <c r="D72" s="32">
        <f>FTTx!D25</f>
        <v>77852571.208176464</v>
      </c>
      <c r="E72" s="32">
        <f>FTTx!E25</f>
        <v>91863984.942399994</v>
      </c>
      <c r="F72" s="32">
        <f>FTTx!F25</f>
        <v>0</v>
      </c>
      <c r="G72" s="32">
        <f>FTTx!G25</f>
        <v>0</v>
      </c>
      <c r="H72" s="32">
        <f>FTTx!H25</f>
        <v>0</v>
      </c>
      <c r="I72" s="32">
        <f>FTTx!I25</f>
        <v>0</v>
      </c>
      <c r="J72" s="32">
        <f>FTTx!J25</f>
        <v>0</v>
      </c>
      <c r="K72" s="32">
        <f>FTTx!K25</f>
        <v>0</v>
      </c>
      <c r="L72" s="32">
        <f>FTTx!L25</f>
        <v>0</v>
      </c>
      <c r="M72" s="32">
        <f>FTTx!M25</f>
        <v>0</v>
      </c>
      <c r="N72" s="32">
        <f>FTTx!N25</f>
        <v>0</v>
      </c>
      <c r="O72" s="337" t="e">
        <f t="shared" si="6"/>
        <v>#DIV/0!</v>
      </c>
    </row>
    <row r="73" spans="2:30">
      <c r="B73" s="232" t="s">
        <v>9</v>
      </c>
      <c r="C73" s="336">
        <f t="shared" ref="C73:K73" si="7">SUM(C66:C72)</f>
        <v>170743073.42241117</v>
      </c>
      <c r="D73" s="336">
        <f t="shared" si="7"/>
        <v>143396586.86023787</v>
      </c>
      <c r="E73" s="32">
        <f t="shared" si="7"/>
        <v>170983023.0330646</v>
      </c>
      <c r="F73" s="162">
        <f t="shared" si="7"/>
        <v>0</v>
      </c>
      <c r="G73" s="162">
        <f t="shared" si="7"/>
        <v>0</v>
      </c>
      <c r="H73" s="162">
        <f t="shared" si="7"/>
        <v>0</v>
      </c>
      <c r="I73" s="162">
        <f t="shared" si="7"/>
        <v>0</v>
      </c>
      <c r="J73" s="162">
        <f t="shared" si="7"/>
        <v>0</v>
      </c>
      <c r="K73" s="162">
        <f t="shared" si="7"/>
        <v>0</v>
      </c>
      <c r="L73" s="162">
        <f t="shared" ref="L73:N73" si="8">SUM(L66:L72)</f>
        <v>0</v>
      </c>
      <c r="M73" s="162">
        <f t="shared" si="8"/>
        <v>0</v>
      </c>
      <c r="N73" s="162">
        <f t="shared" si="8"/>
        <v>0</v>
      </c>
      <c r="O73" s="338" t="e">
        <f t="shared" si="6"/>
        <v>#DIV/0!</v>
      </c>
      <c r="AD73" s="229"/>
    </row>
    <row r="74" spans="2:30">
      <c r="B74" s="193" t="s">
        <v>171</v>
      </c>
      <c r="C74" s="151">
        <v>2016</v>
      </c>
      <c r="D74" s="170">
        <v>2017</v>
      </c>
      <c r="E74" s="151">
        <v>2018</v>
      </c>
      <c r="F74" s="151">
        <v>2019</v>
      </c>
      <c r="G74" s="151">
        <v>2020</v>
      </c>
      <c r="H74" s="151">
        <v>2021</v>
      </c>
      <c r="I74" s="151">
        <v>2022</v>
      </c>
      <c r="J74" s="151">
        <v>2023</v>
      </c>
      <c r="K74" s="151">
        <f>K65</f>
        <v>2024</v>
      </c>
      <c r="L74" s="151">
        <f>L65</f>
        <v>2025</v>
      </c>
      <c r="M74" s="151">
        <f t="shared" ref="M74:N74" si="9">M65</f>
        <v>2026</v>
      </c>
      <c r="N74" s="151">
        <f t="shared" si="9"/>
        <v>2027</v>
      </c>
      <c r="AD74" s="229"/>
    </row>
    <row r="75" spans="2:30">
      <c r="B75" s="40" t="str">
        <f>B66</f>
        <v>Ethernet</v>
      </c>
      <c r="C75" s="184"/>
      <c r="D75" s="184">
        <f t="shared" ref="D75:L82" si="10">D66/C66-1</f>
        <v>4.5801310670390727E-2</v>
      </c>
      <c r="E75" s="184">
        <f t="shared" si="10"/>
        <v>0.20886501397520751</v>
      </c>
      <c r="F75" s="184">
        <f t="shared" si="10"/>
        <v>-1</v>
      </c>
      <c r="G75" s="184" t="e">
        <f t="shared" si="10"/>
        <v>#DIV/0!</v>
      </c>
      <c r="H75" s="184" t="e">
        <f t="shared" si="10"/>
        <v>#DIV/0!</v>
      </c>
      <c r="I75" s="184" t="e">
        <f t="shared" si="10"/>
        <v>#DIV/0!</v>
      </c>
      <c r="J75" s="184" t="e">
        <f t="shared" si="10"/>
        <v>#DIV/0!</v>
      </c>
      <c r="K75" s="184" t="e">
        <f t="shared" si="10"/>
        <v>#DIV/0!</v>
      </c>
      <c r="L75" s="184" t="e">
        <f t="shared" si="10"/>
        <v>#DIV/0!</v>
      </c>
      <c r="M75" s="184" t="e">
        <f t="shared" ref="M75:M82" si="11">M66/L66-1</f>
        <v>#DIV/0!</v>
      </c>
      <c r="N75" s="184" t="e">
        <f t="shared" ref="N75:N82" si="12">N66/M66-1</f>
        <v>#DIV/0!</v>
      </c>
      <c r="P75" s="38"/>
      <c r="Q75" s="24"/>
      <c r="R75" s="24"/>
      <c r="T75" s="71"/>
      <c r="U75" s="71"/>
      <c r="V75" s="71"/>
      <c r="W75" s="71"/>
      <c r="X75" s="71"/>
      <c r="Y75" s="71"/>
      <c r="Z75" s="71"/>
      <c r="AA75" s="71"/>
    </row>
    <row r="76" spans="2:30">
      <c r="B76" s="40" t="str">
        <f t="shared" ref="B76:B81" si="13">B67</f>
        <v>Fibre Channel</v>
      </c>
      <c r="C76" s="184"/>
      <c r="D76" s="184">
        <f t="shared" si="10"/>
        <v>-1.6937983076817265E-2</v>
      </c>
      <c r="E76" s="184">
        <f t="shared" si="10"/>
        <v>1.7426968848512914E-2</v>
      </c>
      <c r="F76" s="184">
        <f t="shared" si="10"/>
        <v>-1</v>
      </c>
      <c r="G76" s="184" t="e">
        <f t="shared" si="10"/>
        <v>#DIV/0!</v>
      </c>
      <c r="H76" s="184" t="e">
        <f t="shared" si="10"/>
        <v>#DIV/0!</v>
      </c>
      <c r="I76" s="184" t="e">
        <f t="shared" si="10"/>
        <v>#DIV/0!</v>
      </c>
      <c r="J76" s="184" t="e">
        <f t="shared" si="10"/>
        <v>#DIV/0!</v>
      </c>
      <c r="K76" s="184" t="e">
        <f t="shared" si="10"/>
        <v>#DIV/0!</v>
      </c>
      <c r="L76" s="184" t="e">
        <f t="shared" si="10"/>
        <v>#DIV/0!</v>
      </c>
      <c r="M76" s="184" t="e">
        <f t="shared" si="11"/>
        <v>#DIV/0!</v>
      </c>
      <c r="N76" s="184" t="e">
        <f t="shared" si="12"/>
        <v>#DIV/0!</v>
      </c>
      <c r="P76" s="38"/>
      <c r="Q76" s="24"/>
      <c r="R76" s="24"/>
      <c r="T76" s="71"/>
      <c r="U76" s="71"/>
      <c r="V76" s="71"/>
      <c r="W76" s="71"/>
      <c r="X76" s="71"/>
      <c r="Y76" s="71"/>
      <c r="Z76" s="71"/>
      <c r="AA76" s="71"/>
    </row>
    <row r="77" spans="2:30">
      <c r="B77" s="40" t="str">
        <f t="shared" si="13"/>
        <v>Optical Interconnects</v>
      </c>
      <c r="C77" s="184"/>
      <c r="D77" s="184">
        <f t="shared" si="10"/>
        <v>0.64879373064408807</v>
      </c>
      <c r="E77" s="184">
        <f t="shared" si="10"/>
        <v>0.479755713138875</v>
      </c>
      <c r="F77" s="184">
        <f t="shared" si="10"/>
        <v>-1</v>
      </c>
      <c r="G77" s="184" t="e">
        <f t="shared" si="10"/>
        <v>#DIV/0!</v>
      </c>
      <c r="H77" s="184" t="e">
        <f t="shared" si="10"/>
        <v>#DIV/0!</v>
      </c>
      <c r="I77" s="184" t="e">
        <f t="shared" si="10"/>
        <v>#DIV/0!</v>
      </c>
      <c r="J77" s="184" t="e">
        <f t="shared" si="10"/>
        <v>#DIV/0!</v>
      </c>
      <c r="K77" s="184" t="e">
        <f t="shared" si="10"/>
        <v>#DIV/0!</v>
      </c>
      <c r="L77" s="184" t="e">
        <f t="shared" si="10"/>
        <v>#DIV/0!</v>
      </c>
      <c r="M77" s="184" t="e">
        <f t="shared" si="11"/>
        <v>#DIV/0!</v>
      </c>
      <c r="N77" s="184" t="e">
        <f t="shared" si="12"/>
        <v>#DIV/0!</v>
      </c>
      <c r="P77" s="38"/>
      <c r="Q77" s="24"/>
      <c r="R77" s="24"/>
      <c r="T77" s="71"/>
      <c r="U77" s="71"/>
      <c r="V77" s="71"/>
      <c r="W77" s="71"/>
      <c r="X77" s="71"/>
      <c r="Y77" s="71"/>
      <c r="Z77" s="71"/>
      <c r="AA77" s="71"/>
    </row>
    <row r="78" spans="2:30">
      <c r="B78" s="40" t="str">
        <f t="shared" si="13"/>
        <v>CWDM / DWDM</v>
      </c>
      <c r="C78" s="184"/>
      <c r="D78" s="184">
        <f t="shared" si="10"/>
        <v>-9.8273253496109048E-2</v>
      </c>
      <c r="E78" s="184">
        <f t="shared" si="10"/>
        <v>-4.9535905775362266E-2</v>
      </c>
      <c r="F78" s="184">
        <f t="shared" si="10"/>
        <v>-1</v>
      </c>
      <c r="G78" s="184" t="e">
        <f t="shared" si="10"/>
        <v>#DIV/0!</v>
      </c>
      <c r="H78" s="184" t="e">
        <f t="shared" si="10"/>
        <v>#DIV/0!</v>
      </c>
      <c r="I78" s="184" t="e">
        <f t="shared" si="10"/>
        <v>#DIV/0!</v>
      </c>
      <c r="J78" s="184" t="e">
        <f t="shared" si="10"/>
        <v>#DIV/0!</v>
      </c>
      <c r="K78" s="184" t="e">
        <f t="shared" si="10"/>
        <v>#DIV/0!</v>
      </c>
      <c r="L78" s="184" t="e">
        <f t="shared" si="10"/>
        <v>#DIV/0!</v>
      </c>
      <c r="M78" s="184" t="e">
        <f t="shared" si="11"/>
        <v>#DIV/0!</v>
      </c>
      <c r="N78" s="184" t="e">
        <f t="shared" si="12"/>
        <v>#DIV/0!</v>
      </c>
      <c r="P78" s="38"/>
      <c r="Q78" s="24"/>
      <c r="R78" s="24"/>
      <c r="T78" s="71"/>
      <c r="U78" s="71"/>
      <c r="V78" s="71"/>
      <c r="W78" s="71"/>
      <c r="X78" s="71"/>
      <c r="Y78" s="71"/>
      <c r="Z78" s="71"/>
      <c r="AA78" s="71"/>
    </row>
    <row r="79" spans="2:30">
      <c r="B79" s="40" t="str">
        <f t="shared" si="13"/>
        <v>Wireless Fronthaul</v>
      </c>
      <c r="C79" s="184"/>
      <c r="D79" s="184">
        <f t="shared" si="10"/>
        <v>-0.31668036681144118</v>
      </c>
      <c r="E79" s="184">
        <f t="shared" si="10"/>
        <v>0.26655640431231697</v>
      </c>
      <c r="F79" s="184">
        <f t="shared" si="10"/>
        <v>-1</v>
      </c>
      <c r="G79" s="184" t="e">
        <f t="shared" si="10"/>
        <v>#DIV/0!</v>
      </c>
      <c r="H79" s="184" t="e">
        <f t="shared" si="10"/>
        <v>#DIV/0!</v>
      </c>
      <c r="I79" s="184" t="e">
        <f t="shared" si="10"/>
        <v>#DIV/0!</v>
      </c>
      <c r="J79" s="184" t="e">
        <f t="shared" si="10"/>
        <v>#DIV/0!</v>
      </c>
      <c r="K79" s="184" t="e">
        <f t="shared" si="10"/>
        <v>#DIV/0!</v>
      </c>
      <c r="L79" s="184" t="e">
        <f t="shared" si="10"/>
        <v>#DIV/0!</v>
      </c>
      <c r="M79" s="184" t="e">
        <f t="shared" si="11"/>
        <v>#DIV/0!</v>
      </c>
      <c r="N79" s="184" t="e">
        <f t="shared" si="12"/>
        <v>#DIV/0!</v>
      </c>
      <c r="P79" s="38"/>
      <c r="Q79" s="24"/>
      <c r="R79" s="24"/>
      <c r="T79" s="71"/>
      <c r="U79" s="71"/>
      <c r="V79" s="71"/>
      <c r="W79" s="71"/>
      <c r="X79" s="71"/>
      <c r="Y79" s="71"/>
      <c r="Z79" s="71"/>
      <c r="AA79" s="71"/>
    </row>
    <row r="80" spans="2:30">
      <c r="B80" s="40" t="str">
        <f t="shared" si="13"/>
        <v>Wireless Backhaul</v>
      </c>
      <c r="C80" s="184"/>
      <c r="D80" s="184">
        <f t="shared" si="10"/>
        <v>1.5657293170382225E-2</v>
      </c>
      <c r="E80" s="184">
        <f t="shared" si="10"/>
        <v>8.8372986919168506E-2</v>
      </c>
      <c r="F80" s="184">
        <f t="shared" si="10"/>
        <v>-1</v>
      </c>
      <c r="G80" s="184" t="e">
        <f t="shared" si="10"/>
        <v>#DIV/0!</v>
      </c>
      <c r="H80" s="184" t="e">
        <f t="shared" si="10"/>
        <v>#DIV/0!</v>
      </c>
      <c r="I80" s="184" t="e">
        <f t="shared" si="10"/>
        <v>#DIV/0!</v>
      </c>
      <c r="J80" s="184" t="e">
        <f t="shared" si="10"/>
        <v>#DIV/0!</v>
      </c>
      <c r="K80" s="184" t="e">
        <f t="shared" si="10"/>
        <v>#DIV/0!</v>
      </c>
      <c r="L80" s="184" t="e">
        <f t="shared" si="10"/>
        <v>#DIV/0!</v>
      </c>
      <c r="M80" s="184" t="e">
        <f t="shared" si="11"/>
        <v>#DIV/0!</v>
      </c>
      <c r="N80" s="184" t="e">
        <f t="shared" si="12"/>
        <v>#DIV/0!</v>
      </c>
      <c r="P80" s="38"/>
      <c r="Q80" s="24"/>
      <c r="R80" s="24"/>
      <c r="T80" s="71"/>
      <c r="U80" s="71"/>
      <c r="V80" s="71"/>
      <c r="W80" s="71"/>
      <c r="X80" s="71"/>
      <c r="Y80" s="71"/>
      <c r="Z80" s="71"/>
      <c r="AA80" s="71"/>
    </row>
    <row r="81" spans="2:30">
      <c r="B81" s="40" t="str">
        <f t="shared" si="13"/>
        <v>FTTx</v>
      </c>
      <c r="C81" s="184"/>
      <c r="D81" s="184">
        <f t="shared" si="10"/>
        <v>-0.23823252833254682</v>
      </c>
      <c r="E81" s="184">
        <f t="shared" si="10"/>
        <v>0.1799736799540923</v>
      </c>
      <c r="F81" s="184">
        <f t="shared" si="10"/>
        <v>-1</v>
      </c>
      <c r="G81" s="184" t="e">
        <f t="shared" si="10"/>
        <v>#DIV/0!</v>
      </c>
      <c r="H81" s="184" t="e">
        <f t="shared" si="10"/>
        <v>#DIV/0!</v>
      </c>
      <c r="I81" s="184" t="e">
        <f t="shared" si="10"/>
        <v>#DIV/0!</v>
      </c>
      <c r="J81" s="184" t="e">
        <f t="shared" si="10"/>
        <v>#DIV/0!</v>
      </c>
      <c r="K81" s="184" t="e">
        <f t="shared" si="10"/>
        <v>#DIV/0!</v>
      </c>
      <c r="L81" s="184" t="e">
        <f t="shared" si="10"/>
        <v>#DIV/0!</v>
      </c>
      <c r="M81" s="184" t="e">
        <f t="shared" si="11"/>
        <v>#DIV/0!</v>
      </c>
      <c r="N81" s="184" t="e">
        <f t="shared" si="12"/>
        <v>#DIV/0!</v>
      </c>
      <c r="P81" s="38"/>
      <c r="Q81" s="24"/>
      <c r="R81" s="24"/>
      <c r="T81" s="71"/>
      <c r="U81" s="71"/>
      <c r="V81" s="71"/>
      <c r="W81" s="71"/>
      <c r="X81" s="71"/>
      <c r="Y81" s="71"/>
      <c r="Z81" s="71"/>
      <c r="AA81" s="71"/>
    </row>
    <row r="82" spans="2:30">
      <c r="B82" s="234" t="s">
        <v>9</v>
      </c>
      <c r="C82" s="167"/>
      <c r="D82" s="167">
        <f t="shared" si="10"/>
        <v>-0.16016161601190848</v>
      </c>
      <c r="E82" s="297">
        <f t="shared" si="10"/>
        <v>0.19237861079436969</v>
      </c>
      <c r="F82" s="297">
        <f t="shared" si="10"/>
        <v>-1</v>
      </c>
      <c r="G82" s="167" t="e">
        <f t="shared" si="10"/>
        <v>#DIV/0!</v>
      </c>
      <c r="H82" s="167" t="e">
        <f t="shared" si="10"/>
        <v>#DIV/0!</v>
      </c>
      <c r="I82" s="167" t="e">
        <f t="shared" si="10"/>
        <v>#DIV/0!</v>
      </c>
      <c r="J82" s="167" t="e">
        <f t="shared" si="10"/>
        <v>#DIV/0!</v>
      </c>
      <c r="K82" s="167" t="e">
        <f t="shared" si="10"/>
        <v>#DIV/0!</v>
      </c>
      <c r="L82" s="167" t="e">
        <f t="shared" si="10"/>
        <v>#DIV/0!</v>
      </c>
      <c r="M82" s="167" t="e">
        <f t="shared" si="11"/>
        <v>#DIV/0!</v>
      </c>
      <c r="N82" s="167" t="e">
        <f t="shared" si="12"/>
        <v>#DIV/0!</v>
      </c>
      <c r="P82" s="38"/>
      <c r="Q82" s="24"/>
      <c r="R82" s="24"/>
      <c r="T82" s="71"/>
      <c r="U82" s="71"/>
      <c r="V82" s="71"/>
      <c r="W82" s="71"/>
      <c r="X82" s="71"/>
      <c r="Y82" s="71"/>
      <c r="Z82" s="71"/>
      <c r="AA82" s="71"/>
    </row>
    <row r="83" spans="2:30">
      <c r="B83" s="37"/>
      <c r="C83" s="38"/>
      <c r="D83" s="38"/>
      <c r="E83" s="59"/>
      <c r="F83" s="59"/>
      <c r="G83" s="59"/>
      <c r="H83" s="59"/>
      <c r="I83" s="59"/>
      <c r="J83" s="47"/>
      <c r="K83" s="47"/>
      <c r="L83" s="47"/>
      <c r="M83" s="47"/>
      <c r="N83" s="47"/>
      <c r="O83" s="38"/>
      <c r="P83" s="38"/>
      <c r="Q83" s="24"/>
      <c r="R83" s="24"/>
      <c r="T83" s="210" t="s">
        <v>375</v>
      </c>
      <c r="U83" s="71"/>
      <c r="V83" s="71"/>
      <c r="W83" s="71"/>
      <c r="X83" s="71"/>
      <c r="Y83" s="71"/>
      <c r="Z83" s="71"/>
      <c r="AA83" s="71"/>
    </row>
    <row r="84" spans="2:30" ht="15.6">
      <c r="B84" s="98" t="s">
        <v>229</v>
      </c>
      <c r="E84" s="20"/>
      <c r="F84" s="20"/>
      <c r="G84" s="20"/>
      <c r="H84" s="20"/>
      <c r="I84" s="20"/>
      <c r="J84" s="20"/>
      <c r="K84" s="98" t="s">
        <v>229</v>
      </c>
      <c r="L84" s="98"/>
      <c r="M84" s="98"/>
      <c r="N84" s="98"/>
      <c r="P84" s="22"/>
      <c r="Q84" s="22"/>
      <c r="R84" s="22"/>
    </row>
    <row r="85" spans="2:30">
      <c r="B85" s="20"/>
      <c r="C85" s="20"/>
      <c r="D85" s="20"/>
      <c r="E85" s="20"/>
      <c r="F85" s="20"/>
      <c r="G85" s="20"/>
      <c r="H85" s="20"/>
      <c r="I85" s="20"/>
      <c r="J85" s="20"/>
      <c r="K85" s="20"/>
      <c r="L85" s="20"/>
      <c r="M85" s="20"/>
      <c r="N85" s="20"/>
      <c r="O85" s="20"/>
      <c r="P85" s="20"/>
      <c r="Q85" s="20"/>
      <c r="R85" s="20"/>
    </row>
    <row r="86" spans="2:30">
      <c r="B86" s="20"/>
      <c r="C86" s="20"/>
      <c r="D86" s="20"/>
      <c r="E86" s="20"/>
      <c r="F86" s="20"/>
      <c r="G86" s="20"/>
      <c r="H86" s="20"/>
      <c r="I86" s="20"/>
      <c r="J86" s="20"/>
      <c r="K86" s="20"/>
      <c r="L86" s="20"/>
      <c r="M86" s="20"/>
      <c r="N86" s="20"/>
      <c r="O86" s="20"/>
      <c r="P86" s="20"/>
      <c r="Q86" s="20"/>
      <c r="R86" s="20"/>
      <c r="AD86" s="229"/>
    </row>
    <row r="87" spans="2:30">
      <c r="B87" s="20"/>
      <c r="C87" s="20"/>
      <c r="D87" s="20"/>
      <c r="E87" s="20"/>
      <c r="F87" s="20"/>
      <c r="G87" s="20"/>
      <c r="H87" s="20"/>
      <c r="I87" s="20"/>
      <c r="J87" s="20"/>
      <c r="K87" s="20"/>
      <c r="L87" s="20"/>
      <c r="M87" s="20"/>
      <c r="N87" s="20"/>
      <c r="O87" s="20"/>
      <c r="P87" s="20"/>
      <c r="Q87" s="20"/>
      <c r="R87" s="20"/>
      <c r="AD87" s="20"/>
    </row>
    <row r="88" spans="2:30">
      <c r="B88" s="20"/>
      <c r="C88" s="20"/>
      <c r="D88" s="20"/>
      <c r="E88" s="20"/>
      <c r="F88" s="20"/>
      <c r="G88" s="20"/>
      <c r="H88" s="20"/>
      <c r="I88" s="20"/>
      <c r="J88" s="20"/>
      <c r="K88" s="20"/>
      <c r="L88" s="20"/>
      <c r="M88" s="20"/>
      <c r="N88" s="20"/>
      <c r="O88" s="20"/>
      <c r="P88" s="20"/>
      <c r="Q88" s="20"/>
      <c r="R88" s="20"/>
      <c r="AD88" s="20"/>
    </row>
    <row r="89" spans="2:30">
      <c r="B89" s="20"/>
      <c r="C89" s="20"/>
      <c r="D89" s="20"/>
      <c r="E89" s="20"/>
      <c r="F89" s="20"/>
      <c r="G89" s="20"/>
      <c r="H89" s="20"/>
      <c r="I89" s="20"/>
      <c r="J89" s="20"/>
      <c r="K89" s="20"/>
      <c r="L89" s="20"/>
      <c r="M89" s="20"/>
      <c r="N89" s="20"/>
      <c r="O89" s="20"/>
      <c r="P89" s="20"/>
      <c r="Q89" s="20"/>
      <c r="R89" s="20"/>
      <c r="AD89" s="20"/>
    </row>
    <row r="90" spans="2:30">
      <c r="B90" s="20"/>
      <c r="C90" s="20"/>
      <c r="D90" s="20"/>
      <c r="E90" s="20"/>
      <c r="F90" s="20"/>
      <c r="G90" s="20"/>
      <c r="H90" s="20"/>
      <c r="I90" s="20"/>
      <c r="J90" s="20"/>
      <c r="K90" s="20"/>
      <c r="L90" s="20"/>
      <c r="M90" s="20"/>
      <c r="N90" s="20"/>
      <c r="O90" s="20"/>
      <c r="P90" s="20"/>
      <c r="Q90" s="20"/>
      <c r="R90" s="20"/>
      <c r="AD90" s="20"/>
    </row>
    <row r="91" spans="2:30">
      <c r="B91" s="20"/>
      <c r="C91" s="20"/>
      <c r="D91" s="20"/>
      <c r="E91" s="20"/>
      <c r="F91" s="20"/>
      <c r="G91" s="20"/>
      <c r="H91" s="20"/>
      <c r="I91" s="20"/>
      <c r="J91" s="20"/>
      <c r="K91" s="20"/>
      <c r="L91" s="20"/>
      <c r="M91" s="20"/>
      <c r="N91" s="20"/>
      <c r="O91" s="20"/>
      <c r="P91" s="20"/>
      <c r="Q91" s="20"/>
      <c r="R91" s="20"/>
      <c r="AD91" s="20"/>
    </row>
    <row r="92" spans="2:30">
      <c r="B92" s="20"/>
      <c r="C92" s="20"/>
      <c r="D92" s="20"/>
      <c r="E92" s="20"/>
      <c r="F92" s="20"/>
      <c r="G92" s="20"/>
      <c r="H92" s="20"/>
      <c r="I92" s="20"/>
      <c r="J92" s="20"/>
      <c r="K92" s="20"/>
      <c r="L92" s="20"/>
      <c r="M92" s="20"/>
      <c r="N92" s="20"/>
      <c r="O92" s="20"/>
      <c r="P92" s="20"/>
      <c r="Q92" s="20"/>
      <c r="R92" s="20"/>
      <c r="AD92" s="20"/>
    </row>
    <row r="93" spans="2:30">
      <c r="B93" s="20"/>
      <c r="C93" s="20"/>
      <c r="D93" s="20"/>
      <c r="E93" s="20"/>
      <c r="F93" s="20" t="s">
        <v>183</v>
      </c>
      <c r="G93" s="20"/>
      <c r="H93" s="20"/>
      <c r="I93" s="20"/>
      <c r="J93" s="20"/>
      <c r="K93" s="20"/>
      <c r="L93" s="20"/>
      <c r="M93" s="20"/>
      <c r="N93" s="20"/>
      <c r="O93" s="20"/>
      <c r="P93" s="20"/>
      <c r="Q93" s="20"/>
      <c r="R93" s="20"/>
      <c r="AD93" s="20"/>
    </row>
    <row r="94" spans="2:30">
      <c r="B94" s="20"/>
      <c r="C94" s="20"/>
      <c r="D94" s="20"/>
      <c r="E94" s="20"/>
      <c r="F94" s="20"/>
      <c r="G94" s="20"/>
      <c r="H94" s="20"/>
      <c r="I94" s="20"/>
      <c r="J94" s="20"/>
      <c r="K94" s="20"/>
      <c r="L94" s="20"/>
      <c r="M94" s="20"/>
      <c r="N94" s="20"/>
      <c r="O94" s="20"/>
      <c r="P94" s="20"/>
      <c r="Q94" s="20"/>
      <c r="R94" s="20"/>
      <c r="AD94" s="20"/>
    </row>
    <row r="95" spans="2:30">
      <c r="B95" s="20"/>
      <c r="C95" s="20"/>
      <c r="D95" s="20"/>
      <c r="E95" s="20"/>
      <c r="F95" s="20"/>
      <c r="G95" s="20"/>
      <c r="H95" s="20"/>
      <c r="I95" s="20"/>
      <c r="J95" s="20"/>
      <c r="K95" s="20"/>
      <c r="L95" s="20"/>
      <c r="M95" s="20"/>
      <c r="N95" s="20"/>
      <c r="O95" s="20"/>
      <c r="P95" s="20"/>
      <c r="Q95" s="20"/>
      <c r="R95" s="20"/>
      <c r="AD95" s="20"/>
    </row>
    <row r="96" spans="2:30">
      <c r="B96" s="20"/>
      <c r="C96" s="20"/>
      <c r="D96" s="20"/>
      <c r="E96" s="20"/>
      <c r="F96" s="20"/>
      <c r="G96" s="20"/>
      <c r="H96" s="20"/>
      <c r="I96" s="20"/>
      <c r="J96" s="20"/>
      <c r="K96" s="20"/>
      <c r="L96" s="20"/>
      <c r="M96" s="20"/>
      <c r="N96" s="20"/>
      <c r="O96" s="20"/>
      <c r="P96" s="20"/>
      <c r="Q96" s="20"/>
      <c r="R96" s="20"/>
      <c r="AD96" s="20"/>
    </row>
    <row r="97" spans="2:30">
      <c r="B97" s="20"/>
      <c r="C97" s="20"/>
      <c r="D97" s="20"/>
      <c r="E97" s="20"/>
      <c r="F97" s="20"/>
      <c r="G97" s="20"/>
      <c r="H97" s="20"/>
      <c r="I97" s="20"/>
      <c r="J97" s="20"/>
      <c r="K97" s="20"/>
      <c r="L97" s="20"/>
      <c r="M97" s="20"/>
      <c r="N97" s="20"/>
      <c r="O97" s="20"/>
      <c r="P97" s="20"/>
      <c r="Q97" s="20"/>
      <c r="R97" s="20"/>
      <c r="AD97" s="20"/>
    </row>
    <row r="98" spans="2:30">
      <c r="B98" s="20"/>
      <c r="C98" s="20"/>
      <c r="D98" s="20"/>
      <c r="E98" s="20"/>
      <c r="F98" s="20"/>
      <c r="G98" s="20"/>
      <c r="H98" s="20"/>
      <c r="I98" s="20"/>
      <c r="J98" s="20"/>
      <c r="K98" s="20"/>
      <c r="L98" s="20"/>
      <c r="M98" s="20"/>
      <c r="N98" s="20"/>
      <c r="O98" s="20"/>
      <c r="P98" s="20"/>
      <c r="Q98" s="20"/>
      <c r="R98" s="20"/>
      <c r="AD98" s="20"/>
    </row>
    <row r="99" spans="2:30">
      <c r="B99" s="20"/>
      <c r="C99" s="20"/>
      <c r="D99" s="20"/>
      <c r="E99" s="20"/>
      <c r="F99" s="20"/>
      <c r="G99" s="20"/>
      <c r="H99" s="20"/>
      <c r="I99" s="20"/>
      <c r="J99" s="20"/>
      <c r="K99" s="20"/>
      <c r="L99" s="20"/>
      <c r="M99" s="20"/>
      <c r="N99" s="20"/>
      <c r="O99" s="20"/>
      <c r="P99" s="20"/>
      <c r="Q99" s="20"/>
      <c r="R99" s="20"/>
      <c r="AD99" s="20"/>
    </row>
    <row r="100" spans="2:30">
      <c r="B100" s="20"/>
      <c r="C100" s="20"/>
      <c r="D100" s="20"/>
      <c r="E100" s="20"/>
      <c r="F100" s="20"/>
      <c r="G100" s="20"/>
      <c r="H100" s="20"/>
      <c r="I100" s="20"/>
      <c r="J100" s="20"/>
      <c r="K100" s="20"/>
      <c r="L100" s="20"/>
      <c r="M100" s="20"/>
      <c r="N100" s="20"/>
      <c r="O100" s="20"/>
      <c r="P100" s="20"/>
      <c r="Q100" s="20"/>
      <c r="R100" s="20"/>
      <c r="AD100" s="20"/>
    </row>
    <row r="101" spans="2:30">
      <c r="B101" s="20"/>
      <c r="C101" s="20"/>
      <c r="D101" s="20"/>
      <c r="E101" s="20"/>
      <c r="F101" s="20"/>
      <c r="G101" s="20"/>
      <c r="H101" s="20"/>
      <c r="I101" s="20"/>
      <c r="J101" s="20"/>
      <c r="K101" s="20"/>
      <c r="L101" s="20"/>
      <c r="M101" s="20"/>
      <c r="N101" s="20"/>
      <c r="O101" s="20"/>
      <c r="P101" s="20"/>
      <c r="Q101" s="20"/>
      <c r="R101" s="20"/>
      <c r="AD101" s="20"/>
    </row>
    <row r="102" spans="2:30">
      <c r="B102" s="20"/>
      <c r="C102" s="20"/>
      <c r="D102" s="20"/>
      <c r="E102" s="20"/>
      <c r="F102" s="20"/>
      <c r="G102" s="20"/>
      <c r="H102" s="20"/>
      <c r="I102" s="20"/>
      <c r="J102" s="20"/>
      <c r="K102" s="20"/>
      <c r="L102" s="20"/>
      <c r="M102" s="20"/>
      <c r="N102" s="20"/>
      <c r="O102" s="20"/>
      <c r="P102" s="20"/>
      <c r="Q102" s="20"/>
      <c r="R102" s="20"/>
      <c r="AD102" s="20"/>
    </row>
    <row r="103" spans="2:30">
      <c r="B103" s="20"/>
      <c r="C103" s="20"/>
      <c r="D103" s="20"/>
      <c r="E103" s="20"/>
      <c r="F103" s="20"/>
      <c r="G103" s="20"/>
      <c r="H103" s="20"/>
      <c r="I103" s="20"/>
      <c r="J103" s="20"/>
      <c r="K103" s="20"/>
      <c r="L103" s="20"/>
      <c r="M103" s="20"/>
      <c r="N103" s="20"/>
      <c r="O103" s="20"/>
      <c r="P103" s="20"/>
      <c r="Q103" s="20"/>
      <c r="R103" s="20"/>
      <c r="AD103" s="20"/>
    </row>
    <row r="104" spans="2:30">
      <c r="B104" s="20"/>
      <c r="C104" s="20"/>
      <c r="D104" s="20"/>
      <c r="E104" s="20"/>
      <c r="F104" s="20"/>
      <c r="G104" s="20"/>
      <c r="H104" s="20"/>
      <c r="I104" s="20"/>
      <c r="J104" s="20"/>
      <c r="K104" s="20"/>
      <c r="L104" s="20"/>
      <c r="M104" s="20"/>
      <c r="N104" s="20"/>
      <c r="O104" s="20"/>
      <c r="P104" s="20"/>
      <c r="Q104" s="20"/>
      <c r="R104" s="20"/>
      <c r="AD104" s="20"/>
    </row>
    <row r="105" spans="2:30">
      <c r="B105" s="20"/>
      <c r="C105" s="20"/>
      <c r="D105" s="20"/>
      <c r="E105" s="20"/>
      <c r="F105" s="20"/>
      <c r="G105" s="20"/>
      <c r="H105" s="20"/>
      <c r="I105" s="20"/>
      <c r="J105" s="20"/>
      <c r="K105" s="20"/>
      <c r="L105" s="20"/>
      <c r="M105" s="20"/>
      <c r="N105" s="20"/>
      <c r="O105" s="20"/>
      <c r="P105" s="20"/>
      <c r="Q105" s="20"/>
      <c r="R105" s="20"/>
      <c r="AD105" s="20"/>
    </row>
    <row r="106" spans="2:30">
      <c r="B106" s="76"/>
      <c r="C106" s="20"/>
      <c r="D106" s="20"/>
      <c r="E106" s="37"/>
      <c r="F106" s="37"/>
      <c r="G106" s="37"/>
      <c r="H106" s="37"/>
      <c r="I106" s="37"/>
      <c r="J106" s="36"/>
      <c r="K106" s="36"/>
      <c r="L106" s="36"/>
      <c r="M106" s="36"/>
      <c r="N106" s="36"/>
      <c r="O106" s="36"/>
      <c r="AD106" s="20"/>
    </row>
    <row r="107" spans="2:30" ht="15.6">
      <c r="B107" s="99" t="s">
        <v>172</v>
      </c>
      <c r="O107" s="231" t="s">
        <v>2</v>
      </c>
    </row>
    <row r="108" spans="2:30">
      <c r="B108" s="230" t="s">
        <v>3</v>
      </c>
      <c r="C108" s="151">
        <v>2016</v>
      </c>
      <c r="D108" s="170">
        <v>2017</v>
      </c>
      <c r="E108" s="157">
        <v>2018</v>
      </c>
      <c r="F108" s="151">
        <v>2019</v>
      </c>
      <c r="G108" s="151">
        <v>2020</v>
      </c>
      <c r="H108" s="151">
        <v>2021</v>
      </c>
      <c r="I108" s="151">
        <v>2022</v>
      </c>
      <c r="J108" s="151">
        <v>2023</v>
      </c>
      <c r="K108" s="151">
        <v>2024</v>
      </c>
      <c r="L108" s="151">
        <v>2025</v>
      </c>
      <c r="M108" s="151">
        <v>2026</v>
      </c>
      <c r="N108" s="151">
        <v>2027</v>
      </c>
      <c r="O108" s="157" t="str">
        <f>O65</f>
        <v>2021-2027</v>
      </c>
    </row>
    <row r="109" spans="2:30">
      <c r="B109" s="40" t="str">
        <f t="shared" ref="B109:B115" si="14">B66</f>
        <v>Ethernet</v>
      </c>
      <c r="C109" s="233">
        <f>Ethernet!E129</f>
        <v>2687.6154076451867</v>
      </c>
      <c r="D109" s="233">
        <f>Ethernet!F129</f>
        <v>3178.3132920887742</v>
      </c>
      <c r="E109" s="233">
        <f>Ethernet!G129</f>
        <v>3388.017527813528</v>
      </c>
      <c r="F109" s="233">
        <f>Ethernet!H129</f>
        <v>0</v>
      </c>
      <c r="G109" s="233">
        <f>Ethernet!I129</f>
        <v>0</v>
      </c>
      <c r="H109" s="233">
        <f>Ethernet!J129</f>
        <v>0</v>
      </c>
      <c r="I109" s="233">
        <f>Ethernet!K129</f>
        <v>0</v>
      </c>
      <c r="J109" s="233">
        <f>Ethernet!L129</f>
        <v>0</v>
      </c>
      <c r="K109" s="233">
        <f>Ethernet!M129</f>
        <v>0</v>
      </c>
      <c r="L109" s="233">
        <f>Ethernet!N129</f>
        <v>0</v>
      </c>
      <c r="M109" s="233">
        <f>Ethernet!O129</f>
        <v>0</v>
      </c>
      <c r="N109" s="233">
        <f>Ethernet!P129</f>
        <v>0</v>
      </c>
      <c r="O109" s="360" t="e">
        <f t="shared" ref="O109:O116" si="15">(N109/H109)^(1/6)-1</f>
        <v>#DIV/0!</v>
      </c>
      <c r="Q109" s="210" t="s">
        <v>376</v>
      </c>
    </row>
    <row r="110" spans="2:30">
      <c r="B110" s="40" t="str">
        <f t="shared" si="14"/>
        <v>Fibre Channel</v>
      </c>
      <c r="C110" s="30">
        <f t="shared" ref="C110:L110" si="16">P566</f>
        <v>213.14888751760432</v>
      </c>
      <c r="D110" s="196">
        <f t="shared" si="16"/>
        <v>230.49733099999995</v>
      </c>
      <c r="E110" s="30">
        <f t="shared" si="16"/>
        <v>218.4222266667125</v>
      </c>
      <c r="F110" s="30">
        <f t="shared" si="16"/>
        <v>0</v>
      </c>
      <c r="G110" s="30">
        <f t="shared" si="16"/>
        <v>0</v>
      </c>
      <c r="H110" s="30">
        <f t="shared" si="16"/>
        <v>0</v>
      </c>
      <c r="I110" s="30">
        <f t="shared" si="16"/>
        <v>0</v>
      </c>
      <c r="J110" s="30">
        <f t="shared" si="16"/>
        <v>0</v>
      </c>
      <c r="K110" s="30">
        <f t="shared" si="16"/>
        <v>0</v>
      </c>
      <c r="L110" s="30">
        <f t="shared" si="16"/>
        <v>0</v>
      </c>
      <c r="M110" s="30">
        <f t="shared" ref="M110" si="17">Z566</f>
        <v>0</v>
      </c>
      <c r="N110" s="30">
        <f t="shared" ref="N110" si="18">AA566</f>
        <v>0</v>
      </c>
      <c r="O110" s="337" t="e">
        <f t="shared" si="15"/>
        <v>#DIV/0!</v>
      </c>
    </row>
    <row r="111" spans="2:30">
      <c r="B111" s="40" t="str">
        <f t="shared" si="14"/>
        <v>Optical Interconnects</v>
      </c>
      <c r="C111" s="30">
        <f>'AOC-EOM'!E36</f>
        <v>221.72454479323278</v>
      </c>
      <c r="D111" s="30">
        <f>'AOC-EOM'!F36</f>
        <v>206.65941133354022</v>
      </c>
      <c r="E111" s="30">
        <f>'AOC-EOM'!G36</f>
        <v>227.1686618283141</v>
      </c>
      <c r="F111" s="30">
        <f>'AOC-EOM'!H36</f>
        <v>0</v>
      </c>
      <c r="G111" s="30">
        <f>'AOC-EOM'!I36</f>
        <v>0</v>
      </c>
      <c r="H111" s="30">
        <f>'AOC-EOM'!J36</f>
        <v>0</v>
      </c>
      <c r="I111" s="30">
        <f>'AOC-EOM'!K36</f>
        <v>0</v>
      </c>
      <c r="J111" s="30">
        <f>'AOC-EOM'!L36</f>
        <v>0</v>
      </c>
      <c r="K111" s="30">
        <f>'AOC-EOM'!M36</f>
        <v>0</v>
      </c>
      <c r="L111" s="30">
        <f>'AOC-EOM'!N36</f>
        <v>0</v>
      </c>
      <c r="M111" s="30">
        <f>'AOC-EOM'!O36</f>
        <v>0</v>
      </c>
      <c r="N111" s="30">
        <f>'AOC-EOM'!P36</f>
        <v>0</v>
      </c>
      <c r="O111" s="337" t="e">
        <f t="shared" si="15"/>
        <v>#DIV/0!</v>
      </c>
    </row>
    <row r="112" spans="2:30">
      <c r="B112" s="40" t="str">
        <f t="shared" si="14"/>
        <v>CWDM / DWDM</v>
      </c>
      <c r="C112" s="84">
        <f>'CWDM and DWDM'!F90</f>
        <v>6287.9532087052276</v>
      </c>
      <c r="D112" s="84">
        <f>'CWDM and DWDM'!G90</f>
        <v>4977.9332889830412</v>
      </c>
      <c r="E112" s="84">
        <f>'CWDM and DWDM'!H90</f>
        <v>3805.3280952727268</v>
      </c>
      <c r="F112" s="84">
        <f>'CWDM and DWDM'!I90</f>
        <v>0</v>
      </c>
      <c r="G112" s="84">
        <f>'CWDM and DWDM'!J90</f>
        <v>0</v>
      </c>
      <c r="H112" s="84">
        <f>'CWDM and DWDM'!K90</f>
        <v>0</v>
      </c>
      <c r="I112" s="84">
        <f>'CWDM and DWDM'!L90</f>
        <v>0</v>
      </c>
      <c r="J112" s="84">
        <f>'CWDM and DWDM'!M90</f>
        <v>0</v>
      </c>
      <c r="K112" s="84">
        <f>'CWDM and DWDM'!N90</f>
        <v>0</v>
      </c>
      <c r="L112" s="84">
        <f>'CWDM and DWDM'!O90</f>
        <v>0</v>
      </c>
      <c r="M112" s="84">
        <f>'CWDM and DWDM'!P90</f>
        <v>0</v>
      </c>
      <c r="N112" s="84">
        <f>'CWDM and DWDM'!Q90</f>
        <v>0</v>
      </c>
      <c r="O112" s="337" t="e">
        <f t="shared" si="15"/>
        <v>#DIV/0!</v>
      </c>
    </row>
    <row r="113" spans="1:30">
      <c r="B113" s="40" t="str">
        <f t="shared" si="14"/>
        <v>Wireless Fronthaul</v>
      </c>
      <c r="C113" s="30">
        <f>Fronthaul!F47</f>
        <v>382.25682098868845</v>
      </c>
      <c r="D113" s="30">
        <f>Fronthaul!G47</f>
        <v>247.34892365305473</v>
      </c>
      <c r="E113" s="30">
        <f>Fronthaul!H47</f>
        <v>365.79070959702165</v>
      </c>
      <c r="F113" s="30">
        <f>Fronthaul!I47</f>
        <v>0</v>
      </c>
      <c r="G113" s="30">
        <f>Fronthaul!J47</f>
        <v>0</v>
      </c>
      <c r="H113" s="30">
        <f>Fronthaul!K47</f>
        <v>0</v>
      </c>
      <c r="I113" s="30">
        <f>Fronthaul!L47</f>
        <v>0</v>
      </c>
      <c r="J113" s="30">
        <f>Fronthaul!M47</f>
        <v>0</v>
      </c>
      <c r="K113" s="30">
        <f>Fronthaul!N47</f>
        <v>0</v>
      </c>
      <c r="L113" s="30">
        <f>Fronthaul!O47</f>
        <v>0</v>
      </c>
      <c r="M113" s="30">
        <f>Fronthaul!P47</f>
        <v>0</v>
      </c>
      <c r="N113" s="30">
        <f>Fronthaul!Q47</f>
        <v>0</v>
      </c>
      <c r="O113" s="337" t="e">
        <f t="shared" si="15"/>
        <v>#DIV/0!</v>
      </c>
    </row>
    <row r="114" spans="1:30">
      <c r="B114" s="40" t="str">
        <f t="shared" si="14"/>
        <v>Wireless Backhaul</v>
      </c>
      <c r="C114" s="30">
        <f>Backhaul!F33</f>
        <v>122.25775506511425</v>
      </c>
      <c r="D114" s="30">
        <f>Backhaul!G33</f>
        <v>103.69885054896281</v>
      </c>
      <c r="E114" s="30">
        <f>Backhaul!H33</f>
        <v>82.303681142702601</v>
      </c>
      <c r="F114" s="30">
        <f>Backhaul!I33</f>
        <v>0</v>
      </c>
      <c r="G114" s="30">
        <f>Backhaul!J33</f>
        <v>0</v>
      </c>
      <c r="H114" s="30">
        <f>Backhaul!K33</f>
        <v>0</v>
      </c>
      <c r="I114" s="30">
        <f>Backhaul!L33</f>
        <v>0</v>
      </c>
      <c r="J114" s="30">
        <f>Backhaul!M33</f>
        <v>0</v>
      </c>
      <c r="K114" s="30">
        <f>Backhaul!N33</f>
        <v>0</v>
      </c>
      <c r="L114" s="30">
        <f>Backhaul!O33</f>
        <v>0</v>
      </c>
      <c r="M114" s="30">
        <f>Backhaul!P33</f>
        <v>0</v>
      </c>
      <c r="N114" s="30">
        <f>Backhaul!Q33</f>
        <v>0</v>
      </c>
      <c r="O114" s="337" t="e">
        <f t="shared" si="15"/>
        <v>#DIV/0!</v>
      </c>
    </row>
    <row r="115" spans="1:30">
      <c r="B115" s="40" t="str">
        <f t="shared" si="14"/>
        <v>FTTx</v>
      </c>
      <c r="C115" s="33">
        <f t="shared" ref="C115:N115" si="19">P319</f>
        <v>1133.7546625817984</v>
      </c>
      <c r="D115" s="120">
        <f t="shared" si="19"/>
        <v>1012.1414103438306</v>
      </c>
      <c r="E115" s="33">
        <f t="shared" si="19"/>
        <v>708.65392982679441</v>
      </c>
      <c r="F115" s="33">
        <f t="shared" si="19"/>
        <v>0</v>
      </c>
      <c r="G115" s="33">
        <f t="shared" si="19"/>
        <v>0</v>
      </c>
      <c r="H115" s="33">
        <f t="shared" si="19"/>
        <v>0</v>
      </c>
      <c r="I115" s="33">
        <f t="shared" si="19"/>
        <v>0</v>
      </c>
      <c r="J115" s="33">
        <f t="shared" si="19"/>
        <v>0</v>
      </c>
      <c r="K115" s="33">
        <f t="shared" si="19"/>
        <v>0</v>
      </c>
      <c r="L115" s="33">
        <f t="shared" si="19"/>
        <v>0</v>
      </c>
      <c r="M115" s="33">
        <f t="shared" si="19"/>
        <v>0</v>
      </c>
      <c r="N115" s="33">
        <f t="shared" si="19"/>
        <v>0</v>
      </c>
      <c r="O115" s="361" t="e">
        <f t="shared" si="15"/>
        <v>#DIV/0!</v>
      </c>
    </row>
    <row r="116" spans="1:30">
      <c r="B116" s="232" t="s">
        <v>9</v>
      </c>
      <c r="C116" s="120">
        <f t="shared" ref="C116:K116" si="20">SUM(C109:C115)</f>
        <v>11048.711287296852</v>
      </c>
      <c r="D116" s="120">
        <f t="shared" si="20"/>
        <v>9956.5925079512053</v>
      </c>
      <c r="E116" s="33">
        <f t="shared" si="20"/>
        <v>8795.6848321477992</v>
      </c>
      <c r="F116" s="174">
        <f>SUM(F109:F115)</f>
        <v>0</v>
      </c>
      <c r="G116" s="174">
        <f>SUM(G109:G115)</f>
        <v>0</v>
      </c>
      <c r="H116" s="174">
        <f t="shared" si="20"/>
        <v>0</v>
      </c>
      <c r="I116" s="174">
        <f t="shared" si="20"/>
        <v>0</v>
      </c>
      <c r="J116" s="174">
        <f t="shared" si="20"/>
        <v>0</v>
      </c>
      <c r="K116" s="174">
        <f t="shared" si="20"/>
        <v>0</v>
      </c>
      <c r="L116" s="174">
        <f t="shared" ref="L116:N116" si="21">SUM(L109:L115)</f>
        <v>0</v>
      </c>
      <c r="M116" s="174">
        <f t="shared" si="21"/>
        <v>0</v>
      </c>
      <c r="N116" s="174">
        <f t="shared" si="21"/>
        <v>0</v>
      </c>
      <c r="O116" s="338" t="e">
        <f t="shared" si="15"/>
        <v>#DIV/0!</v>
      </c>
      <c r="AD116" s="229"/>
    </row>
    <row r="117" spans="1:30">
      <c r="B117" s="193" t="s">
        <v>171</v>
      </c>
      <c r="C117" s="151">
        <v>2016</v>
      </c>
      <c r="D117" s="170">
        <v>2017</v>
      </c>
      <c r="E117" s="151">
        <v>2018</v>
      </c>
      <c r="F117" s="151">
        <v>2019</v>
      </c>
      <c r="G117" s="151">
        <v>2020</v>
      </c>
      <c r="H117" s="151">
        <v>2021</v>
      </c>
      <c r="I117" s="151">
        <v>2022</v>
      </c>
      <c r="J117" s="151">
        <v>2023</v>
      </c>
      <c r="K117" s="151">
        <v>2024</v>
      </c>
      <c r="L117" s="151">
        <v>2025</v>
      </c>
      <c r="M117" s="151">
        <v>2026</v>
      </c>
      <c r="N117" s="151">
        <v>2027</v>
      </c>
      <c r="AD117" s="229"/>
    </row>
    <row r="118" spans="1:30">
      <c r="B118" s="40" t="str">
        <f t="shared" ref="B118:B124" si="22">B66</f>
        <v>Ethernet</v>
      </c>
      <c r="C118" s="184"/>
      <c r="D118" s="184">
        <f t="shared" ref="D118:L125" si="23">D109/C109-1</f>
        <v>0.18257741901901192</v>
      </c>
      <c r="E118" s="184">
        <f t="shared" si="23"/>
        <v>6.5979724606360923E-2</v>
      </c>
      <c r="F118" s="184">
        <f t="shared" si="23"/>
        <v>-1</v>
      </c>
      <c r="G118" s="184" t="e">
        <f t="shared" si="23"/>
        <v>#DIV/0!</v>
      </c>
      <c r="H118" s="184" t="e">
        <f t="shared" si="23"/>
        <v>#DIV/0!</v>
      </c>
      <c r="I118" s="184" t="e">
        <f t="shared" si="23"/>
        <v>#DIV/0!</v>
      </c>
      <c r="J118" s="184" t="e">
        <f t="shared" si="23"/>
        <v>#DIV/0!</v>
      </c>
      <c r="K118" s="184" t="e">
        <f t="shared" si="23"/>
        <v>#DIV/0!</v>
      </c>
      <c r="L118" s="184" t="e">
        <f t="shared" si="23"/>
        <v>#DIV/0!</v>
      </c>
      <c r="M118" s="184" t="e">
        <f t="shared" ref="M118:M125" si="24">M109/L109-1</f>
        <v>#DIV/0!</v>
      </c>
      <c r="N118" s="184" t="e">
        <f t="shared" ref="N118:N125" si="25">N109/M109-1</f>
        <v>#DIV/0!</v>
      </c>
      <c r="O118" s="415"/>
      <c r="P118" s="38"/>
      <c r="Q118" s="24"/>
      <c r="R118" s="24"/>
      <c r="T118" s="71"/>
      <c r="U118" s="71"/>
      <c r="V118" s="71"/>
      <c r="W118" s="71"/>
      <c r="X118" s="71"/>
      <c r="Y118" s="71"/>
      <c r="Z118" s="71"/>
      <c r="AA118" s="71"/>
    </row>
    <row r="119" spans="1:30">
      <c r="B119" s="40" t="str">
        <f t="shared" si="22"/>
        <v>Fibre Channel</v>
      </c>
      <c r="C119" s="184"/>
      <c r="D119" s="184">
        <f t="shared" si="23"/>
        <v>8.1391198820884192E-2</v>
      </c>
      <c r="E119" s="184">
        <f t="shared" si="23"/>
        <v>-5.2387176375970457E-2</v>
      </c>
      <c r="F119" s="184">
        <f t="shared" si="23"/>
        <v>-1</v>
      </c>
      <c r="G119" s="184" t="e">
        <f t="shared" si="23"/>
        <v>#DIV/0!</v>
      </c>
      <c r="H119" s="184" t="e">
        <f t="shared" si="23"/>
        <v>#DIV/0!</v>
      </c>
      <c r="I119" s="184" t="e">
        <f t="shared" si="23"/>
        <v>#DIV/0!</v>
      </c>
      <c r="J119" s="184" t="e">
        <f t="shared" si="23"/>
        <v>#DIV/0!</v>
      </c>
      <c r="K119" s="184" t="e">
        <f t="shared" si="23"/>
        <v>#DIV/0!</v>
      </c>
      <c r="L119" s="184" t="e">
        <f t="shared" si="23"/>
        <v>#DIV/0!</v>
      </c>
      <c r="M119" s="184" t="e">
        <f t="shared" si="24"/>
        <v>#DIV/0!</v>
      </c>
      <c r="N119" s="184" t="e">
        <f t="shared" si="25"/>
        <v>#DIV/0!</v>
      </c>
      <c r="P119" s="38"/>
      <c r="Q119" s="24"/>
      <c r="R119" s="24"/>
      <c r="T119" s="71"/>
      <c r="U119" s="71"/>
      <c r="V119" s="71"/>
      <c r="W119" s="71"/>
      <c r="X119" s="71"/>
      <c r="Y119" s="71"/>
      <c r="Z119" s="71"/>
      <c r="AA119" s="71"/>
    </row>
    <row r="120" spans="1:30">
      <c r="B120" s="40" t="str">
        <f t="shared" si="22"/>
        <v>Optical Interconnects</v>
      </c>
      <c r="C120" s="184"/>
      <c r="D120" s="184">
        <f t="shared" si="23"/>
        <v>-6.794526728532202E-2</v>
      </c>
      <c r="E120" s="184">
        <f t="shared" si="23"/>
        <v>9.9241792872780232E-2</v>
      </c>
      <c r="F120" s="184">
        <f t="shared" si="23"/>
        <v>-1</v>
      </c>
      <c r="G120" s="184" t="e">
        <f t="shared" si="23"/>
        <v>#DIV/0!</v>
      </c>
      <c r="H120" s="184" t="e">
        <f t="shared" si="23"/>
        <v>#DIV/0!</v>
      </c>
      <c r="I120" s="184" t="e">
        <f t="shared" si="23"/>
        <v>#DIV/0!</v>
      </c>
      <c r="J120" s="184" t="e">
        <f t="shared" si="23"/>
        <v>#DIV/0!</v>
      </c>
      <c r="K120" s="184" t="e">
        <f t="shared" si="23"/>
        <v>#DIV/0!</v>
      </c>
      <c r="L120" s="184" t="e">
        <f t="shared" si="23"/>
        <v>#DIV/0!</v>
      </c>
      <c r="M120" s="184" t="e">
        <f t="shared" si="24"/>
        <v>#DIV/0!</v>
      </c>
      <c r="N120" s="184" t="e">
        <f t="shared" si="25"/>
        <v>#DIV/0!</v>
      </c>
      <c r="P120" s="38"/>
      <c r="Q120" s="24"/>
      <c r="R120" s="24"/>
      <c r="T120" s="71"/>
      <c r="U120" s="71"/>
      <c r="V120" s="71"/>
      <c r="W120" s="71"/>
      <c r="X120" s="71"/>
      <c r="Y120" s="71"/>
      <c r="Z120" s="71"/>
      <c r="AA120" s="71"/>
    </row>
    <row r="121" spans="1:30">
      <c r="B121" s="40" t="str">
        <f t="shared" si="22"/>
        <v>CWDM / DWDM</v>
      </c>
      <c r="C121" s="184"/>
      <c r="D121" s="184">
        <f t="shared" si="23"/>
        <v>-0.20833805154729146</v>
      </c>
      <c r="E121" s="184">
        <f t="shared" si="23"/>
        <v>-0.23556064849351765</v>
      </c>
      <c r="F121" s="184">
        <f t="shared" si="23"/>
        <v>-1</v>
      </c>
      <c r="G121" s="184" t="e">
        <f t="shared" si="23"/>
        <v>#DIV/0!</v>
      </c>
      <c r="H121" s="184" t="e">
        <f t="shared" si="23"/>
        <v>#DIV/0!</v>
      </c>
      <c r="I121" s="184" t="e">
        <f t="shared" si="23"/>
        <v>#DIV/0!</v>
      </c>
      <c r="J121" s="184" t="e">
        <f t="shared" si="23"/>
        <v>#DIV/0!</v>
      </c>
      <c r="K121" s="184" t="e">
        <f t="shared" si="23"/>
        <v>#DIV/0!</v>
      </c>
      <c r="L121" s="184" t="e">
        <f t="shared" si="23"/>
        <v>#DIV/0!</v>
      </c>
      <c r="M121" s="184" t="e">
        <f t="shared" si="24"/>
        <v>#DIV/0!</v>
      </c>
      <c r="N121" s="184" t="e">
        <f t="shared" si="25"/>
        <v>#DIV/0!</v>
      </c>
      <c r="P121" s="38"/>
      <c r="Q121" s="24"/>
      <c r="R121" s="24"/>
      <c r="T121" s="71"/>
      <c r="U121" s="71"/>
      <c r="V121" s="71"/>
      <c r="W121" s="71"/>
      <c r="X121" s="71"/>
      <c r="Y121" s="71"/>
      <c r="Z121" s="71"/>
      <c r="AA121" s="71"/>
    </row>
    <row r="122" spans="1:30">
      <c r="B122" s="40" t="str">
        <f t="shared" si="22"/>
        <v>Wireless Fronthaul</v>
      </c>
      <c r="C122" s="184"/>
      <c r="D122" s="184">
        <f t="shared" si="23"/>
        <v>-0.35292476138607831</v>
      </c>
      <c r="E122" s="184">
        <f t="shared" si="23"/>
        <v>0.47884496198616944</v>
      </c>
      <c r="F122" s="184">
        <f t="shared" si="23"/>
        <v>-1</v>
      </c>
      <c r="G122" s="184" t="e">
        <f t="shared" si="23"/>
        <v>#DIV/0!</v>
      </c>
      <c r="H122" s="184" t="e">
        <f t="shared" si="23"/>
        <v>#DIV/0!</v>
      </c>
      <c r="I122" s="184" t="e">
        <f t="shared" si="23"/>
        <v>#DIV/0!</v>
      </c>
      <c r="J122" s="184" t="e">
        <f t="shared" si="23"/>
        <v>#DIV/0!</v>
      </c>
      <c r="K122" s="184" t="e">
        <f t="shared" si="23"/>
        <v>#DIV/0!</v>
      </c>
      <c r="L122" s="184" t="e">
        <f t="shared" si="23"/>
        <v>#DIV/0!</v>
      </c>
      <c r="M122" s="184" t="e">
        <f t="shared" si="24"/>
        <v>#DIV/0!</v>
      </c>
      <c r="N122" s="184" t="e">
        <f t="shared" si="25"/>
        <v>#DIV/0!</v>
      </c>
      <c r="P122" s="38"/>
      <c r="Q122" s="24"/>
      <c r="R122" s="24"/>
      <c r="T122" s="71"/>
      <c r="U122" s="71"/>
      <c r="V122" s="71"/>
      <c r="W122" s="71"/>
      <c r="X122" s="71"/>
      <c r="Y122" s="71"/>
      <c r="Z122" s="71"/>
      <c r="AA122" s="71"/>
    </row>
    <row r="123" spans="1:30">
      <c r="B123" s="40" t="str">
        <f t="shared" si="22"/>
        <v>Wireless Backhaul</v>
      </c>
      <c r="C123" s="184"/>
      <c r="D123" s="184">
        <f t="shared" si="23"/>
        <v>-0.15180145019239888</v>
      </c>
      <c r="E123" s="184">
        <f t="shared" si="23"/>
        <v>-0.20632021756266417</v>
      </c>
      <c r="F123" s="184">
        <f t="shared" si="23"/>
        <v>-1</v>
      </c>
      <c r="G123" s="184" t="e">
        <f t="shared" si="23"/>
        <v>#DIV/0!</v>
      </c>
      <c r="H123" s="184" t="e">
        <f t="shared" si="23"/>
        <v>#DIV/0!</v>
      </c>
      <c r="I123" s="184" t="e">
        <f t="shared" si="23"/>
        <v>#DIV/0!</v>
      </c>
      <c r="J123" s="184" t="e">
        <f t="shared" si="23"/>
        <v>#DIV/0!</v>
      </c>
      <c r="K123" s="184" t="e">
        <f t="shared" si="23"/>
        <v>#DIV/0!</v>
      </c>
      <c r="L123" s="184" t="e">
        <f t="shared" si="23"/>
        <v>#DIV/0!</v>
      </c>
      <c r="M123" s="184" t="e">
        <f t="shared" si="24"/>
        <v>#DIV/0!</v>
      </c>
      <c r="N123" s="184" t="e">
        <f t="shared" si="25"/>
        <v>#DIV/0!</v>
      </c>
      <c r="P123" s="38"/>
      <c r="Q123" s="24"/>
      <c r="R123" s="24"/>
      <c r="T123" s="71"/>
      <c r="U123" s="71"/>
      <c r="V123" s="71"/>
      <c r="W123" s="71"/>
      <c r="X123" s="71"/>
      <c r="Y123" s="71"/>
      <c r="Z123" s="71"/>
      <c r="AA123" s="71"/>
    </row>
    <row r="124" spans="1:30">
      <c r="B124" s="40" t="str">
        <f t="shared" si="22"/>
        <v>FTTx</v>
      </c>
      <c r="C124" s="184"/>
      <c r="D124" s="184">
        <f t="shared" si="23"/>
        <v>-0.1072659334966074</v>
      </c>
      <c r="E124" s="184">
        <f t="shared" si="23"/>
        <v>-0.29984691606871372</v>
      </c>
      <c r="F124" s="184">
        <f t="shared" si="23"/>
        <v>-1</v>
      </c>
      <c r="G124" s="184" t="e">
        <f t="shared" si="23"/>
        <v>#DIV/0!</v>
      </c>
      <c r="H124" s="184" t="e">
        <f t="shared" si="23"/>
        <v>#DIV/0!</v>
      </c>
      <c r="I124" s="184" t="e">
        <f t="shared" si="23"/>
        <v>#DIV/0!</v>
      </c>
      <c r="J124" s="184" t="e">
        <f t="shared" si="23"/>
        <v>#DIV/0!</v>
      </c>
      <c r="K124" s="184" t="e">
        <f t="shared" si="23"/>
        <v>#DIV/0!</v>
      </c>
      <c r="L124" s="184" t="e">
        <f t="shared" si="23"/>
        <v>#DIV/0!</v>
      </c>
      <c r="M124" s="184" t="e">
        <f t="shared" si="24"/>
        <v>#DIV/0!</v>
      </c>
      <c r="N124" s="184" t="e">
        <f t="shared" si="25"/>
        <v>#DIV/0!</v>
      </c>
      <c r="P124" s="38"/>
      <c r="Q124" s="24"/>
      <c r="R124" s="24"/>
      <c r="T124" s="71"/>
      <c r="U124" s="71"/>
      <c r="V124" s="71"/>
      <c r="W124" s="71"/>
      <c r="X124" s="71"/>
      <c r="Y124" s="71"/>
      <c r="Z124" s="71"/>
      <c r="AA124" s="71"/>
    </row>
    <row r="125" spans="1:30">
      <c r="B125" s="42" t="s">
        <v>9</v>
      </c>
      <c r="C125" s="580"/>
      <c r="D125" s="580">
        <f t="shared" si="23"/>
        <v>-9.8845806623737098E-2</v>
      </c>
      <c r="E125" s="581">
        <f t="shared" si="23"/>
        <v>-0.11659688541801028</v>
      </c>
      <c r="F125" s="581">
        <f t="shared" si="23"/>
        <v>-1</v>
      </c>
      <c r="G125" s="580" t="e">
        <f t="shared" si="23"/>
        <v>#DIV/0!</v>
      </c>
      <c r="H125" s="580" t="e">
        <f t="shared" si="23"/>
        <v>#DIV/0!</v>
      </c>
      <c r="I125" s="580" t="e">
        <f t="shared" si="23"/>
        <v>#DIV/0!</v>
      </c>
      <c r="J125" s="580" t="e">
        <f t="shared" si="23"/>
        <v>#DIV/0!</v>
      </c>
      <c r="K125" s="580" t="e">
        <f t="shared" si="23"/>
        <v>#DIV/0!</v>
      </c>
      <c r="L125" s="580" t="e">
        <f t="shared" si="23"/>
        <v>#DIV/0!</v>
      </c>
      <c r="M125" s="580" t="e">
        <f t="shared" si="24"/>
        <v>#DIV/0!</v>
      </c>
      <c r="N125" s="580" t="e">
        <f t="shared" si="25"/>
        <v>#DIV/0!</v>
      </c>
      <c r="P125" s="38"/>
      <c r="Q125" s="24"/>
      <c r="R125" s="24"/>
      <c r="T125" s="71"/>
      <c r="U125" s="71"/>
      <c r="V125" s="71"/>
      <c r="W125" s="71"/>
      <c r="X125" s="71"/>
      <c r="Y125" s="71"/>
      <c r="Z125" s="71"/>
      <c r="AA125" s="71"/>
    </row>
    <row r="126" spans="1:30">
      <c r="B126" s="582"/>
      <c r="C126" s="582"/>
      <c r="D126" s="582"/>
      <c r="E126" s="582"/>
      <c r="F126" s="582"/>
      <c r="G126" s="582"/>
      <c r="H126" s="582"/>
      <c r="I126" s="582"/>
      <c r="J126" s="582"/>
      <c r="K126" s="582"/>
      <c r="L126" s="582"/>
      <c r="M126" s="582"/>
      <c r="N126" s="582"/>
      <c r="O126" s="582"/>
    </row>
    <row r="127" spans="1:30">
      <c r="F127" s="83">
        <f>F113+F114</f>
        <v>0</v>
      </c>
      <c r="L127" s="83">
        <f>L113+L114</f>
        <v>0</v>
      </c>
      <c r="M127" s="83">
        <f t="shared" ref="M127:N127" si="26">M113+M114</f>
        <v>0</v>
      </c>
      <c r="N127" s="83">
        <f t="shared" si="26"/>
        <v>0</v>
      </c>
    </row>
    <row r="128" spans="1:30" s="48" customFormat="1" ht="22.8">
      <c r="A128" s="556" t="s">
        <v>97</v>
      </c>
      <c r="B128" s="93"/>
      <c r="C128" s="94"/>
      <c r="D128" s="94"/>
      <c r="E128" s="95"/>
      <c r="F128" s="95"/>
      <c r="G128" s="95"/>
      <c r="H128" s="95"/>
      <c r="I128" s="95"/>
      <c r="J128" s="96"/>
      <c r="K128" s="96"/>
      <c r="L128" s="96"/>
      <c r="M128" s="96"/>
      <c r="N128" s="96"/>
      <c r="O128" s="94"/>
      <c r="P128" s="94"/>
      <c r="Q128" s="97"/>
      <c r="R128" s="97"/>
      <c r="T128" s="135"/>
      <c r="U128" s="135"/>
      <c r="V128" s="135"/>
      <c r="W128" s="556" t="str">
        <f>A128</f>
        <v>CWDM/DWDM</v>
      </c>
      <c r="X128" s="135"/>
      <c r="Y128" s="135"/>
      <c r="Z128" s="135"/>
      <c r="AA128" s="135"/>
    </row>
    <row r="129" spans="1:27" s="50" customFormat="1" ht="22.8">
      <c r="A129" s="557"/>
      <c r="B129" s="22"/>
      <c r="C129" s="72"/>
      <c r="D129" s="72"/>
      <c r="E129" s="23"/>
      <c r="F129" s="23"/>
      <c r="G129" s="23"/>
      <c r="H129" s="23"/>
      <c r="I129" s="23"/>
      <c r="J129" s="53"/>
      <c r="K129" s="53"/>
      <c r="L129" s="53"/>
      <c r="M129" s="53"/>
      <c r="N129" s="53"/>
      <c r="O129" s="72"/>
      <c r="P129" s="72"/>
      <c r="Q129" s="24"/>
      <c r="R129" s="24"/>
      <c r="T129" s="558"/>
      <c r="U129" s="558"/>
      <c r="V129" s="558"/>
      <c r="W129" s="558"/>
      <c r="X129" s="558"/>
      <c r="Y129" s="558"/>
      <c r="Z129" s="558"/>
      <c r="AA129" s="558"/>
    </row>
    <row r="130" spans="1:27" ht="15.6">
      <c r="B130" s="98" t="s">
        <v>94</v>
      </c>
      <c r="C130" s="38"/>
      <c r="D130" s="38"/>
      <c r="E130" s="59"/>
      <c r="F130" s="59"/>
      <c r="G130" s="59"/>
      <c r="H130" s="59"/>
      <c r="I130" s="59"/>
      <c r="J130" s="47"/>
      <c r="K130" s="47"/>
      <c r="L130" s="47"/>
      <c r="M130" s="47"/>
      <c r="N130" s="47"/>
      <c r="P130" s="38"/>
      <c r="Q130" s="58"/>
      <c r="R130" s="58"/>
      <c r="S130" s="98" t="s">
        <v>95</v>
      </c>
      <c r="T130" s="9"/>
      <c r="U130" s="9"/>
      <c r="V130" s="9"/>
      <c r="W130" s="9"/>
      <c r="X130" s="9"/>
      <c r="Y130" s="9"/>
      <c r="Z130" s="9"/>
      <c r="AA130" s="9"/>
    </row>
    <row r="131" spans="1:27" ht="15.6">
      <c r="B131" s="134" t="s">
        <v>393</v>
      </c>
      <c r="C131" s="38"/>
      <c r="D131" s="38"/>
      <c r="E131" s="59"/>
      <c r="F131" s="59"/>
      <c r="G131" s="59"/>
      <c r="H131" s="59"/>
      <c r="I131" s="59"/>
      <c r="J131" s="47"/>
      <c r="K131" s="47"/>
      <c r="L131" s="47"/>
      <c r="M131" s="47"/>
      <c r="N131" s="47"/>
      <c r="O131" s="98"/>
      <c r="P131" s="38"/>
      <c r="Q131" s="58"/>
      <c r="R131" s="58"/>
      <c r="T131" s="9"/>
      <c r="U131" s="9"/>
      <c r="V131" s="9"/>
      <c r="W131" s="9"/>
      <c r="X131" s="9"/>
      <c r="Y131" s="9"/>
      <c r="Z131" s="9"/>
      <c r="AA131" s="9"/>
    </row>
    <row r="132" spans="1:27" ht="15.6">
      <c r="B132" s="134"/>
      <c r="C132" s="38"/>
      <c r="D132" s="38"/>
      <c r="E132" s="59"/>
      <c r="F132" s="59"/>
      <c r="G132" s="59"/>
      <c r="H132" s="59"/>
      <c r="I132" s="59"/>
      <c r="J132" s="47"/>
      <c r="K132" s="47"/>
      <c r="L132" s="47"/>
      <c r="M132" s="47"/>
      <c r="N132" s="47"/>
      <c r="O132" s="98"/>
      <c r="P132" s="38"/>
      <c r="Q132" s="58"/>
      <c r="R132" s="58"/>
      <c r="T132" s="9"/>
      <c r="U132" s="9"/>
      <c r="V132" s="9"/>
      <c r="W132" s="9"/>
      <c r="X132" s="9"/>
      <c r="Y132" s="9"/>
      <c r="Z132" s="9"/>
      <c r="AA132" s="9"/>
    </row>
    <row r="133" spans="1:27" ht="15.6">
      <c r="B133" s="134"/>
      <c r="C133" s="38"/>
      <c r="D133" s="38"/>
      <c r="E133" s="59"/>
      <c r="F133" s="59"/>
      <c r="G133" s="59"/>
      <c r="H133" s="59"/>
      <c r="I133" s="59"/>
      <c r="J133" s="47"/>
      <c r="K133" s="47"/>
      <c r="L133" s="47"/>
      <c r="M133" s="47"/>
      <c r="N133" s="47"/>
      <c r="O133" s="98"/>
      <c r="P133" s="38"/>
      <c r="Q133" s="58"/>
      <c r="R133" s="58"/>
      <c r="T133" s="9"/>
      <c r="U133" s="9"/>
      <c r="V133" s="9"/>
      <c r="W133" s="9"/>
      <c r="X133" s="9"/>
      <c r="Y133" s="9"/>
      <c r="Z133" s="9"/>
      <c r="AA133" s="9"/>
    </row>
    <row r="134" spans="1:27" ht="15.6">
      <c r="B134" s="134"/>
      <c r="C134" s="38"/>
      <c r="D134" s="38"/>
      <c r="E134" s="59"/>
      <c r="F134" s="59"/>
      <c r="G134" s="59"/>
      <c r="H134" s="59"/>
      <c r="I134" s="59"/>
      <c r="J134" s="47"/>
      <c r="K134" s="47"/>
      <c r="L134" s="47"/>
      <c r="M134" s="47"/>
      <c r="N134" s="47"/>
      <c r="O134" s="98"/>
      <c r="P134" s="38"/>
      <c r="Q134" s="58"/>
      <c r="R134" s="58"/>
      <c r="T134" s="9"/>
      <c r="U134" s="9"/>
      <c r="V134" s="9"/>
      <c r="W134" s="9"/>
      <c r="X134" s="9"/>
      <c r="Y134" s="9"/>
      <c r="Z134" s="9"/>
      <c r="AA134" s="9"/>
    </row>
    <row r="135" spans="1:27" ht="15.6">
      <c r="B135" s="67"/>
      <c r="C135" s="38"/>
      <c r="D135" s="38"/>
      <c r="E135" s="59"/>
      <c r="F135" s="59"/>
      <c r="G135" s="59"/>
      <c r="H135" s="59"/>
      <c r="I135" s="59"/>
      <c r="J135" s="47"/>
      <c r="K135" s="47"/>
      <c r="L135" s="47"/>
      <c r="M135" s="47"/>
      <c r="N135" s="47"/>
      <c r="O135" s="67"/>
      <c r="P135" s="38"/>
      <c r="Q135" s="58"/>
      <c r="R135" s="58"/>
      <c r="T135" s="9"/>
      <c r="U135" s="9"/>
      <c r="V135" s="9"/>
      <c r="W135" s="9"/>
      <c r="X135" s="9"/>
      <c r="Y135" s="9"/>
      <c r="Z135" s="9"/>
      <c r="AA135" s="9"/>
    </row>
    <row r="136" spans="1:27" ht="15.6">
      <c r="B136" s="67"/>
      <c r="C136" s="38"/>
      <c r="D136" s="38"/>
      <c r="E136" s="59"/>
      <c r="F136" s="59"/>
      <c r="G136" s="59"/>
      <c r="H136" s="59"/>
      <c r="I136" s="59"/>
      <c r="J136" s="47"/>
      <c r="K136" s="47"/>
      <c r="L136" s="47"/>
      <c r="M136" s="47"/>
      <c r="N136" s="47"/>
      <c r="O136" s="67"/>
      <c r="P136" s="38"/>
      <c r="Q136" s="58"/>
      <c r="R136" s="58"/>
      <c r="T136" s="9"/>
      <c r="U136" s="9"/>
      <c r="V136" s="9"/>
      <c r="W136" s="9"/>
      <c r="X136" s="9"/>
      <c r="Y136" s="9"/>
      <c r="Z136" s="9"/>
      <c r="AA136" s="9"/>
    </row>
    <row r="137" spans="1:27" ht="15.6">
      <c r="B137" s="67"/>
      <c r="C137" s="38"/>
      <c r="D137" s="38"/>
      <c r="E137" s="59"/>
      <c r="F137" s="59"/>
      <c r="G137" s="59"/>
      <c r="H137" s="59"/>
      <c r="I137" s="59"/>
      <c r="J137" s="47"/>
      <c r="K137" s="47"/>
      <c r="L137" s="47"/>
      <c r="M137" s="47"/>
      <c r="N137" s="47"/>
      <c r="O137" s="67"/>
      <c r="P137" s="38"/>
      <c r="Q137" s="58"/>
      <c r="R137" s="58"/>
      <c r="T137" s="9"/>
      <c r="U137" s="9"/>
      <c r="V137" s="9"/>
      <c r="W137" s="9"/>
      <c r="X137" s="9"/>
      <c r="Y137" s="9"/>
      <c r="Z137" s="9"/>
      <c r="AA137" s="9"/>
    </row>
    <row r="138" spans="1:27">
      <c r="B138" s="37"/>
      <c r="C138" s="38"/>
      <c r="D138" s="38"/>
      <c r="E138" s="38"/>
      <c r="F138" s="38"/>
      <c r="G138" s="38"/>
      <c r="H138" s="38"/>
      <c r="I138" s="38"/>
      <c r="J138" s="47"/>
      <c r="K138" s="47"/>
      <c r="L138" s="47"/>
      <c r="M138" s="47"/>
      <c r="N138" s="47"/>
      <c r="O138" s="38"/>
      <c r="P138" s="38"/>
      <c r="Q138" s="58"/>
      <c r="R138" s="58"/>
      <c r="T138" s="9"/>
      <c r="U138" s="9"/>
      <c r="V138" s="9"/>
      <c r="W138" s="9"/>
      <c r="X138" s="9"/>
      <c r="Y138" s="9"/>
      <c r="Z138" s="9"/>
      <c r="AA138" s="9"/>
    </row>
    <row r="139" spans="1:27" s="50" customFormat="1">
      <c r="B139" s="56"/>
      <c r="C139" s="56"/>
      <c r="D139" s="56"/>
      <c r="E139" s="22"/>
      <c r="F139" s="22"/>
      <c r="G139" s="22"/>
      <c r="H139" s="22"/>
      <c r="I139" s="22"/>
      <c r="J139" s="70"/>
      <c r="K139" s="70"/>
      <c r="L139" s="70"/>
      <c r="M139" s="70"/>
      <c r="N139" s="70"/>
      <c r="O139" s="70"/>
      <c r="P139" s="56"/>
      <c r="Q139" s="56"/>
      <c r="R139" s="56"/>
      <c r="S139" s="56"/>
      <c r="T139" s="198"/>
      <c r="U139" s="198"/>
      <c r="V139" s="198"/>
      <c r="W139" s="198"/>
      <c r="X139" s="198"/>
      <c r="Y139" s="198"/>
      <c r="Z139" s="198"/>
      <c r="AA139" s="198"/>
    </row>
    <row r="140" spans="1:27" s="50" customFormat="1">
      <c r="B140" s="56"/>
      <c r="C140" s="56"/>
      <c r="D140" s="56"/>
      <c r="E140" s="22"/>
      <c r="F140" s="22"/>
      <c r="G140" s="22"/>
      <c r="H140" s="22"/>
      <c r="I140" s="22"/>
      <c r="J140" s="70"/>
      <c r="K140" s="70"/>
      <c r="L140" s="70"/>
      <c r="M140" s="70"/>
      <c r="N140" s="70"/>
      <c r="O140" s="70"/>
      <c r="P140" s="56"/>
      <c r="Q140" s="56"/>
      <c r="R140" s="56"/>
      <c r="S140" s="56"/>
      <c r="T140" s="198"/>
      <c r="U140" s="198"/>
      <c r="V140" s="198"/>
      <c r="W140" s="198"/>
      <c r="X140" s="198"/>
      <c r="Y140" s="198"/>
      <c r="Z140" s="198"/>
      <c r="AA140" s="198"/>
    </row>
    <row r="141" spans="1:27" s="50" customFormat="1">
      <c r="C141" s="56"/>
      <c r="D141" s="56"/>
      <c r="E141" s="22"/>
      <c r="F141" s="22"/>
      <c r="G141" s="22"/>
      <c r="H141" s="22"/>
      <c r="I141" s="22"/>
      <c r="J141" s="70"/>
      <c r="K141" s="70"/>
      <c r="L141" s="70"/>
      <c r="M141" s="70"/>
      <c r="N141" s="70"/>
      <c r="O141" s="70"/>
      <c r="P141" s="56"/>
      <c r="Q141" s="56"/>
      <c r="R141" s="56"/>
      <c r="S141" s="56"/>
      <c r="T141" s="198"/>
      <c r="U141" s="198"/>
      <c r="V141" s="198"/>
      <c r="W141" s="198"/>
      <c r="X141" s="198"/>
      <c r="Y141" s="198"/>
      <c r="Z141" s="198"/>
      <c r="AA141" s="198"/>
    </row>
    <row r="142" spans="1:27" s="50" customFormat="1">
      <c r="B142" s="56"/>
      <c r="C142" s="56"/>
      <c r="D142" s="56"/>
      <c r="E142" s="22"/>
      <c r="F142" s="22"/>
      <c r="G142" s="22"/>
      <c r="H142" s="22"/>
      <c r="I142" s="22"/>
      <c r="J142" s="70"/>
      <c r="K142" s="70"/>
      <c r="L142" s="70"/>
      <c r="M142" s="70"/>
      <c r="N142" s="70"/>
      <c r="O142" s="70"/>
      <c r="P142" s="56"/>
      <c r="Q142" s="56"/>
      <c r="R142" s="56"/>
      <c r="S142" s="56"/>
      <c r="T142" s="198"/>
      <c r="U142" s="198"/>
      <c r="V142" s="198"/>
      <c r="W142" s="198"/>
      <c r="X142" s="198"/>
      <c r="Y142" s="198"/>
      <c r="Z142" s="198"/>
      <c r="AA142" s="198"/>
    </row>
    <row r="143" spans="1:27">
      <c r="B143" s="20"/>
      <c r="C143" s="20"/>
      <c r="D143" s="20"/>
      <c r="E143" s="37"/>
      <c r="F143" s="37"/>
      <c r="G143" s="37"/>
      <c r="H143" s="37"/>
      <c r="I143" s="37"/>
      <c r="J143" s="36"/>
      <c r="K143" s="36"/>
      <c r="L143" s="36"/>
      <c r="M143" s="36"/>
      <c r="N143" s="36"/>
      <c r="O143" s="36"/>
      <c r="P143" s="20"/>
      <c r="Q143" s="20"/>
      <c r="R143" s="20"/>
      <c r="S143" s="20"/>
      <c r="T143" s="197"/>
      <c r="U143" s="197"/>
      <c r="V143" s="197"/>
      <c r="W143" s="197"/>
      <c r="X143" s="197"/>
      <c r="Y143" s="197"/>
      <c r="Z143" s="197"/>
      <c r="AA143" s="197"/>
    </row>
    <row r="144" spans="1:27">
      <c r="B144" s="20"/>
      <c r="C144" s="20"/>
      <c r="D144" s="20"/>
      <c r="E144" s="37"/>
      <c r="F144" s="37"/>
      <c r="G144" s="37"/>
      <c r="H144" s="37"/>
      <c r="I144" s="37"/>
      <c r="J144" s="36"/>
      <c r="K144" s="36"/>
      <c r="L144" s="36"/>
      <c r="M144" s="36"/>
      <c r="N144" s="36"/>
      <c r="O144" s="36"/>
      <c r="P144" s="20"/>
      <c r="Q144" s="20"/>
      <c r="R144" s="20"/>
      <c r="S144" s="20"/>
      <c r="T144" s="197"/>
      <c r="U144" s="197"/>
      <c r="V144" s="197"/>
      <c r="W144" s="197"/>
      <c r="X144" s="197"/>
      <c r="Y144" s="197"/>
      <c r="Z144" s="197"/>
      <c r="AA144" s="197"/>
    </row>
    <row r="145" spans="2:30">
      <c r="B145" s="20"/>
      <c r="C145" s="20"/>
      <c r="D145" s="20"/>
      <c r="E145" s="37"/>
      <c r="F145" s="37"/>
      <c r="G145" s="37"/>
      <c r="H145" s="37"/>
      <c r="I145" s="37"/>
      <c r="J145" s="36"/>
      <c r="K145" s="36"/>
      <c r="L145" s="36"/>
      <c r="M145" s="36"/>
      <c r="N145" s="36"/>
      <c r="O145" s="36"/>
      <c r="P145" s="20"/>
      <c r="Q145" s="20"/>
      <c r="R145" s="20"/>
      <c r="S145" s="20"/>
      <c r="T145" s="197"/>
      <c r="U145" s="197"/>
      <c r="V145" s="197"/>
      <c r="W145" s="197"/>
      <c r="X145" s="197"/>
      <c r="Y145" s="197"/>
      <c r="Z145" s="197"/>
      <c r="AA145" s="197"/>
    </row>
    <row r="146" spans="2:30">
      <c r="B146" s="20"/>
      <c r="C146" s="20"/>
      <c r="D146" s="20"/>
      <c r="E146" s="37"/>
      <c r="F146" s="37"/>
      <c r="G146" s="37"/>
      <c r="H146" s="37"/>
      <c r="I146" s="37"/>
      <c r="J146" s="36"/>
      <c r="K146" s="36"/>
      <c r="L146" s="36"/>
      <c r="M146" s="36"/>
      <c r="N146" s="36"/>
      <c r="O146" s="36"/>
      <c r="P146" s="20"/>
      <c r="Q146" s="20"/>
      <c r="R146" s="20"/>
      <c r="S146" s="20"/>
      <c r="T146" s="197"/>
      <c r="U146" s="197"/>
      <c r="V146" s="197"/>
      <c r="W146" s="197"/>
      <c r="X146" s="197"/>
      <c r="Y146" s="197"/>
      <c r="Z146" s="197"/>
      <c r="AA146" s="197"/>
    </row>
    <row r="147" spans="2:30">
      <c r="B147" s="20"/>
      <c r="C147" s="20"/>
      <c r="D147" s="20"/>
      <c r="E147" s="37"/>
      <c r="F147" s="37"/>
      <c r="G147" s="37"/>
      <c r="H147" s="37"/>
      <c r="I147" s="37"/>
      <c r="J147" s="36"/>
      <c r="K147" s="36"/>
      <c r="L147" s="36"/>
      <c r="M147" s="36"/>
      <c r="N147" s="36"/>
      <c r="O147" s="36"/>
      <c r="P147" s="20"/>
      <c r="Q147" s="20"/>
      <c r="R147" s="20"/>
      <c r="S147" s="20"/>
      <c r="T147" s="197"/>
      <c r="U147" s="197"/>
      <c r="V147" s="197"/>
      <c r="W147" s="197"/>
      <c r="X147" s="197"/>
      <c r="Y147" s="197"/>
      <c r="Z147" s="197"/>
      <c r="AA147" s="197"/>
    </row>
    <row r="148" spans="2:30">
      <c r="B148" s="20"/>
      <c r="C148" s="20"/>
      <c r="D148" s="20"/>
      <c r="E148" s="37"/>
      <c r="F148" s="37"/>
      <c r="G148" s="37"/>
      <c r="H148" s="37"/>
      <c r="I148" s="37"/>
      <c r="J148" s="36"/>
      <c r="K148" s="36"/>
      <c r="L148" s="36"/>
      <c r="M148" s="36"/>
      <c r="N148" s="36"/>
      <c r="O148" s="36"/>
      <c r="P148" s="20"/>
      <c r="Q148" s="20"/>
      <c r="R148" s="20"/>
      <c r="S148" s="20"/>
      <c r="T148" s="197"/>
      <c r="U148" s="197"/>
      <c r="V148" s="197"/>
      <c r="W148" s="197"/>
      <c r="X148" s="197"/>
      <c r="Y148" s="197"/>
      <c r="Z148" s="197"/>
      <c r="AA148" s="197"/>
    </row>
    <row r="149" spans="2:30">
      <c r="B149" s="20"/>
      <c r="C149" s="20"/>
      <c r="D149" s="20"/>
      <c r="E149" s="37"/>
      <c r="F149" s="37"/>
      <c r="G149" s="37"/>
      <c r="H149" s="37"/>
      <c r="I149" s="37"/>
      <c r="J149" s="36"/>
      <c r="K149" s="36"/>
      <c r="L149" s="36"/>
      <c r="M149" s="36"/>
      <c r="N149" s="36"/>
      <c r="O149" s="36"/>
      <c r="P149" s="20"/>
      <c r="Q149" s="20"/>
      <c r="R149" s="20"/>
      <c r="S149" s="20"/>
      <c r="T149" s="197"/>
      <c r="U149" s="197"/>
      <c r="V149" s="197"/>
      <c r="W149" s="197"/>
      <c r="X149" s="197"/>
      <c r="Y149" s="197"/>
      <c r="Z149" s="197"/>
      <c r="AA149" s="197"/>
    </row>
    <row r="150" spans="2:30">
      <c r="B150" s="20"/>
      <c r="C150" s="20"/>
      <c r="D150" s="20"/>
      <c r="E150" s="37"/>
      <c r="F150" s="37"/>
      <c r="G150" s="37"/>
      <c r="H150" s="37"/>
      <c r="I150" s="37"/>
      <c r="J150" s="36"/>
      <c r="K150" s="36"/>
      <c r="L150" s="36"/>
      <c r="M150" s="36"/>
      <c r="N150" s="36"/>
      <c r="O150" s="36"/>
      <c r="P150" s="20"/>
      <c r="Q150" s="20"/>
      <c r="R150" s="20"/>
      <c r="S150" s="20"/>
      <c r="T150" s="197"/>
      <c r="U150" s="197"/>
      <c r="V150" s="197"/>
      <c r="W150" s="197"/>
      <c r="X150" s="197"/>
      <c r="Y150" s="197"/>
      <c r="Z150" s="197"/>
      <c r="AA150" s="197"/>
    </row>
    <row r="151" spans="2:30">
      <c r="B151" s="20"/>
      <c r="C151" s="20"/>
      <c r="D151" s="20"/>
      <c r="E151" s="37"/>
      <c r="F151" s="37"/>
      <c r="G151" s="37"/>
      <c r="H151" s="37"/>
      <c r="I151" s="37"/>
      <c r="J151" s="36"/>
      <c r="K151" s="36"/>
      <c r="L151" s="36"/>
      <c r="M151" s="36"/>
      <c r="N151" s="36"/>
      <c r="O151" s="36"/>
      <c r="P151" s="20"/>
      <c r="Q151" s="20"/>
      <c r="R151" s="20"/>
      <c r="S151" s="20"/>
      <c r="T151" s="197"/>
      <c r="U151" s="197"/>
      <c r="V151" s="197"/>
      <c r="W151" s="197"/>
      <c r="X151" s="197"/>
      <c r="Y151" s="197"/>
      <c r="Z151" s="197"/>
      <c r="AA151" s="197"/>
    </row>
    <row r="152" spans="2:30">
      <c r="B152" s="20"/>
      <c r="C152" s="20"/>
      <c r="D152" s="20"/>
      <c r="E152" s="37"/>
      <c r="F152" s="37"/>
      <c r="G152" s="37"/>
      <c r="H152" s="37"/>
      <c r="I152" s="37"/>
      <c r="J152" s="36"/>
      <c r="K152" s="36"/>
      <c r="L152" s="36"/>
      <c r="M152" s="36"/>
      <c r="N152" s="36"/>
      <c r="O152" s="36"/>
      <c r="P152" s="20"/>
      <c r="Q152" s="20"/>
      <c r="R152" s="20"/>
      <c r="S152" s="20"/>
      <c r="T152" s="197"/>
      <c r="U152" s="197"/>
      <c r="V152" s="197"/>
      <c r="W152" s="197"/>
      <c r="X152" s="197"/>
      <c r="Y152" s="197"/>
      <c r="Z152" s="197"/>
      <c r="AA152" s="197"/>
    </row>
    <row r="153" spans="2:30" ht="15.6">
      <c r="B153" s="99" t="s">
        <v>167</v>
      </c>
      <c r="C153" s="191"/>
      <c r="D153" s="191"/>
      <c r="E153" s="191"/>
      <c r="F153" s="191"/>
      <c r="G153" s="191"/>
      <c r="H153" s="191"/>
      <c r="I153" s="191"/>
      <c r="J153" s="20"/>
      <c r="K153" s="20"/>
      <c r="L153" s="20"/>
      <c r="M153" s="20"/>
      <c r="N153" s="20"/>
      <c r="O153" s="99" t="s">
        <v>181</v>
      </c>
      <c r="P153" s="366"/>
      <c r="Q153" s="366"/>
      <c r="R153" s="191"/>
      <c r="S153" s="191"/>
      <c r="T153" s="191"/>
      <c r="U153" s="191"/>
      <c r="V153" s="191"/>
      <c r="W153" s="191"/>
      <c r="X153" s="191"/>
      <c r="Y153" s="191"/>
      <c r="Z153" s="191"/>
      <c r="AA153" s="191"/>
      <c r="AB153" s="171" t="s">
        <v>2</v>
      </c>
    </row>
    <row r="154" spans="2:30">
      <c r="B154" s="230" t="s">
        <v>18</v>
      </c>
      <c r="C154" s="151">
        <v>2016</v>
      </c>
      <c r="D154" s="170">
        <v>2017</v>
      </c>
      <c r="E154" s="151">
        <v>2018</v>
      </c>
      <c r="F154" s="151">
        <v>2019</v>
      </c>
      <c r="G154" s="151">
        <v>2020</v>
      </c>
      <c r="H154" s="151">
        <v>2021</v>
      </c>
      <c r="I154" s="151">
        <v>2022</v>
      </c>
      <c r="J154" s="151">
        <v>2023</v>
      </c>
      <c r="K154" s="151">
        <v>2024</v>
      </c>
      <c r="L154" s="151">
        <v>2025</v>
      </c>
      <c r="M154" s="151">
        <v>2026</v>
      </c>
      <c r="N154" s="151">
        <v>2027</v>
      </c>
      <c r="O154" s="230" t="s">
        <v>18</v>
      </c>
      <c r="P154" s="151">
        <v>2016</v>
      </c>
      <c r="Q154" s="170">
        <v>2017</v>
      </c>
      <c r="R154" s="170">
        <v>2018</v>
      </c>
      <c r="S154" s="170">
        <v>2019</v>
      </c>
      <c r="T154" s="170">
        <v>2020</v>
      </c>
      <c r="U154" s="170">
        <v>2021</v>
      </c>
      <c r="V154" s="170">
        <v>2022</v>
      </c>
      <c r="W154" s="170">
        <v>2023</v>
      </c>
      <c r="X154" s="170">
        <v>2024</v>
      </c>
      <c r="Y154" s="170">
        <v>2025</v>
      </c>
      <c r="Z154" s="170">
        <v>2026</v>
      </c>
      <c r="AA154" s="170">
        <v>2027</v>
      </c>
      <c r="AB154" s="151" t="str">
        <f>O30</f>
        <v>2021-2027</v>
      </c>
    </row>
    <row r="155" spans="2:30">
      <c r="B155" s="42" t="s">
        <v>124</v>
      </c>
      <c r="C155" s="26">
        <f>SUM('CWDM and DWDM'!F8:F12)</f>
        <v>471337</v>
      </c>
      <c r="D155" s="26">
        <f>SUM('CWDM and DWDM'!G8:G12)</f>
        <v>276574</v>
      </c>
      <c r="E155" s="168">
        <f>SUM('CWDM and DWDM'!H8:H12)</f>
        <v>326257</v>
      </c>
      <c r="F155" s="168">
        <f>SUM('CWDM and DWDM'!I8:I12)</f>
        <v>0</v>
      </c>
      <c r="G155" s="168">
        <f>SUM('CWDM and DWDM'!J8:J12)</f>
        <v>0</v>
      </c>
      <c r="H155" s="168">
        <f>SUM('CWDM and DWDM'!K8:K12)</f>
        <v>0</v>
      </c>
      <c r="I155" s="168">
        <f>SUM('CWDM and DWDM'!L8:L12)</f>
        <v>0</v>
      </c>
      <c r="J155" s="168">
        <f>SUM('CWDM and DWDM'!M8:M12)</f>
        <v>0</v>
      </c>
      <c r="K155" s="168">
        <f>SUM('CWDM and DWDM'!N8:N12)</f>
        <v>0</v>
      </c>
      <c r="L155" s="168">
        <f>SUM('CWDM and DWDM'!O8:O12)</f>
        <v>0</v>
      </c>
      <c r="M155" s="168">
        <f>SUM('CWDM and DWDM'!P8:P12)</f>
        <v>0</v>
      </c>
      <c r="N155" s="168">
        <f>SUM('CWDM and DWDM'!Q8:Q12)</f>
        <v>0</v>
      </c>
      <c r="O155" s="42" t="str">
        <f t="shared" ref="O155:O160" si="27">B155</f>
        <v>CWDM - up to 10 Gbps</v>
      </c>
      <c r="P155" s="233">
        <f>SUM('CWDM and DWDM'!F65:F69)</f>
        <v>75.717734525769842</v>
      </c>
      <c r="Q155" s="233">
        <f>SUM('CWDM and DWDM'!G65:G69)</f>
        <v>46.33961100526983</v>
      </c>
      <c r="R155" s="233">
        <f>SUM('CWDM and DWDM'!H65:H69)</f>
        <v>63.511533999999997</v>
      </c>
      <c r="S155" s="233">
        <f>SUM('CWDM and DWDM'!I65:I69)</f>
        <v>0</v>
      </c>
      <c r="T155" s="233">
        <f>SUM('CWDM and DWDM'!J65:J69)</f>
        <v>0</v>
      </c>
      <c r="U155" s="233">
        <f>SUM('CWDM and DWDM'!K65:K69)</f>
        <v>0</v>
      </c>
      <c r="V155" s="233">
        <f>SUM('CWDM and DWDM'!L65:L69)</f>
        <v>0</v>
      </c>
      <c r="W155" s="233">
        <f>SUM('CWDM and DWDM'!M65:M69)</f>
        <v>0</v>
      </c>
      <c r="X155" s="233">
        <f>SUM('CWDM and DWDM'!N65:N69)</f>
        <v>0</v>
      </c>
      <c r="Y155" s="233">
        <f>SUM('CWDM and DWDM'!O65:O69)</f>
        <v>0</v>
      </c>
      <c r="Z155" s="233">
        <f>SUM('CWDM and DWDM'!P65:P69)</f>
        <v>0</v>
      </c>
      <c r="AA155" s="233">
        <f>SUM('CWDM and DWDM'!Q65:Q69)</f>
        <v>0</v>
      </c>
      <c r="AB155" s="360" t="e">
        <f t="shared" ref="AB155:AB161" si="28">(AA155/U155)^(1/6)-1</f>
        <v>#DIV/0!</v>
      </c>
    </row>
    <row r="156" spans="2:30">
      <c r="B156" s="40" t="s">
        <v>392</v>
      </c>
      <c r="C156" s="43">
        <f>SUM('CWDM and DWDM'!F13:F18)</f>
        <v>714951.60744382022</v>
      </c>
      <c r="D156" s="43">
        <f>SUM('CWDM and DWDM'!G13:G18)</f>
        <v>677183.26326785388</v>
      </c>
      <c r="E156" s="43">
        <f>SUM('CWDM and DWDM'!H13:H18)</f>
        <v>458440</v>
      </c>
      <c r="F156" s="43">
        <f>SUM('CWDM and DWDM'!I13:I18)</f>
        <v>0</v>
      </c>
      <c r="G156" s="43">
        <f>SUM('CWDM and DWDM'!J13:J18)</f>
        <v>0</v>
      </c>
      <c r="H156" s="43">
        <f>SUM('CWDM and DWDM'!K13:K18)</f>
        <v>0</v>
      </c>
      <c r="I156" s="43">
        <f>SUM('CWDM and DWDM'!L13:L18)</f>
        <v>0</v>
      </c>
      <c r="J156" s="43">
        <f>SUM('CWDM and DWDM'!M13:M18)</f>
        <v>0</v>
      </c>
      <c r="K156" s="43">
        <f>SUM('CWDM and DWDM'!N13:N18)</f>
        <v>0</v>
      </c>
      <c r="L156" s="43">
        <f>SUM('CWDM and DWDM'!O13:O18)</f>
        <v>0</v>
      </c>
      <c r="M156" s="43">
        <f>SUM('CWDM and DWDM'!P13:P18)</f>
        <v>0</v>
      </c>
      <c r="N156" s="43">
        <f>SUM('CWDM and DWDM'!Q13:Q18)</f>
        <v>0</v>
      </c>
      <c r="O156" s="40" t="str">
        <f t="shared" si="27"/>
        <v>DWDM - up to 10 Gbps</v>
      </c>
      <c r="P156" s="30">
        <f>SUM('CWDM and DWDM'!F70:F75)</f>
        <v>2437.3929387494582</v>
      </c>
      <c r="Q156" s="30">
        <f>SUM('CWDM and DWDM'!G70:G75)</f>
        <v>1397.6104942451282</v>
      </c>
      <c r="R156" s="30">
        <f>SUM('CWDM and DWDM'!H70:H75)</f>
        <v>209.93302399999999</v>
      </c>
      <c r="S156" s="30">
        <f>SUM('CWDM and DWDM'!I70:I75)</f>
        <v>0</v>
      </c>
      <c r="T156" s="30">
        <f>SUM('CWDM and DWDM'!J70:J75)</f>
        <v>0</v>
      </c>
      <c r="U156" s="30">
        <f>SUM('CWDM and DWDM'!K70:K75)</f>
        <v>0</v>
      </c>
      <c r="V156" s="30">
        <f>SUM('CWDM and DWDM'!L70:L75)</f>
        <v>0</v>
      </c>
      <c r="W156" s="30">
        <f>SUM('CWDM and DWDM'!M70:M75)</f>
        <v>0</v>
      </c>
      <c r="X156" s="30">
        <f>SUM('CWDM and DWDM'!N70:N75)</f>
        <v>0</v>
      </c>
      <c r="Y156" s="30">
        <f>SUM('CWDM and DWDM'!O70:O75)</f>
        <v>0</v>
      </c>
      <c r="Z156" s="30">
        <f>SUM('CWDM and DWDM'!P70:P75)</f>
        <v>0</v>
      </c>
      <c r="AA156" s="30">
        <f>SUM('CWDM and DWDM'!Q70:Q75)</f>
        <v>0</v>
      </c>
      <c r="AB156" s="337" t="e">
        <f t="shared" si="28"/>
        <v>#DIV/0!</v>
      </c>
    </row>
    <row r="157" spans="2:30">
      <c r="B157" s="40" t="s">
        <v>254</v>
      </c>
      <c r="C157" s="29">
        <f>SUM('CWDM and DWDM'!F19:F23)</f>
        <v>312088</v>
      </c>
      <c r="D157" s="29">
        <f>SUM('CWDM and DWDM'!G19:G23)</f>
        <v>347869</v>
      </c>
      <c r="E157" s="29">
        <f>SUM('CWDM and DWDM'!H19:H23)</f>
        <v>357000</v>
      </c>
      <c r="F157" s="29">
        <f>SUM('CWDM and DWDM'!I19:I23)</f>
        <v>0</v>
      </c>
      <c r="G157" s="29">
        <f>SUM('CWDM and DWDM'!J19:J23)</f>
        <v>0</v>
      </c>
      <c r="H157" s="29">
        <f>SUM('CWDM and DWDM'!K19:K23)</f>
        <v>0</v>
      </c>
      <c r="I157" s="29">
        <f>SUM('CWDM and DWDM'!L19:L23)</f>
        <v>0</v>
      </c>
      <c r="J157" s="29">
        <f>SUM('CWDM and DWDM'!M19:M23)</f>
        <v>0</v>
      </c>
      <c r="K157" s="29">
        <f>SUM('CWDM and DWDM'!N19:N23)</f>
        <v>0</v>
      </c>
      <c r="L157" s="29">
        <f>SUM('CWDM and DWDM'!O19:O23)</f>
        <v>0</v>
      </c>
      <c r="M157" s="29">
        <f>SUM('CWDM and DWDM'!P19:P23)</f>
        <v>0</v>
      </c>
      <c r="N157" s="29">
        <f>SUM('CWDM and DWDM'!Q19:Q23)</f>
        <v>0</v>
      </c>
      <c r="O157" s="40" t="str">
        <f t="shared" si="27"/>
        <v>100G</v>
      </c>
      <c r="P157" s="30">
        <f>SUM('CWDM and DWDM'!F76:F80)</f>
        <v>3774.8425354300002</v>
      </c>
      <c r="Q157" s="30">
        <f>SUM('CWDM and DWDM'!G76:G80)</f>
        <v>3068.6886711764701</v>
      </c>
      <c r="R157" s="30">
        <f>SUM('CWDM and DWDM'!H76:H80)</f>
        <v>2559.9320099999995</v>
      </c>
      <c r="S157" s="30">
        <f>SUM('CWDM and DWDM'!I76:I80)</f>
        <v>0</v>
      </c>
      <c r="T157" s="30">
        <f>SUM('CWDM and DWDM'!J76:J80)</f>
        <v>0</v>
      </c>
      <c r="U157" s="30">
        <f>SUM('CWDM and DWDM'!K76:K80)</f>
        <v>0</v>
      </c>
      <c r="V157" s="30">
        <f>SUM('CWDM and DWDM'!L76:L80)</f>
        <v>0</v>
      </c>
      <c r="W157" s="30">
        <f>SUM('CWDM and DWDM'!M76:M80)</f>
        <v>0</v>
      </c>
      <c r="X157" s="30">
        <f>SUM('CWDM and DWDM'!N76:N80)</f>
        <v>0</v>
      </c>
      <c r="Y157" s="30">
        <f>SUM('CWDM and DWDM'!O76:O80)</f>
        <v>0</v>
      </c>
      <c r="Z157" s="30">
        <f>SUM('CWDM and DWDM'!P76:P80)</f>
        <v>0</v>
      </c>
      <c r="AA157" s="30">
        <f>SUM('CWDM and DWDM'!Q76:Q80)</f>
        <v>0</v>
      </c>
      <c r="AB157" s="337" t="e">
        <f t="shared" si="28"/>
        <v>#DIV/0!</v>
      </c>
      <c r="AD157" s="229"/>
    </row>
    <row r="158" spans="2:30">
      <c r="B158" s="699" t="s">
        <v>436</v>
      </c>
      <c r="C158" s="700">
        <f>SUM('CWDM and DWDM'!F25:F26)</f>
        <v>0</v>
      </c>
      <c r="D158" s="700">
        <f>SUM('CWDM and DWDM'!G25:G26)</f>
        <v>16117</v>
      </c>
      <c r="E158" s="700">
        <f>SUM('CWDM and DWDM'!H25:H26)</f>
        <v>48948</v>
      </c>
      <c r="F158" s="700">
        <f>SUM('CWDM and DWDM'!I25:I26)</f>
        <v>0</v>
      </c>
      <c r="G158" s="700">
        <f>SUM('CWDM and DWDM'!J25:J26)</f>
        <v>0</v>
      </c>
      <c r="H158" s="700">
        <f>SUM('CWDM and DWDM'!K25:K26)</f>
        <v>0</v>
      </c>
      <c r="I158" s="700">
        <f>SUM('CWDM and DWDM'!L25:L26)</f>
        <v>0</v>
      </c>
      <c r="J158" s="700">
        <f>SUM('CWDM and DWDM'!M25:M26)</f>
        <v>0</v>
      </c>
      <c r="K158" s="700">
        <f>SUM('CWDM and DWDM'!N25:N26)</f>
        <v>0</v>
      </c>
      <c r="L158" s="700">
        <f>SUM('CWDM and DWDM'!O25:O26)</f>
        <v>0</v>
      </c>
      <c r="M158" s="700">
        <f>SUM('CWDM and DWDM'!P25:P26)</f>
        <v>0</v>
      </c>
      <c r="N158" s="700">
        <f>SUM('CWDM and DWDM'!Q25:Q26)</f>
        <v>0</v>
      </c>
      <c r="O158" s="699" t="str">
        <f t="shared" si="27"/>
        <v xml:space="preserve">200G </v>
      </c>
      <c r="P158" s="367">
        <f>SUM('CWDM and DWDM'!F82:F83)</f>
        <v>0</v>
      </c>
      <c r="Q158" s="367">
        <f>SUM('CWDM and DWDM'!G82:G83)</f>
        <v>118.819</v>
      </c>
      <c r="R158" s="367">
        <f>SUM('CWDM and DWDM'!H82:H83)</f>
        <v>286.40679999999998</v>
      </c>
      <c r="S158" s="367">
        <f>SUM('CWDM and DWDM'!I82:I83)</f>
        <v>0</v>
      </c>
      <c r="T158" s="367">
        <f>SUM('CWDM and DWDM'!J82:J83)</f>
        <v>0</v>
      </c>
      <c r="U158" s="367">
        <f>SUM('CWDM and DWDM'!K82:K83)</f>
        <v>0</v>
      </c>
      <c r="V158" s="367">
        <f>SUM('CWDM and DWDM'!L82:L83)</f>
        <v>0</v>
      </c>
      <c r="W158" s="367">
        <f>SUM('CWDM and DWDM'!M82:M83)</f>
        <v>0</v>
      </c>
      <c r="X158" s="367">
        <f>SUM('CWDM and DWDM'!N82:N83)</f>
        <v>0</v>
      </c>
      <c r="Y158" s="367">
        <f>SUM('CWDM and DWDM'!O82:O83)</f>
        <v>0</v>
      </c>
      <c r="Z158" s="367">
        <f>SUM('CWDM and DWDM'!P82:P83)</f>
        <v>0</v>
      </c>
      <c r="AA158" s="367">
        <f>SUM('CWDM and DWDM'!Q82:Q83)</f>
        <v>0</v>
      </c>
      <c r="AB158" s="337" t="e">
        <f t="shared" si="28"/>
        <v>#DIV/0!</v>
      </c>
    </row>
    <row r="159" spans="2:30">
      <c r="B159" s="699" t="s">
        <v>438</v>
      </c>
      <c r="C159" s="700">
        <f>SUM('CWDM and DWDM'!F28:F30)</f>
        <v>0</v>
      </c>
      <c r="D159" s="700">
        <f>SUM('CWDM and DWDM'!G28:G30)</f>
        <v>0</v>
      </c>
      <c r="E159" s="700">
        <f>SUM('CWDM and DWDM'!H28:H30)</f>
        <v>0</v>
      </c>
      <c r="F159" s="700">
        <f>SUM('CWDM and DWDM'!I28:I30)</f>
        <v>0</v>
      </c>
      <c r="G159" s="700">
        <f>SUM('CWDM and DWDM'!J28:J30)</f>
        <v>0</v>
      </c>
      <c r="H159" s="700">
        <f>SUM('CWDM and DWDM'!K28:K30)</f>
        <v>0</v>
      </c>
      <c r="I159" s="700">
        <f>SUM('CWDM and DWDM'!L28:L30)</f>
        <v>0</v>
      </c>
      <c r="J159" s="700">
        <f>SUM('CWDM and DWDM'!M28:M30)</f>
        <v>0</v>
      </c>
      <c r="K159" s="700">
        <f>SUM('CWDM and DWDM'!N28:N30)</f>
        <v>0</v>
      </c>
      <c r="L159" s="700">
        <f>SUM('CWDM and DWDM'!O28:O30)</f>
        <v>0</v>
      </c>
      <c r="M159" s="700">
        <f>SUM('CWDM and DWDM'!P28:P30)</f>
        <v>0</v>
      </c>
      <c r="N159" s="700">
        <f>SUM('CWDM and DWDM'!Q28:Q30)</f>
        <v>0</v>
      </c>
      <c r="O159" s="699" t="str">
        <f t="shared" si="27"/>
        <v>400G ZR, ZR+</v>
      </c>
      <c r="P159" s="367">
        <f>SUM('CWDM and DWDM'!F85:F88)</f>
        <v>0</v>
      </c>
      <c r="Q159" s="346">
        <f>SUM('CWDM and DWDM'!G85:G88)</f>
        <v>0</v>
      </c>
      <c r="R159" s="346">
        <f>SUM('CWDM and DWDM'!H85:H88)</f>
        <v>0</v>
      </c>
      <c r="S159" s="346">
        <f>SUM('CWDM and DWDM'!I85:I88)</f>
        <v>0</v>
      </c>
      <c r="T159" s="346">
        <f>SUM('CWDM and DWDM'!J85:J88)</f>
        <v>0</v>
      </c>
      <c r="U159" s="346">
        <f>SUM('CWDM and DWDM'!K85:K88)</f>
        <v>0</v>
      </c>
      <c r="V159" s="346">
        <f>SUM('CWDM and DWDM'!L85:L88)</f>
        <v>0</v>
      </c>
      <c r="W159" s="346">
        <f>SUM('CWDM and DWDM'!M85:M88)</f>
        <v>0</v>
      </c>
      <c r="X159" s="346">
        <f>SUM('CWDM and DWDM'!N85:N88)</f>
        <v>0</v>
      </c>
      <c r="Y159" s="346">
        <f>SUM('CWDM and DWDM'!O85:O88)</f>
        <v>0</v>
      </c>
      <c r="Z159" s="346">
        <f>SUM('CWDM and DWDM'!P85:P88)</f>
        <v>0</v>
      </c>
      <c r="AA159" s="346">
        <f>SUM('CWDM and DWDM'!Q85:Q88)</f>
        <v>0</v>
      </c>
      <c r="AB159" s="337" t="e">
        <f t="shared" si="28"/>
        <v>#DIV/0!</v>
      </c>
    </row>
    <row r="160" spans="2:30">
      <c r="B160" s="40" t="s">
        <v>437</v>
      </c>
      <c r="C160" s="368">
        <f>'CWDM and DWDM'!F32+'CWDM and DWDM'!F31</f>
        <v>0</v>
      </c>
      <c r="D160" s="368">
        <f>'CWDM and DWDM'!G32+'CWDM and DWDM'!G31</f>
        <v>0</v>
      </c>
      <c r="E160" s="368">
        <f>'CWDM and DWDM'!H32+'CWDM and DWDM'!H31</f>
        <v>3000</v>
      </c>
      <c r="F160" s="368">
        <f>'CWDM and DWDM'!I32+'CWDM and DWDM'!I31</f>
        <v>0</v>
      </c>
      <c r="G160" s="368">
        <f>'CWDM and DWDM'!J32+'CWDM and DWDM'!J31</f>
        <v>0</v>
      </c>
      <c r="H160" s="368">
        <f>'CWDM and DWDM'!K32+'CWDM and DWDM'!K31</f>
        <v>0</v>
      </c>
      <c r="I160" s="368">
        <f>'CWDM and DWDM'!L32+'CWDM and DWDM'!L31</f>
        <v>0</v>
      </c>
      <c r="J160" s="368">
        <f>'CWDM and DWDM'!M32+'CWDM and DWDM'!M31</f>
        <v>0</v>
      </c>
      <c r="K160" s="368">
        <f>'CWDM and DWDM'!N32+'CWDM and DWDM'!N31</f>
        <v>0</v>
      </c>
      <c r="L160" s="368">
        <f>'CWDM and DWDM'!O32+'CWDM and DWDM'!O31</f>
        <v>0</v>
      </c>
      <c r="M160" s="368">
        <f>'CWDM and DWDM'!P32+'CWDM and DWDM'!P31</f>
        <v>0</v>
      </c>
      <c r="N160" s="368">
        <f>'CWDM and DWDM'!Q32+'CWDM and DWDM'!Q31</f>
        <v>0</v>
      </c>
      <c r="O160" s="41" t="str">
        <f t="shared" si="27"/>
        <v>600G, 800G and above</v>
      </c>
      <c r="P160" s="211">
        <f>'CWDM and DWDM'!F89</f>
        <v>0</v>
      </c>
      <c r="Q160" s="346">
        <f>'CWDM and DWDM'!G89</f>
        <v>0</v>
      </c>
      <c r="R160" s="346">
        <f>'CWDM and DWDM'!H89</f>
        <v>48</v>
      </c>
      <c r="S160" s="346">
        <f>'CWDM and DWDM'!I89</f>
        <v>0</v>
      </c>
      <c r="T160" s="346">
        <f>'CWDM and DWDM'!J89</f>
        <v>0</v>
      </c>
      <c r="U160" s="346">
        <f>'CWDM and DWDM'!K89</f>
        <v>0</v>
      </c>
      <c r="V160" s="346">
        <f>'CWDM and DWDM'!L89</f>
        <v>0</v>
      </c>
      <c r="W160" s="346">
        <f>'CWDM and DWDM'!M89</f>
        <v>0</v>
      </c>
      <c r="X160" s="346">
        <f>'CWDM and DWDM'!N89</f>
        <v>0</v>
      </c>
      <c r="Y160" s="346">
        <f>'CWDM and DWDM'!O89</f>
        <v>0</v>
      </c>
      <c r="Z160" s="346">
        <f>'CWDM and DWDM'!P89</f>
        <v>0</v>
      </c>
      <c r="AA160" s="346">
        <f>'CWDM and DWDM'!Q89</f>
        <v>0</v>
      </c>
      <c r="AB160" s="337" t="e">
        <f t="shared" si="28"/>
        <v>#DIV/0!</v>
      </c>
    </row>
    <row r="161" spans="2:29">
      <c r="B161" s="234" t="s">
        <v>9</v>
      </c>
      <c r="C161" s="162">
        <f>SUM(C155:C160)</f>
        <v>1498376.6074438202</v>
      </c>
      <c r="D161" s="162">
        <f t="shared" ref="D161:N161" si="29">SUM(D155:D160)</f>
        <v>1317743.2632678538</v>
      </c>
      <c r="E161" s="162">
        <f t="shared" si="29"/>
        <v>1193645</v>
      </c>
      <c r="F161" s="162">
        <f t="shared" si="29"/>
        <v>0</v>
      </c>
      <c r="G161" s="162">
        <f t="shared" si="29"/>
        <v>0</v>
      </c>
      <c r="H161" s="162">
        <f t="shared" si="29"/>
        <v>0</v>
      </c>
      <c r="I161" s="162">
        <f t="shared" si="29"/>
        <v>0</v>
      </c>
      <c r="J161" s="162">
        <f t="shared" si="29"/>
        <v>0</v>
      </c>
      <c r="K161" s="162">
        <f t="shared" si="29"/>
        <v>0</v>
      </c>
      <c r="L161" s="162">
        <f t="shared" si="29"/>
        <v>0</v>
      </c>
      <c r="M161" s="162">
        <f t="shared" si="29"/>
        <v>0</v>
      </c>
      <c r="N161" s="162">
        <f t="shared" si="29"/>
        <v>0</v>
      </c>
      <c r="O161" s="232" t="s">
        <v>9</v>
      </c>
      <c r="P161" s="235">
        <f>SUM(P155:P160)</f>
        <v>6287.9532087052285</v>
      </c>
      <c r="Q161" s="235">
        <f t="shared" ref="Q161:AA161" si="30">SUM(Q155:Q160)</f>
        <v>4631.4577764268679</v>
      </c>
      <c r="R161" s="235">
        <f t="shared" si="30"/>
        <v>3167.7833679999994</v>
      </c>
      <c r="S161" s="235">
        <f t="shared" si="30"/>
        <v>0</v>
      </c>
      <c r="T161" s="235">
        <f t="shared" si="30"/>
        <v>0</v>
      </c>
      <c r="U161" s="235">
        <f t="shared" si="30"/>
        <v>0</v>
      </c>
      <c r="V161" s="235">
        <f t="shared" si="30"/>
        <v>0</v>
      </c>
      <c r="W161" s="235">
        <f t="shared" si="30"/>
        <v>0</v>
      </c>
      <c r="X161" s="235">
        <f t="shared" si="30"/>
        <v>0</v>
      </c>
      <c r="Y161" s="235">
        <f t="shared" si="30"/>
        <v>0</v>
      </c>
      <c r="Z161" s="235">
        <f t="shared" si="30"/>
        <v>0</v>
      </c>
      <c r="AA161" s="235">
        <f t="shared" si="30"/>
        <v>0</v>
      </c>
      <c r="AB161" s="338" t="e">
        <f t="shared" si="28"/>
        <v>#DIV/0!</v>
      </c>
    </row>
    <row r="162" spans="2:29">
      <c r="B162" s="20"/>
      <c r="C162" s="190"/>
      <c r="D162" s="190"/>
      <c r="E162" s="190"/>
      <c r="F162" s="190"/>
      <c r="G162" s="190"/>
      <c r="H162" s="190"/>
      <c r="I162" s="190"/>
      <c r="J162" s="20"/>
      <c r="K162" s="20"/>
      <c r="L162" s="20"/>
      <c r="M162" s="20"/>
      <c r="N162" s="20"/>
      <c r="O162" s="20"/>
      <c r="P162" s="366"/>
      <c r="Q162" s="192"/>
      <c r="R162" s="192"/>
      <c r="S162" s="192"/>
      <c r="T162" s="197"/>
      <c r="U162" s="197"/>
      <c r="V162" s="197"/>
      <c r="W162" s="197"/>
      <c r="X162" s="197"/>
      <c r="Y162" s="197"/>
      <c r="Z162" s="197"/>
      <c r="AA162" s="197"/>
      <c r="AC162" s="197"/>
    </row>
    <row r="163" spans="2:29" ht="15.6">
      <c r="B163" s="98" t="s">
        <v>92</v>
      </c>
      <c r="C163" s="20"/>
      <c r="D163" s="20"/>
      <c r="E163" s="20"/>
      <c r="F163" s="20"/>
      <c r="G163" s="20"/>
      <c r="H163" s="20"/>
      <c r="I163" s="20"/>
      <c r="J163" s="20"/>
      <c r="K163" s="20"/>
      <c r="L163" s="20"/>
      <c r="M163" s="20"/>
      <c r="N163" s="20"/>
      <c r="O163" s="98" t="s">
        <v>93</v>
      </c>
      <c r="P163" s="20"/>
      <c r="Q163" s="20"/>
      <c r="R163" s="20"/>
      <c r="S163" s="20"/>
      <c r="T163" s="197"/>
      <c r="U163" s="197"/>
      <c r="V163" s="197"/>
      <c r="W163" s="197"/>
      <c r="X163" s="197"/>
      <c r="Y163" s="197"/>
      <c r="Z163" s="197"/>
      <c r="AA163" s="197"/>
      <c r="AC163" s="197"/>
    </row>
    <row r="164" spans="2:29" ht="15.6">
      <c r="B164" s="67"/>
      <c r="C164" s="20"/>
      <c r="D164" s="20"/>
      <c r="E164" s="20"/>
      <c r="F164" s="20"/>
      <c r="G164" s="20"/>
      <c r="H164" s="20"/>
      <c r="I164" s="20"/>
      <c r="J164" s="20"/>
      <c r="K164" s="20"/>
      <c r="L164" s="20"/>
      <c r="M164" s="20"/>
      <c r="N164" s="20"/>
      <c r="O164" s="20"/>
      <c r="P164" s="20"/>
      <c r="Q164" s="20"/>
      <c r="R164" s="20"/>
      <c r="S164" s="20"/>
      <c r="T164" s="197"/>
      <c r="U164" s="197"/>
      <c r="V164" s="197"/>
      <c r="W164" s="197"/>
      <c r="X164" s="197"/>
      <c r="Y164" s="197"/>
      <c r="Z164" s="197"/>
      <c r="AA164" s="197"/>
      <c r="AC164" s="197"/>
    </row>
    <row r="165" spans="2:29" ht="15.6">
      <c r="B165" s="67"/>
      <c r="C165" s="20"/>
      <c r="D165" s="20"/>
      <c r="E165" s="20"/>
      <c r="F165" s="20"/>
      <c r="G165" s="20"/>
      <c r="H165" s="20"/>
      <c r="I165" s="20"/>
      <c r="J165" s="20"/>
      <c r="K165" s="20"/>
      <c r="L165" s="20"/>
      <c r="M165" s="20"/>
      <c r="N165" s="20"/>
      <c r="O165" s="20"/>
      <c r="P165" s="20"/>
      <c r="Q165" s="20"/>
      <c r="R165" s="20"/>
      <c r="S165" s="20"/>
      <c r="T165" s="197"/>
      <c r="U165" s="197"/>
      <c r="V165" s="197"/>
      <c r="W165" s="197"/>
      <c r="X165" s="197"/>
      <c r="Y165" s="197"/>
      <c r="Z165" s="197"/>
      <c r="AA165" s="197"/>
      <c r="AC165" s="197"/>
    </row>
    <row r="166" spans="2:29" ht="15.6">
      <c r="B166" s="67"/>
      <c r="C166" s="20"/>
      <c r="D166" s="20"/>
      <c r="E166" s="20"/>
      <c r="F166" s="20"/>
      <c r="G166" s="20"/>
      <c r="H166" s="20"/>
      <c r="I166" s="20"/>
      <c r="J166" s="20"/>
      <c r="K166" s="20"/>
      <c r="L166" s="20"/>
      <c r="M166" s="20"/>
      <c r="N166" s="20"/>
      <c r="O166" s="20"/>
      <c r="P166" s="20"/>
      <c r="Q166" s="20"/>
      <c r="R166" s="20"/>
      <c r="S166" s="20"/>
      <c r="T166" s="197"/>
      <c r="U166" s="197"/>
      <c r="V166" s="197"/>
      <c r="W166" s="197"/>
      <c r="X166" s="197"/>
      <c r="Y166" s="197"/>
      <c r="Z166" s="197"/>
      <c r="AA166" s="197"/>
      <c r="AC166" s="197"/>
    </row>
    <row r="167" spans="2:29" ht="15.6">
      <c r="B167" s="67"/>
      <c r="C167" s="20"/>
      <c r="D167" s="20"/>
      <c r="E167" s="20"/>
      <c r="F167" s="20"/>
      <c r="G167" s="20"/>
      <c r="H167" s="20"/>
      <c r="I167" s="20"/>
      <c r="J167" s="20"/>
      <c r="K167" s="20"/>
      <c r="L167" s="20"/>
      <c r="M167" s="20"/>
      <c r="N167" s="20"/>
      <c r="O167" s="20"/>
      <c r="P167" s="20"/>
      <c r="Q167" s="20"/>
      <c r="R167" s="20"/>
      <c r="S167" s="20"/>
      <c r="T167" s="197"/>
      <c r="U167" s="197"/>
      <c r="V167" s="197"/>
      <c r="W167" s="197"/>
      <c r="X167" s="197"/>
      <c r="Y167" s="197"/>
      <c r="Z167" s="197"/>
      <c r="AA167" s="197"/>
      <c r="AC167" s="197"/>
    </row>
    <row r="168" spans="2:29" ht="15.6">
      <c r="B168" s="67"/>
      <c r="C168" s="20"/>
      <c r="D168" s="20"/>
      <c r="E168" s="20"/>
      <c r="F168" s="20"/>
      <c r="G168" s="20"/>
      <c r="H168" s="20"/>
      <c r="I168" s="20"/>
      <c r="J168" s="20"/>
      <c r="K168" s="20"/>
      <c r="L168" s="20"/>
      <c r="M168" s="20"/>
      <c r="N168" s="20"/>
      <c r="O168" s="20"/>
      <c r="P168" s="20"/>
      <c r="Q168" s="20"/>
      <c r="R168" s="20"/>
      <c r="S168" s="20"/>
      <c r="T168" s="197"/>
      <c r="U168" s="197"/>
      <c r="V168" s="197"/>
      <c r="W168" s="197"/>
      <c r="X168" s="197"/>
      <c r="Y168" s="197"/>
      <c r="Z168" s="197"/>
      <c r="AA168" s="197"/>
      <c r="AC168" s="197"/>
    </row>
    <row r="169" spans="2:29" ht="15.6">
      <c r="B169" s="67"/>
      <c r="C169" s="20"/>
      <c r="D169" s="20"/>
      <c r="E169" s="20"/>
      <c r="F169" s="20"/>
      <c r="G169" s="20"/>
      <c r="H169" s="20"/>
      <c r="I169" s="20"/>
      <c r="J169" s="20"/>
      <c r="K169" s="20"/>
      <c r="L169" s="20"/>
      <c r="M169" s="20"/>
      <c r="N169" s="20"/>
      <c r="O169" s="20"/>
      <c r="P169" s="20"/>
      <c r="Q169" s="20"/>
      <c r="R169" s="20"/>
      <c r="S169" s="20"/>
      <c r="T169" s="197"/>
      <c r="U169" s="197"/>
      <c r="V169" s="197"/>
      <c r="W169" s="197"/>
      <c r="X169" s="197"/>
      <c r="Y169" s="197"/>
      <c r="Z169" s="197"/>
      <c r="AA169" s="197"/>
      <c r="AC169" s="197"/>
    </row>
    <row r="170" spans="2:29" ht="15.6">
      <c r="B170" s="67"/>
      <c r="C170" s="20"/>
      <c r="D170" s="20"/>
      <c r="E170" s="20"/>
      <c r="F170" s="20"/>
      <c r="G170" s="20"/>
      <c r="H170" s="20"/>
      <c r="I170" s="20"/>
      <c r="J170" s="20"/>
      <c r="K170" s="20"/>
      <c r="L170" s="20"/>
      <c r="M170" s="20"/>
      <c r="N170" s="20"/>
      <c r="O170" s="20"/>
      <c r="P170" s="20"/>
      <c r="Q170" s="20"/>
      <c r="R170" s="20"/>
      <c r="S170" s="20"/>
      <c r="T170" s="197"/>
      <c r="U170" s="197"/>
      <c r="V170" s="197"/>
      <c r="W170" s="197"/>
      <c r="X170" s="197"/>
      <c r="Y170" s="197"/>
      <c r="Z170" s="197"/>
      <c r="AA170" s="197"/>
      <c r="AC170" s="197"/>
    </row>
    <row r="171" spans="2:29" ht="15.6">
      <c r="B171" s="67"/>
      <c r="C171" s="20"/>
      <c r="D171" s="20"/>
      <c r="E171" s="20"/>
      <c r="F171" s="20"/>
      <c r="G171" s="20"/>
      <c r="H171" s="20"/>
      <c r="I171" s="20"/>
      <c r="J171" s="20"/>
      <c r="K171" s="20"/>
      <c r="L171" s="20"/>
      <c r="M171" s="20"/>
      <c r="N171" s="20"/>
      <c r="O171" s="20"/>
      <c r="P171" s="20"/>
      <c r="Q171" s="20"/>
      <c r="R171" s="20"/>
      <c r="S171" s="20"/>
      <c r="T171" s="197"/>
      <c r="U171" s="197"/>
      <c r="V171" s="197"/>
      <c r="W171" s="197"/>
      <c r="X171" s="197"/>
      <c r="Y171" s="197"/>
      <c r="Z171" s="197"/>
      <c r="AA171" s="197"/>
      <c r="AC171" s="197"/>
    </row>
    <row r="172" spans="2:29" ht="15.6">
      <c r="B172" s="67"/>
      <c r="C172" s="20"/>
      <c r="D172" s="20"/>
      <c r="E172" s="20"/>
      <c r="F172" s="20"/>
      <c r="G172" s="20"/>
      <c r="H172" s="20"/>
      <c r="I172" s="20"/>
      <c r="J172" s="20"/>
      <c r="K172" s="20"/>
      <c r="L172" s="20"/>
      <c r="M172" s="20"/>
      <c r="N172" s="20"/>
      <c r="O172" s="20"/>
      <c r="P172" s="20"/>
      <c r="Q172" s="20"/>
      <c r="R172" s="20"/>
      <c r="S172" s="20"/>
      <c r="T172" s="197"/>
      <c r="U172" s="197"/>
      <c r="V172" s="197"/>
      <c r="W172" s="197"/>
      <c r="X172" s="197"/>
      <c r="Y172" s="197"/>
      <c r="Z172" s="197"/>
      <c r="AA172" s="197"/>
      <c r="AC172" s="197"/>
    </row>
    <row r="173" spans="2:29" ht="15.6">
      <c r="B173" s="67"/>
      <c r="C173" s="20"/>
      <c r="D173" s="20"/>
      <c r="E173" s="20"/>
      <c r="F173" s="20"/>
      <c r="G173" s="20"/>
      <c r="H173" s="20"/>
      <c r="I173" s="20"/>
      <c r="J173" s="20"/>
      <c r="K173" s="20"/>
      <c r="L173" s="20"/>
      <c r="M173" s="20"/>
      <c r="N173" s="20"/>
      <c r="O173" s="20"/>
      <c r="P173" s="20"/>
      <c r="Q173" s="20"/>
      <c r="R173" s="20"/>
      <c r="S173" s="20"/>
      <c r="T173" s="197"/>
      <c r="U173" s="197"/>
      <c r="V173" s="197"/>
      <c r="W173" s="197"/>
      <c r="X173" s="197"/>
      <c r="Y173" s="197"/>
      <c r="Z173" s="197"/>
      <c r="AA173" s="197"/>
      <c r="AC173" s="197"/>
    </row>
    <row r="174" spans="2:29" ht="15.6">
      <c r="B174" s="67"/>
      <c r="C174" s="20"/>
      <c r="D174" s="20"/>
      <c r="E174" s="20"/>
      <c r="F174" s="20"/>
      <c r="G174" s="20"/>
      <c r="H174" s="20"/>
      <c r="I174" s="20"/>
      <c r="J174" s="20"/>
      <c r="K174" s="20"/>
      <c r="L174" s="20"/>
      <c r="M174" s="20"/>
      <c r="N174" s="20"/>
      <c r="O174" s="20"/>
      <c r="P174" s="20"/>
      <c r="Q174" s="20"/>
      <c r="R174" s="20"/>
      <c r="S174" s="20"/>
      <c r="T174" s="197"/>
      <c r="U174" s="197"/>
      <c r="V174" s="197"/>
      <c r="W174" s="197"/>
      <c r="X174" s="197"/>
      <c r="Y174" s="197"/>
      <c r="Z174" s="197"/>
      <c r="AA174" s="197"/>
      <c r="AC174" s="197"/>
    </row>
    <row r="175" spans="2:29" ht="15.6">
      <c r="B175" s="67"/>
      <c r="C175" s="20"/>
      <c r="D175" s="20"/>
      <c r="E175" s="20"/>
      <c r="F175" s="20"/>
      <c r="G175" s="20"/>
      <c r="H175" s="20"/>
      <c r="I175" s="20"/>
      <c r="J175" s="20"/>
      <c r="K175" s="20"/>
      <c r="L175" s="20"/>
      <c r="M175" s="20"/>
      <c r="N175" s="20"/>
      <c r="O175" s="20"/>
      <c r="P175" s="20"/>
      <c r="Q175" s="20"/>
      <c r="R175" s="20"/>
      <c r="S175" s="20"/>
      <c r="T175" s="197"/>
      <c r="U175" s="197"/>
      <c r="V175" s="197"/>
      <c r="W175" s="197"/>
      <c r="X175" s="197"/>
      <c r="Y175" s="197"/>
      <c r="Z175" s="197"/>
      <c r="AA175" s="197"/>
      <c r="AC175" s="197"/>
    </row>
    <row r="176" spans="2:29" ht="15.6">
      <c r="B176" s="67"/>
      <c r="C176" s="20"/>
      <c r="D176" s="20"/>
      <c r="E176" s="20"/>
      <c r="F176" s="20"/>
      <c r="G176" s="20"/>
      <c r="H176" s="20"/>
      <c r="I176" s="20"/>
      <c r="J176" s="20"/>
      <c r="K176" s="20"/>
      <c r="L176" s="20"/>
      <c r="M176" s="20"/>
      <c r="N176" s="20"/>
      <c r="O176" s="20"/>
      <c r="P176" s="20"/>
      <c r="Q176" s="20"/>
      <c r="R176" s="20"/>
      <c r="S176" s="20"/>
      <c r="T176" s="197"/>
      <c r="U176" s="197"/>
      <c r="V176" s="197"/>
      <c r="W176" s="197"/>
      <c r="X176" s="197"/>
      <c r="Y176" s="197"/>
      <c r="Z176" s="197"/>
      <c r="AA176" s="197"/>
      <c r="AC176" s="197"/>
    </row>
    <row r="177" spans="2:30" ht="15.6">
      <c r="B177" s="67"/>
      <c r="C177" s="20"/>
      <c r="D177" s="20"/>
      <c r="E177" s="20"/>
      <c r="F177" s="20"/>
      <c r="G177" s="20"/>
      <c r="H177" s="20"/>
      <c r="I177" s="20"/>
      <c r="J177" s="20"/>
      <c r="K177" s="20"/>
      <c r="L177" s="20"/>
      <c r="M177" s="20"/>
      <c r="N177" s="20"/>
      <c r="O177" s="20"/>
      <c r="P177" s="20"/>
      <c r="Q177" s="20"/>
      <c r="R177" s="20"/>
      <c r="S177" s="20"/>
      <c r="T177" s="197"/>
      <c r="U177" s="197"/>
      <c r="V177" s="197"/>
      <c r="W177" s="197"/>
      <c r="X177" s="197"/>
      <c r="Y177" s="197"/>
      <c r="Z177" s="197"/>
      <c r="AA177" s="197"/>
      <c r="AC177" s="197"/>
    </row>
    <row r="178" spans="2:30" ht="15.6">
      <c r="B178" s="67"/>
      <c r="C178" s="56"/>
      <c r="D178" s="56"/>
      <c r="E178" s="56"/>
      <c r="F178" s="56"/>
      <c r="G178" s="56"/>
      <c r="H178" s="56"/>
      <c r="I178" s="56"/>
      <c r="J178" s="20"/>
      <c r="K178" s="20"/>
      <c r="L178" s="20"/>
      <c r="M178" s="20"/>
      <c r="N178" s="20"/>
      <c r="O178" s="20"/>
      <c r="P178" s="20"/>
      <c r="Q178" s="20"/>
      <c r="R178" s="20"/>
      <c r="S178" s="20"/>
      <c r="T178" s="197"/>
      <c r="U178" s="197"/>
      <c r="V178" s="197"/>
      <c r="W178" s="197"/>
      <c r="X178" s="197"/>
      <c r="Y178" s="197"/>
      <c r="Z178" s="197"/>
      <c r="AA178" s="197"/>
      <c r="AC178" s="197"/>
    </row>
    <row r="179" spans="2:30" ht="15.6">
      <c r="B179" s="67"/>
      <c r="C179" s="56"/>
      <c r="D179" s="56"/>
      <c r="E179" s="56"/>
      <c r="F179" s="56"/>
      <c r="G179" s="56"/>
      <c r="H179" s="56"/>
      <c r="I179" s="56"/>
      <c r="J179" s="20"/>
      <c r="K179" s="20"/>
      <c r="L179" s="20"/>
      <c r="M179" s="20"/>
      <c r="N179" s="20"/>
      <c r="O179" s="20"/>
      <c r="P179" s="20"/>
      <c r="Q179" s="20"/>
      <c r="R179" s="20"/>
      <c r="S179" s="20"/>
      <c r="T179" s="197"/>
      <c r="U179" s="197"/>
      <c r="V179" s="197"/>
      <c r="W179" s="197"/>
      <c r="X179" s="197"/>
      <c r="Y179" s="197"/>
      <c r="Z179" s="197"/>
      <c r="AA179" s="197"/>
      <c r="AC179" s="197"/>
    </row>
    <row r="180" spans="2:30" ht="15.6">
      <c r="B180" s="67"/>
      <c r="C180" s="56"/>
      <c r="D180" s="56"/>
      <c r="E180" s="56"/>
      <c r="F180" s="56"/>
      <c r="G180" s="56"/>
      <c r="H180" s="56"/>
      <c r="I180" s="56"/>
      <c r="J180" s="20"/>
      <c r="K180" s="20"/>
      <c r="L180" s="20"/>
      <c r="M180" s="20"/>
      <c r="N180" s="20"/>
      <c r="O180" s="20"/>
      <c r="P180" s="20"/>
      <c r="Q180" s="20"/>
      <c r="R180" s="20"/>
      <c r="S180" s="20"/>
      <c r="T180" s="197"/>
      <c r="U180" s="197"/>
      <c r="V180" s="197"/>
      <c r="W180" s="197"/>
      <c r="X180" s="197"/>
      <c r="Y180" s="197"/>
      <c r="Z180" s="197"/>
      <c r="AA180" s="197"/>
      <c r="AC180" s="197"/>
    </row>
    <row r="181" spans="2:30" ht="15.6">
      <c r="B181" s="67"/>
      <c r="C181" s="56"/>
      <c r="D181" s="56"/>
      <c r="E181" s="56"/>
      <c r="F181" s="56"/>
      <c r="G181" s="56"/>
      <c r="H181" s="56"/>
      <c r="I181" s="56"/>
      <c r="J181" s="20"/>
      <c r="K181" s="20"/>
      <c r="L181" s="20"/>
      <c r="M181" s="20"/>
      <c r="N181" s="20"/>
      <c r="O181" s="20"/>
      <c r="P181" s="20"/>
      <c r="Q181" s="20"/>
      <c r="R181" s="20"/>
      <c r="S181" s="20"/>
      <c r="T181" s="197"/>
      <c r="U181" s="197"/>
      <c r="V181" s="197"/>
      <c r="W181" s="197"/>
      <c r="X181" s="197"/>
      <c r="Y181" s="197"/>
      <c r="Z181" s="197"/>
      <c r="AA181" s="197"/>
      <c r="AC181" s="197"/>
    </row>
    <row r="182" spans="2:30" ht="15.6">
      <c r="B182" s="98" t="s">
        <v>166</v>
      </c>
      <c r="C182" s="191"/>
      <c r="D182" s="191"/>
      <c r="E182" s="191"/>
      <c r="F182" s="191"/>
      <c r="G182" s="191"/>
      <c r="H182" s="191"/>
      <c r="I182" s="191"/>
      <c r="J182" s="20"/>
      <c r="K182" s="20"/>
      <c r="L182" s="20"/>
      <c r="M182" s="20"/>
      <c r="N182" s="20"/>
      <c r="O182" s="99" t="s">
        <v>182</v>
      </c>
      <c r="P182" s="20"/>
      <c r="Q182" s="20"/>
      <c r="R182" s="20"/>
      <c r="S182" s="197"/>
      <c r="AB182" s="171" t="s">
        <v>2</v>
      </c>
    </row>
    <row r="183" spans="2:30">
      <c r="B183" s="292" t="s">
        <v>103</v>
      </c>
      <c r="C183" s="151">
        <v>2016</v>
      </c>
      <c r="D183" s="170">
        <v>2017</v>
      </c>
      <c r="E183" s="170">
        <v>2018</v>
      </c>
      <c r="F183" s="151">
        <v>2019</v>
      </c>
      <c r="G183" s="151">
        <v>2020</v>
      </c>
      <c r="H183" s="151">
        <v>2021</v>
      </c>
      <c r="I183" s="151">
        <v>2022</v>
      </c>
      <c r="J183" s="151">
        <v>2023</v>
      </c>
      <c r="K183" s="151">
        <v>2024</v>
      </c>
      <c r="L183" s="151">
        <v>2025</v>
      </c>
      <c r="M183" s="151">
        <v>2026</v>
      </c>
      <c r="N183" s="151">
        <v>2027</v>
      </c>
      <c r="O183" s="230" t="s">
        <v>18</v>
      </c>
      <c r="P183" s="151">
        <v>2016</v>
      </c>
      <c r="Q183" s="170">
        <v>2017</v>
      </c>
      <c r="R183" s="170">
        <v>2018</v>
      </c>
      <c r="S183" s="170">
        <v>2019</v>
      </c>
      <c r="T183" s="170">
        <v>2020</v>
      </c>
      <c r="U183" s="170">
        <v>2021</v>
      </c>
      <c r="V183" s="170">
        <v>2022</v>
      </c>
      <c r="W183" s="170">
        <v>2023</v>
      </c>
      <c r="X183" s="170">
        <v>2024</v>
      </c>
      <c r="Y183" s="170">
        <v>2025</v>
      </c>
      <c r="Z183" s="170">
        <v>2026</v>
      </c>
      <c r="AA183" s="170">
        <v>2027</v>
      </c>
      <c r="AB183" s="151" t="str">
        <f>$AB$154</f>
        <v>2021-2027</v>
      </c>
    </row>
    <row r="184" spans="2:30">
      <c r="B184" s="293" t="s">
        <v>91</v>
      </c>
      <c r="C184" s="13">
        <f>'CWDM and DWDM'!F14</f>
        <v>94875</v>
      </c>
      <c r="D184" s="13">
        <f>'CWDM and DWDM'!G14</f>
        <v>86509</v>
      </c>
      <c r="E184" s="13">
        <f>'CWDM and DWDM'!H14</f>
        <v>43947</v>
      </c>
      <c r="F184" s="13">
        <f>'CWDM and DWDM'!I14</f>
        <v>0</v>
      </c>
      <c r="G184" s="13">
        <f>'CWDM and DWDM'!J14</f>
        <v>0</v>
      </c>
      <c r="H184" s="13">
        <f>'CWDM and DWDM'!K14</f>
        <v>0</v>
      </c>
      <c r="I184" s="13">
        <f>'CWDM and DWDM'!L14</f>
        <v>0</v>
      </c>
      <c r="J184" s="13">
        <f>'CWDM and DWDM'!M14</f>
        <v>0</v>
      </c>
      <c r="K184" s="13">
        <f>'CWDM and DWDM'!N14</f>
        <v>0</v>
      </c>
      <c r="L184" s="13">
        <f>'CWDM and DWDM'!O14</f>
        <v>0</v>
      </c>
      <c r="M184" s="13">
        <f>'CWDM and DWDM'!P14</f>
        <v>0</v>
      </c>
      <c r="N184" s="13">
        <f>'CWDM and DWDM'!Q14</f>
        <v>0</v>
      </c>
      <c r="O184" s="295" t="s">
        <v>91</v>
      </c>
      <c r="P184" s="30">
        <f>'CWDM and DWDM'!F71</f>
        <v>44.131827549685809</v>
      </c>
      <c r="Q184" s="30">
        <f>'CWDM and DWDM'!G71</f>
        <v>32.715855538572171</v>
      </c>
      <c r="R184" s="30">
        <f>'CWDM and DWDM'!H71</f>
        <v>15.073821000000001</v>
      </c>
      <c r="S184" s="30">
        <f>'CWDM and DWDM'!I71</f>
        <v>0</v>
      </c>
      <c r="T184" s="30">
        <f>'CWDM and DWDM'!J71</f>
        <v>0</v>
      </c>
      <c r="U184" s="30">
        <f>'CWDM and DWDM'!K71</f>
        <v>0</v>
      </c>
      <c r="V184" s="30">
        <f>'CWDM and DWDM'!L71</f>
        <v>0</v>
      </c>
      <c r="W184" s="30">
        <f>'CWDM and DWDM'!M71</f>
        <v>0</v>
      </c>
      <c r="X184" s="30">
        <f>'CWDM and DWDM'!N71</f>
        <v>0</v>
      </c>
      <c r="Y184" s="30">
        <f>'CWDM and DWDM'!O71</f>
        <v>0</v>
      </c>
      <c r="Z184" s="30">
        <f>'CWDM and DWDM'!P71</f>
        <v>0</v>
      </c>
      <c r="AA184" s="30">
        <f>'CWDM and DWDM'!Q71</f>
        <v>0</v>
      </c>
      <c r="AB184" s="337" t="e">
        <f>(AA184/U184)^(1/6)-1</f>
        <v>#DIV/0!</v>
      </c>
    </row>
    <row r="185" spans="2:30">
      <c r="B185" s="293" t="s">
        <v>37</v>
      </c>
      <c r="C185" s="13">
        <f>'CWDM and DWDM'!F16</f>
        <v>174127</v>
      </c>
      <c r="D185" s="13">
        <f>'CWDM and DWDM'!G16</f>
        <v>183113</v>
      </c>
      <c r="E185" s="13">
        <f>'CWDM and DWDM'!H16</f>
        <v>186074</v>
      </c>
      <c r="F185" s="13">
        <f>'CWDM and DWDM'!I16</f>
        <v>0</v>
      </c>
      <c r="G185" s="13">
        <f>'CWDM and DWDM'!J16</f>
        <v>0</v>
      </c>
      <c r="H185" s="13">
        <f>'CWDM and DWDM'!K16</f>
        <v>0</v>
      </c>
      <c r="I185" s="13">
        <f>'CWDM and DWDM'!L16</f>
        <v>0</v>
      </c>
      <c r="J185" s="13">
        <f>'CWDM and DWDM'!M16</f>
        <v>0</v>
      </c>
      <c r="K185" s="13">
        <f>'CWDM and DWDM'!N16</f>
        <v>0</v>
      </c>
      <c r="L185" s="13">
        <f>'CWDM and DWDM'!O16</f>
        <v>0</v>
      </c>
      <c r="M185" s="13">
        <f>'CWDM and DWDM'!P16</f>
        <v>0</v>
      </c>
      <c r="N185" s="13">
        <f>'CWDM and DWDM'!Q16</f>
        <v>0</v>
      </c>
      <c r="O185" s="295" t="s">
        <v>37</v>
      </c>
      <c r="P185" s="30">
        <f>'CWDM and DWDM'!F73</f>
        <v>109.57744239</v>
      </c>
      <c r="Q185" s="30">
        <f>'CWDM and DWDM'!G73</f>
        <v>104.63186200000001</v>
      </c>
      <c r="R185" s="30">
        <f>'CWDM and DWDM'!H73</f>
        <v>92.292704000000001</v>
      </c>
      <c r="S185" s="30">
        <f>'CWDM and DWDM'!I73</f>
        <v>0</v>
      </c>
      <c r="T185" s="30">
        <f>'CWDM and DWDM'!J73</f>
        <v>0</v>
      </c>
      <c r="U185" s="30">
        <f>'CWDM and DWDM'!K73</f>
        <v>0</v>
      </c>
      <c r="V185" s="30">
        <f>'CWDM and DWDM'!L73</f>
        <v>0</v>
      </c>
      <c r="W185" s="30">
        <f>'CWDM and DWDM'!M73</f>
        <v>0</v>
      </c>
      <c r="X185" s="30">
        <f>'CWDM and DWDM'!N73</f>
        <v>0</v>
      </c>
      <c r="Y185" s="30">
        <f>'CWDM and DWDM'!O73</f>
        <v>0</v>
      </c>
      <c r="Z185" s="30">
        <f>'CWDM and DWDM'!P73</f>
        <v>0</v>
      </c>
      <c r="AA185" s="30">
        <f>'CWDM and DWDM'!Q73</f>
        <v>0</v>
      </c>
      <c r="AB185" s="337" t="e">
        <f>(AA185/U185)^(1/6)-1</f>
        <v>#DIV/0!</v>
      </c>
      <c r="AD185" s="229"/>
    </row>
    <row r="186" spans="2:30">
      <c r="B186" s="293" t="s">
        <v>133</v>
      </c>
      <c r="C186" s="13">
        <f>'CWDM and DWDM'!F15</f>
        <v>65562</v>
      </c>
      <c r="D186" s="13">
        <f>'CWDM and DWDM'!G15</f>
        <v>106342</v>
      </c>
      <c r="E186" s="13">
        <f>'CWDM and DWDM'!H15</f>
        <v>84695</v>
      </c>
      <c r="F186" s="13">
        <f>'CWDM and DWDM'!I15</f>
        <v>0</v>
      </c>
      <c r="G186" s="13">
        <f>'CWDM and DWDM'!J15</f>
        <v>0</v>
      </c>
      <c r="H186" s="13">
        <f>'CWDM and DWDM'!K15</f>
        <v>0</v>
      </c>
      <c r="I186" s="13">
        <f>'CWDM and DWDM'!L15</f>
        <v>0</v>
      </c>
      <c r="J186" s="13">
        <f>'CWDM and DWDM'!M15</f>
        <v>0</v>
      </c>
      <c r="K186" s="13">
        <f>'CWDM and DWDM'!N15</f>
        <v>0</v>
      </c>
      <c r="L186" s="13">
        <f>'CWDM and DWDM'!O15</f>
        <v>0</v>
      </c>
      <c r="M186" s="13">
        <f>'CWDM and DWDM'!P15</f>
        <v>0</v>
      </c>
      <c r="N186" s="13">
        <f>'CWDM and DWDM'!Q15</f>
        <v>0</v>
      </c>
      <c r="O186" s="295" t="s">
        <v>133</v>
      </c>
      <c r="P186" s="30">
        <f>'CWDM and DWDM'!F72</f>
        <v>29.585699433278187</v>
      </c>
      <c r="Q186" s="30">
        <f>'CWDM and DWDM'!G72</f>
        <v>41.423453372424589</v>
      </c>
      <c r="R186" s="30">
        <f>'CWDM and DWDM'!H72</f>
        <v>30.236115000000002</v>
      </c>
      <c r="S186" s="30">
        <f>'CWDM and DWDM'!I72</f>
        <v>0</v>
      </c>
      <c r="T186" s="30">
        <f>'CWDM and DWDM'!J72</f>
        <v>0</v>
      </c>
      <c r="U186" s="30">
        <f>'CWDM and DWDM'!K72</f>
        <v>0</v>
      </c>
      <c r="V186" s="30">
        <f>'CWDM and DWDM'!L72</f>
        <v>0</v>
      </c>
      <c r="W186" s="30">
        <f>'CWDM and DWDM'!M72</f>
        <v>0</v>
      </c>
      <c r="X186" s="30">
        <f>'CWDM and DWDM'!N72</f>
        <v>0</v>
      </c>
      <c r="Y186" s="30">
        <f>'CWDM and DWDM'!O72</f>
        <v>0</v>
      </c>
      <c r="Z186" s="30">
        <f>'CWDM and DWDM'!P72</f>
        <v>0</v>
      </c>
      <c r="AA186" s="30">
        <f>'CWDM and DWDM'!Q72</f>
        <v>0</v>
      </c>
      <c r="AB186" s="337" t="e">
        <f>(AA186/U186)^(1/6)-1</f>
        <v>#DIV/0!</v>
      </c>
    </row>
    <row r="187" spans="2:30">
      <c r="B187" s="241" t="s">
        <v>134</v>
      </c>
      <c r="C187" s="291">
        <f>'CWDM and DWDM'!F17</f>
        <v>45461</v>
      </c>
      <c r="D187" s="291">
        <f>'CWDM and DWDM'!G17</f>
        <v>74817</v>
      </c>
      <c r="E187" s="291">
        <f>'CWDM and DWDM'!H17</f>
        <v>105420</v>
      </c>
      <c r="F187" s="291">
        <f>'CWDM and DWDM'!I17</f>
        <v>0</v>
      </c>
      <c r="G187" s="291">
        <f>'CWDM and DWDM'!J17</f>
        <v>0</v>
      </c>
      <c r="H187" s="291">
        <f>'CWDM and DWDM'!K17</f>
        <v>0</v>
      </c>
      <c r="I187" s="291">
        <f>'CWDM and DWDM'!L17</f>
        <v>0</v>
      </c>
      <c r="J187" s="291">
        <f>'CWDM and DWDM'!M17</f>
        <v>0</v>
      </c>
      <c r="K187" s="291">
        <f>'CWDM and DWDM'!N17</f>
        <v>0</v>
      </c>
      <c r="L187" s="291">
        <f>'CWDM and DWDM'!O17</f>
        <v>0</v>
      </c>
      <c r="M187" s="291">
        <f>'CWDM and DWDM'!P17</f>
        <v>0</v>
      </c>
      <c r="N187" s="291">
        <f>'CWDM and DWDM'!Q17</f>
        <v>0</v>
      </c>
      <c r="O187" s="296" t="s">
        <v>134</v>
      </c>
      <c r="P187" s="33">
        <f>'CWDM and DWDM'!F74</f>
        <v>38.279044019999994</v>
      </c>
      <c r="Q187" s="33">
        <f>'CWDM and DWDM'!G74</f>
        <v>53.050871000000001</v>
      </c>
      <c r="R187" s="33">
        <f>'CWDM and DWDM'!H74</f>
        <v>63.673679999999997</v>
      </c>
      <c r="S187" s="33">
        <f>'CWDM and DWDM'!I74</f>
        <v>0</v>
      </c>
      <c r="T187" s="33">
        <f>'CWDM and DWDM'!J74</f>
        <v>0</v>
      </c>
      <c r="U187" s="33">
        <f>'CWDM and DWDM'!K74</f>
        <v>0</v>
      </c>
      <c r="V187" s="33">
        <f>'CWDM and DWDM'!L74</f>
        <v>0</v>
      </c>
      <c r="W187" s="33">
        <f>'CWDM and DWDM'!M74</f>
        <v>0</v>
      </c>
      <c r="X187" s="33">
        <f>'CWDM and DWDM'!N74</f>
        <v>0</v>
      </c>
      <c r="Y187" s="33">
        <f>'CWDM and DWDM'!O74</f>
        <v>0</v>
      </c>
      <c r="Z187" s="33">
        <f>'CWDM and DWDM'!P74</f>
        <v>0</v>
      </c>
      <c r="AA187" s="33">
        <f>'CWDM and DWDM'!Q74</f>
        <v>0</v>
      </c>
      <c r="AB187" s="361" t="e">
        <f>(AA187/U187)^(1/6)-1</f>
        <v>#DIV/0!</v>
      </c>
    </row>
    <row r="188" spans="2:30" ht="15.6">
      <c r="B188" s="67"/>
      <c r="C188" s="20"/>
      <c r="D188" s="20"/>
      <c r="E188" s="20"/>
      <c r="F188" s="20"/>
      <c r="G188" s="20"/>
      <c r="H188" s="20"/>
      <c r="I188" s="20"/>
      <c r="J188" s="20"/>
      <c r="K188" s="20"/>
      <c r="L188" s="20"/>
      <c r="M188" s="20"/>
      <c r="N188" s="20"/>
      <c r="O188" s="20"/>
      <c r="P188" s="20"/>
      <c r="Q188" s="20"/>
      <c r="R188" s="20"/>
      <c r="S188" s="20"/>
      <c r="T188" s="197"/>
      <c r="U188" s="197"/>
      <c r="V188" s="197"/>
      <c r="W188" s="197"/>
      <c r="X188" s="197"/>
      <c r="Y188" s="197"/>
      <c r="Z188" s="197"/>
      <c r="AA188" s="197"/>
      <c r="AC188" s="197"/>
    </row>
    <row r="189" spans="2:30" ht="15.6">
      <c r="B189" s="98" t="s">
        <v>249</v>
      </c>
      <c r="C189" s="20"/>
      <c r="D189" s="20"/>
      <c r="E189" s="20"/>
      <c r="F189" s="20"/>
      <c r="G189" s="20"/>
      <c r="H189" s="20"/>
      <c r="I189" s="20"/>
      <c r="J189" s="20"/>
      <c r="K189" s="20"/>
      <c r="L189" s="20"/>
      <c r="M189" s="20"/>
      <c r="N189" s="20"/>
      <c r="O189" s="98" t="s">
        <v>291</v>
      </c>
      <c r="P189" s="20"/>
      <c r="Q189" s="20"/>
      <c r="R189" s="20"/>
      <c r="S189" s="20"/>
      <c r="T189" s="197"/>
      <c r="U189" s="197"/>
      <c r="V189" s="197"/>
      <c r="W189" s="197"/>
      <c r="X189" s="197"/>
      <c r="Y189" s="197"/>
      <c r="Z189" s="197"/>
      <c r="AA189" s="197"/>
      <c r="AC189" s="197"/>
    </row>
    <row r="190" spans="2:30" ht="15.6">
      <c r="B190" s="134"/>
      <c r="C190" s="20"/>
      <c r="D190" s="20"/>
      <c r="E190" s="20"/>
      <c r="F190" s="20"/>
      <c r="G190" s="20"/>
      <c r="H190" s="20"/>
      <c r="I190" s="20"/>
      <c r="J190" s="20"/>
      <c r="K190" s="20"/>
      <c r="L190" s="20"/>
      <c r="M190" s="20"/>
      <c r="N190" s="20"/>
      <c r="O190" s="98"/>
      <c r="P190" s="20"/>
      <c r="Q190" s="20"/>
      <c r="R190" s="20"/>
      <c r="S190" s="20"/>
      <c r="T190" s="197"/>
      <c r="U190" s="197"/>
      <c r="V190" s="197"/>
      <c r="W190" s="197"/>
      <c r="X190" s="197"/>
      <c r="Y190" s="197"/>
      <c r="Z190" s="197"/>
      <c r="AA190" s="197"/>
      <c r="AC190" s="197"/>
    </row>
    <row r="191" spans="2:30" ht="15.6">
      <c r="B191" s="67"/>
      <c r="C191" s="20"/>
      <c r="D191" s="20"/>
      <c r="E191" s="20"/>
      <c r="F191" s="20"/>
      <c r="G191" s="20"/>
      <c r="H191" s="20"/>
      <c r="I191" s="20"/>
      <c r="J191" s="20"/>
      <c r="K191" s="20"/>
      <c r="L191" s="20"/>
      <c r="M191" s="20"/>
      <c r="N191" s="20"/>
      <c r="O191" s="20"/>
      <c r="P191" s="20"/>
      <c r="Q191" s="20"/>
      <c r="R191" s="20"/>
      <c r="S191" s="20"/>
      <c r="T191" s="197"/>
      <c r="U191" s="197"/>
      <c r="V191" s="197"/>
      <c r="W191" s="197"/>
      <c r="X191" s="197"/>
      <c r="Y191" s="197"/>
      <c r="Z191" s="197"/>
      <c r="AA191" s="197"/>
      <c r="AC191" s="197"/>
    </row>
    <row r="192" spans="2:30" ht="15.6">
      <c r="B192" s="67"/>
      <c r="C192" s="20"/>
      <c r="D192" s="20"/>
      <c r="E192" s="20"/>
      <c r="F192" s="20"/>
      <c r="G192" s="20"/>
      <c r="H192" s="20"/>
      <c r="I192" s="20"/>
      <c r="J192" s="20"/>
      <c r="K192" s="20"/>
      <c r="L192" s="20"/>
      <c r="M192" s="20"/>
      <c r="N192" s="20"/>
      <c r="O192" s="20"/>
      <c r="P192" s="20"/>
      <c r="Q192" s="20"/>
      <c r="R192" s="20"/>
      <c r="S192" s="20"/>
      <c r="T192" s="197"/>
      <c r="U192" s="197"/>
      <c r="V192" s="197"/>
      <c r="W192" s="197"/>
      <c r="X192" s="197"/>
      <c r="Y192" s="197"/>
      <c r="Z192" s="197"/>
      <c r="AA192" s="197"/>
      <c r="AC192" s="197"/>
    </row>
    <row r="193" spans="2:29" ht="15.6">
      <c r="B193" s="67"/>
      <c r="C193" s="20"/>
      <c r="D193" s="20"/>
      <c r="E193" s="20"/>
      <c r="F193" s="20"/>
      <c r="G193" s="20"/>
      <c r="H193" s="20"/>
      <c r="I193" s="20"/>
      <c r="J193" s="20"/>
      <c r="K193" s="20"/>
      <c r="L193" s="20"/>
      <c r="M193" s="20"/>
      <c r="N193" s="20"/>
      <c r="O193" s="20"/>
      <c r="P193" s="20"/>
      <c r="Q193" s="20"/>
      <c r="R193" s="20"/>
      <c r="S193" s="20"/>
      <c r="T193" s="197"/>
      <c r="U193" s="197"/>
      <c r="V193" s="197"/>
      <c r="W193" s="197"/>
      <c r="X193" s="197"/>
      <c r="Y193" s="197"/>
      <c r="Z193" s="197"/>
      <c r="AA193" s="197"/>
      <c r="AC193" s="197"/>
    </row>
    <row r="194" spans="2:29" ht="15.6">
      <c r="B194" s="67"/>
      <c r="C194" s="20"/>
      <c r="D194" s="20"/>
      <c r="E194" s="20"/>
      <c r="F194" s="20"/>
      <c r="G194" s="20"/>
      <c r="H194" s="20"/>
      <c r="I194" s="20"/>
      <c r="J194" s="20"/>
      <c r="K194" s="20"/>
      <c r="L194" s="20"/>
      <c r="M194" s="20"/>
      <c r="N194" s="20"/>
      <c r="O194" s="20"/>
      <c r="P194" s="20"/>
      <c r="Q194" s="20"/>
      <c r="R194" s="20"/>
      <c r="S194" s="20"/>
      <c r="T194" s="197"/>
      <c r="U194" s="197"/>
      <c r="V194" s="197"/>
      <c r="W194" s="197"/>
      <c r="X194" s="197"/>
      <c r="Y194" s="197"/>
      <c r="Z194" s="197"/>
      <c r="AA194" s="197"/>
      <c r="AC194" s="197"/>
    </row>
    <row r="195" spans="2:29" ht="15.6">
      <c r="B195" s="67"/>
      <c r="C195" s="20"/>
      <c r="D195" s="20"/>
      <c r="E195" s="20"/>
      <c r="F195" s="20"/>
      <c r="G195" s="20"/>
      <c r="H195" s="20"/>
      <c r="I195" s="20"/>
      <c r="J195" s="20"/>
      <c r="K195" s="20"/>
      <c r="L195" s="20"/>
      <c r="M195" s="20"/>
      <c r="N195" s="20"/>
      <c r="O195" s="20"/>
      <c r="P195" s="20"/>
      <c r="Q195" s="20"/>
      <c r="R195" s="20"/>
      <c r="S195" s="20"/>
      <c r="T195" s="197"/>
      <c r="U195" s="197"/>
      <c r="V195" s="197"/>
      <c r="W195" s="197"/>
      <c r="X195" s="197"/>
      <c r="Y195" s="197"/>
      <c r="Z195" s="197"/>
      <c r="AA195" s="197"/>
      <c r="AC195" s="197"/>
    </row>
    <row r="196" spans="2:29" ht="15.6">
      <c r="B196" s="67"/>
      <c r="C196" s="20"/>
      <c r="D196" s="20"/>
      <c r="E196" s="20"/>
      <c r="F196" s="20"/>
      <c r="G196" s="20"/>
      <c r="H196" s="20"/>
      <c r="I196" s="20"/>
      <c r="J196" s="20"/>
      <c r="K196" s="20"/>
      <c r="L196" s="20"/>
      <c r="M196" s="20"/>
      <c r="N196" s="20"/>
      <c r="O196" s="20"/>
      <c r="P196" s="20"/>
      <c r="Q196" s="20"/>
      <c r="R196" s="20"/>
      <c r="S196" s="20"/>
      <c r="T196" s="197"/>
      <c r="U196" s="197"/>
      <c r="V196" s="197"/>
      <c r="W196" s="197"/>
      <c r="X196" s="197"/>
      <c r="Y196" s="197"/>
      <c r="Z196" s="197"/>
      <c r="AA196" s="197"/>
      <c r="AC196" s="197"/>
    </row>
    <row r="197" spans="2:29" ht="15.6">
      <c r="B197" s="67"/>
      <c r="C197" s="20"/>
      <c r="D197" s="20"/>
      <c r="E197" s="20"/>
      <c r="F197" s="20"/>
      <c r="G197" s="20"/>
      <c r="H197" s="20"/>
      <c r="I197" s="20"/>
      <c r="J197" s="20"/>
      <c r="K197" s="20"/>
      <c r="L197" s="20"/>
      <c r="M197" s="20"/>
      <c r="N197" s="20"/>
      <c r="O197" s="20"/>
      <c r="P197" s="20"/>
      <c r="Q197" s="20"/>
      <c r="R197" s="20"/>
      <c r="S197" s="20"/>
      <c r="T197" s="197"/>
      <c r="U197" s="197"/>
      <c r="V197" s="197"/>
      <c r="W197" s="197"/>
      <c r="X197" s="197"/>
      <c r="Y197" s="197"/>
      <c r="Z197" s="197"/>
      <c r="AA197" s="197"/>
      <c r="AC197" s="197"/>
    </row>
    <row r="198" spans="2:29" ht="15.6">
      <c r="B198" s="67"/>
      <c r="C198" s="20"/>
      <c r="D198" s="20"/>
      <c r="E198" s="20"/>
      <c r="F198" s="20"/>
      <c r="G198" s="20"/>
      <c r="H198" s="20"/>
      <c r="I198" s="20"/>
      <c r="J198" s="20"/>
      <c r="K198" s="20"/>
      <c r="L198" s="20"/>
      <c r="M198" s="20"/>
      <c r="N198" s="20"/>
      <c r="O198" s="20"/>
      <c r="P198" s="20"/>
      <c r="Q198" s="20"/>
      <c r="R198" s="20"/>
      <c r="S198" s="20"/>
      <c r="T198" s="197"/>
      <c r="U198" s="197"/>
      <c r="V198" s="197"/>
      <c r="W198" s="197"/>
      <c r="X198" s="197"/>
      <c r="Y198" s="197"/>
      <c r="Z198" s="197"/>
      <c r="AA198" s="197"/>
      <c r="AC198" s="197"/>
    </row>
    <row r="199" spans="2:29" ht="15.6">
      <c r="B199" s="67"/>
      <c r="C199" s="20"/>
      <c r="D199" s="20"/>
      <c r="E199" s="20"/>
      <c r="F199" s="20"/>
      <c r="G199" s="20"/>
      <c r="H199" s="20"/>
      <c r="I199" s="20"/>
      <c r="J199" s="20"/>
      <c r="K199" s="20"/>
      <c r="L199" s="20"/>
      <c r="M199" s="20"/>
      <c r="N199" s="20"/>
      <c r="O199" s="20"/>
      <c r="P199" s="20"/>
      <c r="Q199" s="20"/>
      <c r="R199" s="20"/>
      <c r="S199" s="20"/>
      <c r="T199" s="197"/>
      <c r="U199" s="197"/>
      <c r="V199" s="197"/>
      <c r="W199" s="197"/>
      <c r="X199" s="197"/>
      <c r="Y199" s="197"/>
      <c r="Z199" s="197"/>
      <c r="AA199" s="197"/>
      <c r="AC199" s="197"/>
    </row>
    <row r="200" spans="2:29" ht="15.6">
      <c r="B200" s="67"/>
      <c r="C200" s="20"/>
      <c r="D200" s="20"/>
      <c r="E200" s="20"/>
      <c r="F200" s="20"/>
      <c r="G200" s="20"/>
      <c r="H200" s="20"/>
      <c r="I200" s="20"/>
      <c r="J200" s="20"/>
      <c r="K200" s="20"/>
      <c r="L200" s="20"/>
      <c r="M200" s="20"/>
      <c r="N200" s="20"/>
      <c r="O200" s="20"/>
      <c r="P200" s="20"/>
      <c r="Q200" s="20"/>
      <c r="R200" s="20"/>
      <c r="S200" s="20"/>
      <c r="T200" s="197"/>
      <c r="U200" s="197"/>
      <c r="V200" s="197"/>
      <c r="W200" s="197"/>
      <c r="X200" s="197"/>
      <c r="Y200" s="197"/>
      <c r="Z200" s="197"/>
      <c r="AA200" s="197"/>
      <c r="AC200" s="197"/>
    </row>
    <row r="201" spans="2:29" ht="15.6">
      <c r="B201" s="67"/>
      <c r="C201" s="20"/>
      <c r="D201" s="20"/>
      <c r="E201" s="20"/>
      <c r="F201" s="20"/>
      <c r="G201" s="20"/>
      <c r="H201" s="20"/>
      <c r="I201" s="20"/>
      <c r="J201" s="20"/>
      <c r="K201" s="20"/>
      <c r="L201" s="20"/>
      <c r="M201" s="20"/>
      <c r="N201" s="20"/>
      <c r="O201" s="20"/>
      <c r="P201" s="20"/>
      <c r="Q201" s="20"/>
      <c r="R201" s="20"/>
      <c r="S201" s="20"/>
      <c r="T201" s="197"/>
      <c r="U201" s="197"/>
      <c r="V201" s="197"/>
      <c r="W201" s="197"/>
      <c r="X201" s="197"/>
      <c r="Y201" s="197"/>
      <c r="Z201" s="197"/>
      <c r="AA201" s="197"/>
      <c r="AC201" s="197"/>
    </row>
    <row r="202" spans="2:29" ht="15.6">
      <c r="B202" s="67"/>
      <c r="C202" s="20"/>
      <c r="D202" s="20"/>
      <c r="E202" s="20"/>
      <c r="F202" s="20"/>
      <c r="G202" s="20"/>
      <c r="H202" s="20"/>
      <c r="I202" s="20"/>
      <c r="J202" s="20"/>
      <c r="K202" s="20"/>
      <c r="L202" s="20"/>
      <c r="M202" s="20"/>
      <c r="N202" s="20"/>
      <c r="O202" s="20"/>
      <c r="P202" s="20"/>
      <c r="Q202" s="20"/>
      <c r="R202" s="20"/>
      <c r="S202" s="20"/>
      <c r="T202" s="197"/>
      <c r="U202" s="197"/>
      <c r="V202" s="197"/>
      <c r="W202" s="197"/>
      <c r="X202" s="197"/>
      <c r="Y202" s="197"/>
      <c r="Z202" s="197"/>
      <c r="AA202" s="197"/>
      <c r="AC202" s="197"/>
    </row>
    <row r="203" spans="2:29" ht="15.6">
      <c r="B203" s="67"/>
      <c r="C203" s="20"/>
      <c r="D203" s="20"/>
      <c r="E203" s="20"/>
      <c r="F203" s="20"/>
      <c r="G203" s="20"/>
      <c r="H203" s="20"/>
      <c r="I203" s="20"/>
      <c r="J203" s="20"/>
      <c r="K203" s="20"/>
      <c r="L203" s="20"/>
      <c r="M203" s="20"/>
      <c r="N203" s="20"/>
      <c r="O203" s="20"/>
      <c r="P203" s="20"/>
      <c r="Q203" s="20"/>
      <c r="R203" s="20"/>
      <c r="S203" s="20"/>
      <c r="T203" s="197"/>
      <c r="U203" s="197"/>
      <c r="V203" s="197"/>
      <c r="W203" s="197"/>
      <c r="X203" s="197"/>
      <c r="Y203" s="197"/>
      <c r="Z203" s="197"/>
      <c r="AA203" s="197"/>
      <c r="AC203" s="197"/>
    </row>
    <row r="204" spans="2:29" ht="15.6">
      <c r="B204" s="67"/>
      <c r="C204" s="20"/>
      <c r="D204" s="20"/>
      <c r="E204" s="20"/>
      <c r="F204" s="20"/>
      <c r="G204" s="20"/>
      <c r="H204" s="20"/>
      <c r="I204" s="20"/>
      <c r="J204" s="20"/>
      <c r="K204" s="20"/>
      <c r="L204" s="20"/>
      <c r="M204" s="20"/>
      <c r="N204" s="20"/>
      <c r="O204" s="20"/>
      <c r="P204" s="20"/>
      <c r="Q204" s="20"/>
      <c r="R204" s="20"/>
      <c r="S204" s="20"/>
      <c r="T204" s="197"/>
      <c r="U204" s="197"/>
      <c r="V204" s="197"/>
      <c r="W204" s="197"/>
      <c r="X204" s="197"/>
      <c r="Y204" s="197"/>
      <c r="Z204" s="197"/>
      <c r="AA204" s="197"/>
      <c r="AC204" s="197"/>
    </row>
    <row r="205" spans="2:29" ht="15.6">
      <c r="B205" s="67"/>
      <c r="C205" s="20"/>
      <c r="D205" s="20"/>
      <c r="E205" s="20"/>
      <c r="F205" s="20"/>
      <c r="G205" s="20"/>
      <c r="H205" s="20"/>
      <c r="I205" s="20"/>
      <c r="J205" s="20"/>
      <c r="K205" s="20"/>
      <c r="L205" s="20"/>
      <c r="M205" s="20"/>
      <c r="N205" s="20"/>
      <c r="O205" s="20"/>
      <c r="P205" s="20"/>
      <c r="Q205" s="20"/>
      <c r="R205" s="20"/>
      <c r="S205" s="20"/>
      <c r="T205" s="197"/>
      <c r="U205" s="197"/>
      <c r="V205" s="197"/>
      <c r="W205" s="197"/>
      <c r="X205" s="197"/>
      <c r="Y205" s="197"/>
      <c r="Z205" s="197"/>
      <c r="AA205" s="197"/>
      <c r="AC205" s="197"/>
    </row>
    <row r="206" spans="2:29" ht="15.6">
      <c r="B206" s="67"/>
      <c r="C206" s="20"/>
      <c r="D206" s="20"/>
      <c r="E206" s="20"/>
      <c r="F206" s="20"/>
      <c r="G206" s="20"/>
      <c r="H206" s="20"/>
      <c r="I206" s="20"/>
      <c r="J206" s="20"/>
      <c r="K206" s="20"/>
      <c r="L206" s="20"/>
      <c r="M206" s="20"/>
      <c r="N206" s="20"/>
      <c r="O206" s="20"/>
      <c r="P206" s="20"/>
      <c r="Q206" s="20"/>
      <c r="R206" s="20"/>
      <c r="S206" s="20"/>
      <c r="T206" s="197"/>
      <c r="U206" s="197"/>
      <c r="V206" s="197"/>
      <c r="W206" s="197"/>
      <c r="X206" s="197"/>
      <c r="Y206" s="197"/>
      <c r="Z206" s="197"/>
      <c r="AA206" s="197"/>
      <c r="AC206" s="197"/>
    </row>
    <row r="207" spans="2:29" ht="15.6">
      <c r="B207" s="67"/>
      <c r="C207" s="20"/>
      <c r="D207" s="20"/>
      <c r="E207" s="20"/>
      <c r="F207" s="20"/>
      <c r="G207" s="20"/>
      <c r="H207" s="20"/>
      <c r="I207" s="20"/>
      <c r="J207" s="20"/>
      <c r="K207" s="20"/>
      <c r="L207" s="20"/>
      <c r="M207" s="20"/>
      <c r="N207" s="20"/>
      <c r="O207" s="20"/>
      <c r="P207" s="20"/>
      <c r="Q207" s="20"/>
      <c r="R207" s="20"/>
      <c r="S207" s="20"/>
      <c r="T207" s="197"/>
      <c r="U207" s="197"/>
      <c r="V207" s="197"/>
      <c r="W207" s="197"/>
      <c r="X207" s="197"/>
      <c r="Y207" s="197"/>
      <c r="Z207" s="197"/>
      <c r="AA207" s="197"/>
      <c r="AC207" s="197"/>
    </row>
    <row r="208" spans="2:29" ht="15.6">
      <c r="B208" s="67"/>
      <c r="C208" s="20"/>
      <c r="D208" s="20"/>
      <c r="E208" s="20"/>
      <c r="F208" s="20"/>
      <c r="G208" s="20"/>
      <c r="H208" s="20"/>
      <c r="I208" s="20"/>
      <c r="J208" s="20"/>
      <c r="K208" s="20"/>
      <c r="L208" s="20"/>
      <c r="M208" s="20"/>
      <c r="N208" s="20"/>
      <c r="O208" s="20"/>
      <c r="P208" s="20"/>
      <c r="Q208" s="20"/>
      <c r="R208" s="20"/>
      <c r="S208" s="20"/>
      <c r="T208" s="197"/>
      <c r="U208" s="197"/>
      <c r="V208" s="197"/>
      <c r="W208" s="197"/>
      <c r="X208" s="197"/>
      <c r="Y208" s="197"/>
      <c r="Z208" s="197"/>
      <c r="AA208" s="197"/>
      <c r="AC208" s="197"/>
    </row>
    <row r="209" spans="1:46" ht="15.6">
      <c r="B209" s="67"/>
      <c r="C209" s="20"/>
      <c r="D209" s="20"/>
      <c r="E209" s="20"/>
      <c r="F209" s="20"/>
      <c r="G209" s="20"/>
      <c r="H209" s="20"/>
      <c r="I209" s="20"/>
      <c r="J209" s="20"/>
      <c r="K209" s="20"/>
      <c r="L209" s="20"/>
      <c r="M209" s="20"/>
      <c r="N209" s="20"/>
      <c r="O209" s="20"/>
      <c r="P209" s="20"/>
      <c r="Q209" s="20"/>
      <c r="R209" s="20"/>
      <c r="S209" s="20"/>
      <c r="T209" s="197"/>
      <c r="U209" s="197"/>
      <c r="V209" s="197"/>
      <c r="W209" s="197"/>
      <c r="X209" s="197"/>
      <c r="Y209" s="197"/>
      <c r="Z209" s="197"/>
      <c r="AA209" s="197"/>
      <c r="AC209" s="197"/>
    </row>
    <row r="210" spans="1:46" ht="15.6">
      <c r="B210" s="67"/>
      <c r="C210" s="20"/>
      <c r="D210" s="20"/>
      <c r="E210" s="20"/>
      <c r="F210" s="20"/>
      <c r="G210" s="20"/>
      <c r="H210" s="20"/>
      <c r="I210" s="20"/>
      <c r="J210" s="20"/>
      <c r="K210" s="20"/>
      <c r="L210" s="20"/>
      <c r="M210" s="20"/>
      <c r="N210" s="20"/>
      <c r="O210" s="20"/>
      <c r="P210" s="20"/>
      <c r="Q210" s="20"/>
      <c r="R210" s="20"/>
      <c r="S210" s="20"/>
      <c r="T210" s="197"/>
      <c r="U210" s="197"/>
      <c r="V210" s="197"/>
      <c r="W210" s="197"/>
      <c r="X210" s="197"/>
      <c r="Y210" s="197"/>
      <c r="Z210" s="197"/>
      <c r="AA210" s="197"/>
      <c r="AC210" s="197"/>
    </row>
    <row r="211" spans="1:46" ht="15.6">
      <c r="B211" s="67"/>
      <c r="C211" s="20"/>
      <c r="D211" s="20"/>
      <c r="E211" s="20"/>
      <c r="F211" s="20"/>
      <c r="G211" s="20"/>
      <c r="H211" s="20"/>
      <c r="I211" s="20"/>
      <c r="J211" s="20"/>
      <c r="K211" s="20"/>
      <c r="L211" s="20"/>
      <c r="M211" s="20"/>
      <c r="N211" s="20"/>
      <c r="O211" s="20"/>
      <c r="P211" s="20"/>
      <c r="Q211" s="20"/>
      <c r="R211" s="20"/>
      <c r="S211" s="20"/>
      <c r="T211" s="197"/>
      <c r="U211" s="197"/>
      <c r="V211" s="197"/>
      <c r="W211" s="197"/>
      <c r="X211" s="197"/>
      <c r="Y211" s="197"/>
      <c r="Z211" s="197"/>
      <c r="AA211" s="197"/>
      <c r="AC211" s="197"/>
    </row>
    <row r="212" spans="1:46" ht="15.6">
      <c r="B212" s="67"/>
      <c r="C212" s="20"/>
      <c r="D212" s="20"/>
      <c r="E212" s="20"/>
      <c r="F212" s="20"/>
      <c r="G212" s="20"/>
      <c r="H212" s="20"/>
      <c r="I212" s="20"/>
      <c r="J212" s="20"/>
      <c r="K212" s="20"/>
      <c r="L212" s="20"/>
      <c r="M212" s="20"/>
      <c r="N212" s="20"/>
      <c r="O212" s="20"/>
      <c r="P212" s="20"/>
      <c r="Q212" s="20"/>
      <c r="R212" s="20"/>
      <c r="S212" s="20"/>
      <c r="T212" s="197"/>
      <c r="U212" s="197"/>
      <c r="V212" s="197"/>
      <c r="W212" s="197"/>
      <c r="X212" s="197"/>
      <c r="Y212" s="197"/>
      <c r="Z212" s="197"/>
      <c r="AA212" s="197"/>
      <c r="AC212" s="197"/>
    </row>
    <row r="213" spans="1:46" ht="15.6">
      <c r="B213" s="67"/>
      <c r="C213" s="20"/>
      <c r="D213" s="20"/>
      <c r="E213" s="20"/>
      <c r="F213" s="20"/>
      <c r="G213" s="20"/>
      <c r="H213" s="20"/>
      <c r="I213" s="20"/>
      <c r="J213" s="20"/>
      <c r="K213" s="20"/>
      <c r="L213" s="20"/>
      <c r="M213" s="20"/>
      <c r="N213" s="20"/>
      <c r="O213" s="20"/>
      <c r="P213" s="20"/>
      <c r="Q213" s="20"/>
      <c r="R213" s="20"/>
      <c r="S213" s="20"/>
      <c r="T213" s="197"/>
      <c r="U213" s="197"/>
      <c r="V213" s="197"/>
      <c r="W213" s="197"/>
      <c r="X213" s="197"/>
      <c r="Y213" s="197"/>
      <c r="Z213" s="197"/>
      <c r="AA213" s="197"/>
      <c r="AC213" s="197"/>
    </row>
    <row r="214" spans="1:46" ht="15.6">
      <c r="B214" s="98"/>
      <c r="C214" s="20"/>
      <c r="D214" s="20"/>
      <c r="E214" s="20"/>
      <c r="F214" s="20"/>
      <c r="G214" s="20"/>
      <c r="H214" s="20"/>
      <c r="I214" s="20"/>
      <c r="J214" s="20"/>
      <c r="K214" s="20"/>
      <c r="L214" s="20"/>
      <c r="M214" s="20"/>
      <c r="N214" s="20"/>
      <c r="O214" s="98" t="s">
        <v>241</v>
      </c>
      <c r="P214" s="20"/>
      <c r="Q214" s="20"/>
      <c r="R214" s="20"/>
      <c r="S214" s="197"/>
      <c r="AB214" s="171" t="s">
        <v>2</v>
      </c>
      <c r="AD214" s="64"/>
      <c r="AE214" s="64"/>
      <c r="AF214" s="64"/>
      <c r="AG214" s="64"/>
      <c r="AH214" s="64"/>
      <c r="AI214" s="64"/>
      <c r="AJ214" s="64"/>
      <c r="AK214" s="64"/>
      <c r="AL214" s="64"/>
      <c r="AM214" s="64"/>
      <c r="AN214" s="64"/>
      <c r="AO214" s="64"/>
      <c r="AP214" s="64"/>
      <c r="AQ214" s="64"/>
      <c r="AR214" s="64"/>
      <c r="AS214" s="64"/>
      <c r="AT214" s="64"/>
    </row>
    <row r="215" spans="1:46">
      <c r="B215" s="292" t="s">
        <v>101</v>
      </c>
      <c r="C215" s="151">
        <v>2016</v>
      </c>
      <c r="D215" s="170">
        <v>2017</v>
      </c>
      <c r="E215" s="170">
        <v>2018</v>
      </c>
      <c r="F215" s="151">
        <v>2019</v>
      </c>
      <c r="G215" s="151">
        <v>2020</v>
      </c>
      <c r="H215" s="151">
        <v>2021</v>
      </c>
      <c r="I215" s="151">
        <v>2022</v>
      </c>
      <c r="J215" s="151">
        <v>2023</v>
      </c>
      <c r="K215" s="151">
        <v>2024</v>
      </c>
      <c r="L215" s="151">
        <v>2025</v>
      </c>
      <c r="M215" s="151">
        <v>2026</v>
      </c>
      <c r="N215" s="151">
        <v>2027</v>
      </c>
      <c r="O215" s="236" t="s">
        <v>101</v>
      </c>
      <c r="P215" s="151">
        <v>2016</v>
      </c>
      <c r="Q215" s="151">
        <v>2017</v>
      </c>
      <c r="R215" s="151">
        <v>2018</v>
      </c>
      <c r="S215" s="151">
        <v>2019</v>
      </c>
      <c r="T215" s="151">
        <v>2020</v>
      </c>
      <c r="U215" s="151">
        <v>2021</v>
      </c>
      <c r="V215" s="151">
        <v>2022</v>
      </c>
      <c r="W215" s="151">
        <v>2023</v>
      </c>
      <c r="X215" s="151">
        <v>2024</v>
      </c>
      <c r="Y215" s="151">
        <v>2025</v>
      </c>
      <c r="Z215" s="151">
        <v>2026</v>
      </c>
      <c r="AA215" s="151">
        <v>2027</v>
      </c>
      <c r="AB215" s="151" t="str">
        <f>$AB$154</f>
        <v>2021-2027</v>
      </c>
      <c r="AD215" s="71"/>
      <c r="AE215" s="71"/>
      <c r="AF215" s="71"/>
      <c r="AG215" s="71"/>
      <c r="AH215" s="71"/>
      <c r="AI215" s="71"/>
      <c r="AJ215" s="71"/>
      <c r="AK215" s="71"/>
      <c r="AL215" s="71"/>
      <c r="AM215" s="71"/>
      <c r="AN215" s="71"/>
      <c r="AO215" s="64"/>
      <c r="AP215" s="64"/>
      <c r="AQ215" s="64"/>
      <c r="AR215" s="64"/>
      <c r="AS215" s="64"/>
      <c r="AT215" s="64"/>
    </row>
    <row r="216" spans="1:46">
      <c r="A216" s="210" t="s">
        <v>0</v>
      </c>
      <c r="B216" s="305" t="s">
        <v>520</v>
      </c>
      <c r="C216" s="693">
        <f>'CWDM and DWDM'!F19+'CWDM and DWDM'!F24+'CWDM and DWDM'!F27</f>
        <v>261292</v>
      </c>
      <c r="D216" s="693">
        <f>'CWDM and DWDM'!G19+'CWDM and DWDM'!G24+'CWDM and DWDM'!G27</f>
        <v>290295</v>
      </c>
      <c r="E216" s="693">
        <f>'CWDM and DWDM'!H19+'CWDM and DWDM'!H24+'CWDM and DWDM'!H27</f>
        <v>362394</v>
      </c>
      <c r="F216" s="693">
        <f>'CWDM and DWDM'!I19+'CWDM and DWDM'!I24+'CWDM and DWDM'!I27</f>
        <v>0</v>
      </c>
      <c r="G216" s="693">
        <f>'CWDM and DWDM'!J19+'CWDM and DWDM'!J24+'CWDM and DWDM'!J27</f>
        <v>0</v>
      </c>
      <c r="H216" s="693">
        <f>'CWDM and DWDM'!K19+'CWDM and DWDM'!K24+'CWDM and DWDM'!K27</f>
        <v>0</v>
      </c>
      <c r="I216" s="693">
        <f>'CWDM and DWDM'!L19+'CWDM and DWDM'!L24+'CWDM and DWDM'!L27</f>
        <v>0</v>
      </c>
      <c r="J216" s="693">
        <f>'CWDM and DWDM'!M19+'CWDM and DWDM'!M24+'CWDM and DWDM'!M27</f>
        <v>0</v>
      </c>
      <c r="K216" s="693">
        <f>'CWDM and DWDM'!N19+'CWDM and DWDM'!N24+'CWDM and DWDM'!N27</f>
        <v>0</v>
      </c>
      <c r="L216" s="693">
        <f>'CWDM and DWDM'!O19+'CWDM and DWDM'!O24+'CWDM and DWDM'!O27</f>
        <v>0</v>
      </c>
      <c r="M216" s="693">
        <f>'CWDM and DWDM'!P19+'CWDM and DWDM'!P24+'CWDM and DWDM'!P27</f>
        <v>0</v>
      </c>
      <c r="N216" s="693">
        <f>'CWDM and DWDM'!Q19+'CWDM and DWDM'!Q24+'CWDM and DWDM'!Q27</f>
        <v>0</v>
      </c>
      <c r="O216" s="418" t="str">
        <f>'CWDM and DWDM'!E19</f>
        <v>On board</v>
      </c>
      <c r="P216" s="358">
        <f>'CWDM and DWDM'!F19</f>
        <v>261292</v>
      </c>
      <c r="Q216" s="358">
        <f>'CWDM and DWDM'!G19</f>
        <v>256912</v>
      </c>
      <c r="R216" s="358">
        <f>'CWDM and DWDM'!H19</f>
        <v>271842</v>
      </c>
      <c r="S216" s="358">
        <f>'CWDM and DWDM'!I19</f>
        <v>0</v>
      </c>
      <c r="T216" s="358">
        <f>'CWDM and DWDM'!J19</f>
        <v>0</v>
      </c>
      <c r="U216" s="358">
        <f>'CWDM and DWDM'!K19</f>
        <v>0</v>
      </c>
      <c r="V216" s="358">
        <f>'CWDM and DWDM'!L19</f>
        <v>0</v>
      </c>
      <c r="W216" s="358">
        <f>'CWDM and DWDM'!M19</f>
        <v>0</v>
      </c>
      <c r="X216" s="358">
        <f>'CWDM and DWDM'!N19</f>
        <v>0</v>
      </c>
      <c r="Y216" s="358">
        <f>'CWDM and DWDM'!O19</f>
        <v>0</v>
      </c>
      <c r="Z216" s="358">
        <f>'CWDM and DWDM'!P19</f>
        <v>0</v>
      </c>
      <c r="AA216" s="358">
        <f>'CWDM and DWDM'!Q19</f>
        <v>0</v>
      </c>
      <c r="AB216" s="337" t="e">
        <f>(AA216/U216)^(1/6)-1</f>
        <v>#DIV/0!</v>
      </c>
      <c r="AE216" s="169"/>
      <c r="AF216" s="169"/>
      <c r="AG216" s="169"/>
      <c r="AH216" s="169"/>
      <c r="AI216" s="169"/>
      <c r="AJ216" s="169"/>
      <c r="AK216" s="169"/>
      <c r="AL216" s="72"/>
      <c r="AM216" s="72"/>
      <c r="AN216" s="23"/>
      <c r="AO216" s="64"/>
      <c r="AP216" s="64"/>
      <c r="AQ216" s="64"/>
      <c r="AR216" s="64"/>
      <c r="AS216" s="64"/>
      <c r="AT216" s="64"/>
    </row>
    <row r="217" spans="1:46">
      <c r="A217" s="210" t="s">
        <v>0</v>
      </c>
      <c r="B217" s="304" t="s">
        <v>521</v>
      </c>
      <c r="C217" s="29">
        <f>'CWDM and DWDM'!F21+'CWDM and DWDM'!F22+'CWDM and DWDM'!F23+'CWDM and DWDM'!F25+'CWDM and DWDM'!F26+SUM('CWDM and DWDM'!F28:F31)</f>
        <v>47367</v>
      </c>
      <c r="D217" s="29">
        <f>'CWDM and DWDM'!G21+'CWDM and DWDM'!G22+'CWDM and DWDM'!G23+'CWDM and DWDM'!G25+'CWDM and DWDM'!G26+SUM('CWDM and DWDM'!G28:G31)</f>
        <v>75205</v>
      </c>
      <c r="E217" s="29">
        <f>'CWDM and DWDM'!H21+'CWDM and DWDM'!H22+'CWDM and DWDM'!H23+'CWDM and DWDM'!H25+'CWDM and DWDM'!H26+SUM('CWDM and DWDM'!H28:H31)</f>
        <v>107106</v>
      </c>
      <c r="F217" s="29">
        <f>'CWDM and DWDM'!I21+'CWDM and DWDM'!I22+'CWDM and DWDM'!I23+'CWDM and DWDM'!I25+'CWDM and DWDM'!I26+SUM('CWDM and DWDM'!I28:I31)</f>
        <v>0</v>
      </c>
      <c r="G217" s="29">
        <f>'CWDM and DWDM'!J21+'CWDM and DWDM'!J22+'CWDM and DWDM'!J23+'CWDM and DWDM'!J25+'CWDM and DWDM'!J26+SUM('CWDM and DWDM'!J28:J31)</f>
        <v>0</v>
      </c>
      <c r="H217" s="29">
        <f>'CWDM and DWDM'!K21+'CWDM and DWDM'!K22+'CWDM and DWDM'!K23+'CWDM and DWDM'!K25+'CWDM and DWDM'!K26+SUM('CWDM and DWDM'!K28:K31)</f>
        <v>0</v>
      </c>
      <c r="I217" s="29">
        <f>'CWDM and DWDM'!L21+'CWDM and DWDM'!L22+'CWDM and DWDM'!L23+'CWDM and DWDM'!L25+'CWDM and DWDM'!L26+SUM('CWDM and DWDM'!L28:L31)</f>
        <v>0</v>
      </c>
      <c r="J217" s="29">
        <f>'CWDM and DWDM'!M21+'CWDM and DWDM'!M22+'CWDM and DWDM'!M23+'CWDM and DWDM'!M25+'CWDM and DWDM'!M26+SUM('CWDM and DWDM'!M28:M31)</f>
        <v>0</v>
      </c>
      <c r="K217" s="29">
        <f>'CWDM and DWDM'!N21+'CWDM and DWDM'!N22+'CWDM and DWDM'!N23+'CWDM and DWDM'!N25+'CWDM and DWDM'!N26+SUM('CWDM and DWDM'!N28:N31)</f>
        <v>0</v>
      </c>
      <c r="L217" s="29">
        <f>'CWDM and DWDM'!O21+'CWDM and DWDM'!O22+'CWDM and DWDM'!O23+'CWDM and DWDM'!O25+'CWDM and DWDM'!O26+SUM('CWDM and DWDM'!O28:O31)</f>
        <v>0</v>
      </c>
      <c r="M217" s="29">
        <f>'CWDM and DWDM'!P21+'CWDM and DWDM'!P22+'CWDM and DWDM'!P23+'CWDM and DWDM'!P25+'CWDM and DWDM'!P26+SUM('CWDM and DWDM'!P28:P31)</f>
        <v>0</v>
      </c>
      <c r="N217" s="29">
        <f>'CWDM and DWDM'!Q21+'CWDM and DWDM'!Q22+'CWDM and DWDM'!Q23+'CWDM and DWDM'!Q25+'CWDM and DWDM'!Q26+SUM('CWDM and DWDM'!Q28:Q31)</f>
        <v>0</v>
      </c>
      <c r="O217" s="419" t="str">
        <f>'CWDM and DWDM'!E20</f>
        <v>Direct detect</v>
      </c>
      <c r="P217" s="358">
        <f>'CWDM and DWDM'!F20</f>
        <v>3429</v>
      </c>
      <c r="Q217" s="358">
        <f>'CWDM and DWDM'!G20</f>
        <v>31869</v>
      </c>
      <c r="R217" s="358">
        <f>'CWDM and DWDM'!H20</f>
        <v>27000</v>
      </c>
      <c r="S217" s="358">
        <f>'CWDM and DWDM'!I20</f>
        <v>0</v>
      </c>
      <c r="T217" s="358">
        <f>'CWDM and DWDM'!J20</f>
        <v>0</v>
      </c>
      <c r="U217" s="358">
        <f>'CWDM and DWDM'!K20</f>
        <v>0</v>
      </c>
      <c r="V217" s="358">
        <f>'CWDM and DWDM'!L20</f>
        <v>0</v>
      </c>
      <c r="W217" s="358">
        <f>'CWDM and DWDM'!M20</f>
        <v>0</v>
      </c>
      <c r="X217" s="358">
        <f>'CWDM and DWDM'!N20</f>
        <v>0</v>
      </c>
      <c r="Y217" s="358">
        <f>'CWDM and DWDM'!O20</f>
        <v>0</v>
      </c>
      <c r="Z217" s="358">
        <f>'CWDM and DWDM'!P20</f>
        <v>0</v>
      </c>
      <c r="AA217" s="358">
        <f>'CWDM and DWDM'!Q20</f>
        <v>0</v>
      </c>
      <c r="AB217" s="337"/>
      <c r="AD217" s="229"/>
      <c r="AE217" s="169"/>
      <c r="AF217" s="169"/>
      <c r="AG217" s="169"/>
      <c r="AH217" s="169"/>
      <c r="AI217" s="169"/>
      <c r="AJ217" s="169"/>
      <c r="AK217" s="169"/>
      <c r="AL217" s="72"/>
      <c r="AM217" s="72"/>
      <c r="AN217" s="23"/>
      <c r="AO217" s="64"/>
      <c r="AP217" s="64"/>
      <c r="AQ217" s="64"/>
      <c r="AR217" s="64"/>
      <c r="AS217" s="64"/>
      <c r="AT217" s="64"/>
    </row>
    <row r="218" spans="1:46">
      <c r="A218" s="210" t="s">
        <v>0</v>
      </c>
      <c r="B218" s="304" t="s">
        <v>524</v>
      </c>
      <c r="C218" s="29">
        <f>'CWDM and DWDM'!F32</f>
        <v>0</v>
      </c>
      <c r="D218" s="29">
        <f>'CWDM and DWDM'!G32</f>
        <v>0</v>
      </c>
      <c r="E218" s="29">
        <f>'CWDM and DWDM'!H32</f>
        <v>3000</v>
      </c>
      <c r="F218" s="29">
        <f>'CWDM and DWDM'!I32</f>
        <v>0</v>
      </c>
      <c r="G218" s="29">
        <f>'CWDM and DWDM'!J32</f>
        <v>0</v>
      </c>
      <c r="H218" s="29">
        <f>'CWDM and DWDM'!K32</f>
        <v>0</v>
      </c>
      <c r="I218" s="29">
        <f>'CWDM and DWDM'!L32</f>
        <v>0</v>
      </c>
      <c r="J218" s="29">
        <f>'CWDM and DWDM'!M32</f>
        <v>0</v>
      </c>
      <c r="K218" s="29">
        <f>'CWDM and DWDM'!N32</f>
        <v>0</v>
      </c>
      <c r="L218" s="29">
        <f>'CWDM and DWDM'!O32</f>
        <v>0</v>
      </c>
      <c r="M218" s="29">
        <f>'CWDM and DWDM'!P32</f>
        <v>0</v>
      </c>
      <c r="N218" s="29">
        <f>'CWDM and DWDM'!Q32</f>
        <v>0</v>
      </c>
      <c r="O218" s="419" t="str">
        <f>'CWDM and DWDM'!E21</f>
        <v>CFP-DCO</v>
      </c>
      <c r="P218" s="358">
        <f>'CWDM and DWDM'!F21</f>
        <v>33852</v>
      </c>
      <c r="Q218" s="358">
        <f>'CWDM and DWDM'!G21</f>
        <v>37200</v>
      </c>
      <c r="R218" s="358">
        <f>'CWDM and DWDM'!H21</f>
        <v>39955</v>
      </c>
      <c r="S218" s="358">
        <f>'CWDM and DWDM'!I21</f>
        <v>0</v>
      </c>
      <c r="T218" s="358">
        <f>'CWDM and DWDM'!J21</f>
        <v>0</v>
      </c>
      <c r="U218" s="358">
        <f>'CWDM and DWDM'!K21</f>
        <v>0</v>
      </c>
      <c r="V218" s="358">
        <f>'CWDM and DWDM'!L21</f>
        <v>0</v>
      </c>
      <c r="W218" s="358">
        <f>'CWDM and DWDM'!M21</f>
        <v>0</v>
      </c>
      <c r="X218" s="358">
        <f>'CWDM and DWDM'!N21</f>
        <v>0</v>
      </c>
      <c r="Y218" s="358">
        <f>'CWDM and DWDM'!O21</f>
        <v>0</v>
      </c>
      <c r="Z218" s="358">
        <f>'CWDM and DWDM'!P21</f>
        <v>0</v>
      </c>
      <c r="AA218" s="358">
        <f>'CWDM and DWDM'!Q21</f>
        <v>0</v>
      </c>
      <c r="AB218" s="337" t="e">
        <f>(AA218/U218)^(1/6)-1</f>
        <v>#DIV/0!</v>
      </c>
      <c r="AD218" s="229"/>
      <c r="AE218" s="169"/>
      <c r="AF218" s="169"/>
      <c r="AG218" s="169"/>
      <c r="AH218" s="169"/>
      <c r="AI218" s="169"/>
      <c r="AJ218" s="169"/>
      <c r="AK218" s="169"/>
      <c r="AL218" s="72"/>
      <c r="AM218" s="72"/>
      <c r="AN218" s="23"/>
      <c r="AO218" s="64"/>
      <c r="AP218" s="64"/>
      <c r="AQ218" s="64"/>
      <c r="AR218" s="64"/>
      <c r="AS218" s="64"/>
      <c r="AT218" s="64"/>
    </row>
    <row r="219" spans="1:46">
      <c r="A219" s="210" t="s">
        <v>523</v>
      </c>
      <c r="B219" s="692" t="s">
        <v>520</v>
      </c>
      <c r="C219" s="694">
        <f>'CWDM and DWDM'!F76+'CWDM and DWDM'!F81+'CWDM and DWDM'!F84</f>
        <v>3363.873208</v>
      </c>
      <c r="D219" s="694">
        <f>'CWDM and DWDM'!G76+'CWDM and DWDM'!G81+'CWDM and DWDM'!G84</f>
        <v>2915.5955125561723</v>
      </c>
      <c r="E219" s="694">
        <f>'CWDM and DWDM'!H76+'CWDM and DWDM'!H81+'CWDM and DWDM'!H84</f>
        <v>2812.2807272727273</v>
      </c>
      <c r="F219" s="694">
        <f>'CWDM and DWDM'!I76+'CWDM and DWDM'!I81+'CWDM and DWDM'!I84</f>
        <v>0</v>
      </c>
      <c r="G219" s="694">
        <f>'CWDM and DWDM'!J76+'CWDM and DWDM'!J81+'CWDM and DWDM'!J84</f>
        <v>0</v>
      </c>
      <c r="H219" s="694">
        <f>'CWDM and DWDM'!K76+'CWDM and DWDM'!K81+'CWDM and DWDM'!K84</f>
        <v>0</v>
      </c>
      <c r="I219" s="694">
        <f>'CWDM and DWDM'!L76+'CWDM and DWDM'!L81+'CWDM and DWDM'!L84</f>
        <v>0</v>
      </c>
      <c r="J219" s="694">
        <f>'CWDM and DWDM'!M76+'CWDM and DWDM'!M81+'CWDM and DWDM'!M84</f>
        <v>0</v>
      </c>
      <c r="K219" s="694">
        <f>'CWDM and DWDM'!N76+'CWDM and DWDM'!N81+'CWDM and DWDM'!N84</f>
        <v>0</v>
      </c>
      <c r="L219" s="694">
        <f>'CWDM and DWDM'!O76+'CWDM and DWDM'!O81+'CWDM and DWDM'!O84</f>
        <v>0</v>
      </c>
      <c r="M219" s="694">
        <f>'CWDM and DWDM'!P76+'CWDM and DWDM'!P81+'CWDM and DWDM'!P84</f>
        <v>0</v>
      </c>
      <c r="N219" s="694">
        <f>'CWDM and DWDM'!Q76+'CWDM and DWDM'!Q81+'CWDM and DWDM'!Q84</f>
        <v>0</v>
      </c>
      <c r="O219" s="419" t="str">
        <f>'CWDM and DWDM'!E22</f>
        <v>100GbE ZR</v>
      </c>
      <c r="P219" s="358">
        <f>'CWDM and DWDM'!F22</f>
        <v>0</v>
      </c>
      <c r="Q219" s="358">
        <f>'CWDM and DWDM'!G22</f>
        <v>0</v>
      </c>
      <c r="R219" s="358">
        <f>'CWDM and DWDM'!H22</f>
        <v>0</v>
      </c>
      <c r="S219" s="358">
        <f>'CWDM and DWDM'!I22</f>
        <v>0</v>
      </c>
      <c r="T219" s="358">
        <f>'CWDM and DWDM'!J22</f>
        <v>0</v>
      </c>
      <c r="U219" s="358">
        <f>'CWDM and DWDM'!K22</f>
        <v>0</v>
      </c>
      <c r="V219" s="358">
        <f>'CWDM and DWDM'!L22</f>
        <v>0</v>
      </c>
      <c r="W219" s="358">
        <f>'CWDM and DWDM'!M22</f>
        <v>0</v>
      </c>
      <c r="X219" s="358">
        <f>'CWDM and DWDM'!N22</f>
        <v>0</v>
      </c>
      <c r="Y219" s="358">
        <f>'CWDM and DWDM'!O22</f>
        <v>0</v>
      </c>
      <c r="Z219" s="358">
        <f>'CWDM and DWDM'!P22</f>
        <v>0</v>
      </c>
      <c r="AA219" s="358">
        <f>'CWDM and DWDM'!Q22</f>
        <v>0</v>
      </c>
      <c r="AB219" s="337" t="e">
        <f>(AA219/U219)^(1/6)-1</f>
        <v>#DIV/0!</v>
      </c>
      <c r="AD219" s="229"/>
      <c r="AE219" s="169"/>
      <c r="AF219" s="169"/>
      <c r="AG219" s="169"/>
      <c r="AH219" s="169"/>
      <c r="AI219" s="169"/>
      <c r="AJ219" s="169"/>
      <c r="AK219" s="169"/>
      <c r="AL219" s="72"/>
      <c r="AM219" s="72"/>
      <c r="AN219" s="23"/>
      <c r="AO219" s="64"/>
      <c r="AP219" s="64"/>
      <c r="AQ219" s="64"/>
      <c r="AR219" s="64"/>
      <c r="AS219" s="64"/>
      <c r="AT219" s="64"/>
    </row>
    <row r="220" spans="1:46">
      <c r="A220" s="210" t="s">
        <v>523</v>
      </c>
      <c r="B220" s="304" t="s">
        <v>521</v>
      </c>
      <c r="C220" s="30">
        <f>SUM('CWDM and DWDM'!F78:F80)+'CWDM and DWDM'!F82+'CWDM and DWDM'!F83+SUM('CWDM and DWDM'!F85:F88)</f>
        <v>393.63505774000004</v>
      </c>
      <c r="D220" s="30">
        <f>SUM('CWDM and DWDM'!G78:G80)+'CWDM and DWDM'!G82+'CWDM and DWDM'!G83+SUM('CWDM and DWDM'!G85:G88)</f>
        <v>519.78144117647059</v>
      </c>
      <c r="E220" s="30">
        <f>SUM('CWDM and DWDM'!H78:H80)+'CWDM and DWDM'!H82+'CWDM and DWDM'!H83+SUM('CWDM and DWDM'!H85:H88)</f>
        <v>600.26881000000003</v>
      </c>
      <c r="F220" s="30">
        <f>SUM('CWDM and DWDM'!I78:I80)+'CWDM and DWDM'!I82+'CWDM and DWDM'!I83+SUM('CWDM and DWDM'!I85:I88)</f>
        <v>0</v>
      </c>
      <c r="G220" s="30">
        <f>SUM('CWDM and DWDM'!J78:J80)+'CWDM and DWDM'!J82+'CWDM and DWDM'!J83+SUM('CWDM and DWDM'!J85:J88)</f>
        <v>0</v>
      </c>
      <c r="H220" s="30">
        <f>SUM('CWDM and DWDM'!K78:K80)+'CWDM and DWDM'!K82+'CWDM and DWDM'!K83+SUM('CWDM and DWDM'!K85:K88)</f>
        <v>0</v>
      </c>
      <c r="I220" s="30">
        <f>SUM('CWDM and DWDM'!L78:L80)+'CWDM and DWDM'!L82+'CWDM and DWDM'!L83+SUM('CWDM and DWDM'!L85:L88)</f>
        <v>0</v>
      </c>
      <c r="J220" s="30">
        <f>SUM('CWDM and DWDM'!M78:M80)+'CWDM and DWDM'!M82+'CWDM and DWDM'!M83+SUM('CWDM and DWDM'!M85:M88)</f>
        <v>0</v>
      </c>
      <c r="K220" s="30">
        <f>SUM('CWDM and DWDM'!N78:N80)+'CWDM and DWDM'!N82+'CWDM and DWDM'!N83+SUM('CWDM and DWDM'!N85:N88)</f>
        <v>0</v>
      </c>
      <c r="L220" s="30">
        <f>SUM('CWDM and DWDM'!O78:O80)+'CWDM and DWDM'!O82+'CWDM and DWDM'!O83+SUM('CWDM and DWDM'!O85:O88)</f>
        <v>0</v>
      </c>
      <c r="M220" s="30">
        <f>SUM('CWDM and DWDM'!P78:P80)+'CWDM and DWDM'!P82+'CWDM and DWDM'!P83+SUM('CWDM and DWDM'!P85:P88)</f>
        <v>0</v>
      </c>
      <c r="N220" s="30">
        <f>SUM('CWDM and DWDM'!Q78:Q80)+'CWDM and DWDM'!Q82+'CWDM and DWDM'!Q83+SUM('CWDM and DWDM'!Q85:Q88)</f>
        <v>0</v>
      </c>
      <c r="O220" s="419" t="str">
        <f>'CWDM and DWDM'!E23</f>
        <v>CFP2-ACO</v>
      </c>
      <c r="P220" s="358">
        <f>'CWDM and DWDM'!F23</f>
        <v>13515</v>
      </c>
      <c r="Q220" s="358">
        <f>'CWDM and DWDM'!G23</f>
        <v>21888</v>
      </c>
      <c r="R220" s="358">
        <f>'CWDM and DWDM'!H23</f>
        <v>18203</v>
      </c>
      <c r="S220" s="358">
        <f>'CWDM and DWDM'!I23</f>
        <v>0</v>
      </c>
      <c r="T220" s="358">
        <f>'CWDM and DWDM'!J23</f>
        <v>0</v>
      </c>
      <c r="U220" s="358">
        <f>'CWDM and DWDM'!K23</f>
        <v>0</v>
      </c>
      <c r="V220" s="358">
        <f>'CWDM and DWDM'!L23</f>
        <v>0</v>
      </c>
      <c r="W220" s="358">
        <f>'CWDM and DWDM'!M23</f>
        <v>0</v>
      </c>
      <c r="X220" s="358">
        <f>'CWDM and DWDM'!N23</f>
        <v>0</v>
      </c>
      <c r="Y220" s="358">
        <f>'CWDM and DWDM'!O23</f>
        <v>0</v>
      </c>
      <c r="Z220" s="358">
        <f>'CWDM and DWDM'!P23</f>
        <v>0</v>
      </c>
      <c r="AA220" s="358">
        <f>'CWDM and DWDM'!Q23</f>
        <v>0</v>
      </c>
      <c r="AB220" s="337" t="e">
        <f>(AA220/U220)^(1/6)-1</f>
        <v>#DIV/0!</v>
      </c>
      <c r="AD220" s="229"/>
      <c r="AE220" s="169"/>
      <c r="AF220" s="169"/>
      <c r="AG220" s="169"/>
      <c r="AH220" s="169"/>
      <c r="AI220" s="169"/>
      <c r="AJ220" s="169"/>
      <c r="AK220" s="169"/>
      <c r="AL220" s="72"/>
      <c r="AM220" s="72"/>
      <c r="AN220" s="23"/>
      <c r="AO220" s="64"/>
      <c r="AP220" s="64"/>
      <c r="AQ220" s="64"/>
      <c r="AR220" s="64"/>
      <c r="AS220" s="64"/>
      <c r="AT220" s="64"/>
    </row>
    <row r="221" spans="1:46">
      <c r="A221" s="210" t="s">
        <v>523</v>
      </c>
      <c r="B221" s="306" t="s">
        <v>522</v>
      </c>
      <c r="C221" s="33">
        <f>'CWDM and DWDM'!F89</f>
        <v>0</v>
      </c>
      <c r="D221" s="33">
        <f>'CWDM and DWDM'!G89</f>
        <v>0</v>
      </c>
      <c r="E221" s="33">
        <f>'CWDM and DWDM'!H89</f>
        <v>48</v>
      </c>
      <c r="F221" s="33">
        <f>'CWDM and DWDM'!I89</f>
        <v>0</v>
      </c>
      <c r="G221" s="33">
        <f>'CWDM and DWDM'!J89</f>
        <v>0</v>
      </c>
      <c r="H221" s="33">
        <f>'CWDM and DWDM'!K89</f>
        <v>0</v>
      </c>
      <c r="I221" s="33">
        <f>'CWDM and DWDM'!L89</f>
        <v>0</v>
      </c>
      <c r="J221" s="33">
        <f>'CWDM and DWDM'!M89</f>
        <v>0</v>
      </c>
      <c r="K221" s="33">
        <f>'CWDM and DWDM'!N89</f>
        <v>0</v>
      </c>
      <c r="L221" s="33">
        <f>'CWDM and DWDM'!O89</f>
        <v>0</v>
      </c>
      <c r="M221" s="33">
        <f>'CWDM and DWDM'!P89</f>
        <v>0</v>
      </c>
      <c r="N221" s="33">
        <f>'CWDM and DWDM'!Q89</f>
        <v>0</v>
      </c>
      <c r="O221" s="695" t="s">
        <v>100</v>
      </c>
      <c r="P221" s="696">
        <f t="shared" ref="P221:V221" si="31">SUM(P216:P220)</f>
        <v>312088</v>
      </c>
      <c r="Q221" s="697">
        <f t="shared" si="31"/>
        <v>347869</v>
      </c>
      <c r="R221" s="697">
        <f t="shared" si="31"/>
        <v>357000</v>
      </c>
      <c r="S221" s="697">
        <f t="shared" si="31"/>
        <v>0</v>
      </c>
      <c r="T221" s="697">
        <f t="shared" si="31"/>
        <v>0</v>
      </c>
      <c r="U221" s="697">
        <f t="shared" si="31"/>
        <v>0</v>
      </c>
      <c r="V221" s="697">
        <f t="shared" si="31"/>
        <v>0</v>
      </c>
      <c r="W221" s="697">
        <f>SUM(W216:W220)</f>
        <v>0</v>
      </c>
      <c r="X221" s="697">
        <f>SUM(X216:X220)</f>
        <v>0</v>
      </c>
      <c r="Y221" s="697">
        <f>SUM(Y216:Y220)</f>
        <v>0</v>
      </c>
      <c r="Z221" s="697">
        <f t="shared" ref="Z221:AA221" si="32">SUM(Z216:Z220)</f>
        <v>0</v>
      </c>
      <c r="AA221" s="697">
        <f t="shared" si="32"/>
        <v>0</v>
      </c>
      <c r="AB221" s="698" t="e">
        <f>(AA221/U221)^(1/6)-1</f>
        <v>#DIV/0!</v>
      </c>
      <c r="AD221" s="169"/>
      <c r="AE221" s="169"/>
      <c r="AF221" s="169"/>
      <c r="AG221" s="169"/>
      <c r="AH221" s="169"/>
      <c r="AI221" s="169"/>
      <c r="AJ221" s="169"/>
      <c r="AK221" s="169"/>
      <c r="AL221" s="72"/>
      <c r="AM221" s="72"/>
      <c r="AN221" s="23"/>
      <c r="AO221" s="64"/>
      <c r="AP221" s="64"/>
      <c r="AQ221" s="64"/>
      <c r="AR221" s="64"/>
      <c r="AS221" s="64"/>
      <c r="AT221" s="64"/>
    </row>
    <row r="222" spans="1:46" s="50" customFormat="1" ht="15.6">
      <c r="A222" s="210"/>
      <c r="B222" s="417"/>
      <c r="C222" s="56"/>
      <c r="D222" s="607"/>
      <c r="E222" s="607"/>
      <c r="F222" s="607"/>
      <c r="G222" s="607"/>
      <c r="H222" s="607"/>
      <c r="I222" s="607"/>
      <c r="J222" s="607"/>
      <c r="K222" s="607"/>
      <c r="L222" s="56"/>
      <c r="M222" s="56"/>
      <c r="N222" s="56"/>
      <c r="O222" s="56"/>
      <c r="P222" s="56"/>
      <c r="Q222" s="56"/>
      <c r="R222" s="56"/>
      <c r="S222" s="56"/>
      <c r="T222" s="56"/>
      <c r="U222" s="56"/>
      <c r="V222" s="56"/>
      <c r="W222" s="56"/>
      <c r="X222" s="56"/>
      <c r="Y222" s="56"/>
      <c r="Z222" s="56"/>
      <c r="AA222" s="56"/>
      <c r="AB222" s="56"/>
      <c r="AC222" s="198"/>
    </row>
    <row r="223" spans="1:46" ht="15.6">
      <c r="B223" s="98" t="s">
        <v>292</v>
      </c>
      <c r="C223" s="20"/>
      <c r="D223" s="20"/>
      <c r="E223" s="20"/>
      <c r="F223" s="20"/>
      <c r="G223" s="197"/>
      <c r="H223" s="197"/>
      <c r="O223" s="98"/>
      <c r="P223" s="20"/>
      <c r="Q223" s="20"/>
      <c r="R223" s="99" t="s">
        <v>398</v>
      </c>
      <c r="S223" s="20"/>
      <c r="T223" s="197"/>
      <c r="U223" s="197"/>
      <c r="V223" s="197"/>
      <c r="W223" s="98" t="s">
        <v>409</v>
      </c>
      <c r="Y223" s="197"/>
      <c r="Z223" s="197"/>
      <c r="AA223" s="197"/>
      <c r="AC223" s="197"/>
    </row>
    <row r="224" spans="1:46">
      <c r="B224" s="20"/>
      <c r="C224" s="20"/>
      <c r="D224" s="20"/>
      <c r="E224" s="20"/>
      <c r="F224" s="20"/>
      <c r="G224" s="197"/>
      <c r="H224" s="197"/>
      <c r="I224" s="197"/>
      <c r="O224" s="20"/>
      <c r="P224" s="20"/>
      <c r="Q224" s="20"/>
      <c r="R224" s="20"/>
      <c r="S224" s="20"/>
      <c r="T224" s="197"/>
      <c r="U224" s="197"/>
      <c r="V224" s="197"/>
      <c r="W224" s="197"/>
      <c r="X224" s="197"/>
      <c r="Y224" s="197"/>
      <c r="Z224" s="197"/>
      <c r="AA224" s="197"/>
      <c r="AC224" s="197"/>
    </row>
    <row r="225" spans="2:29">
      <c r="B225" s="20"/>
      <c r="C225" s="20"/>
      <c r="D225" s="20"/>
      <c r="E225" s="20"/>
      <c r="F225" s="20"/>
      <c r="G225" s="197"/>
      <c r="H225" s="197"/>
      <c r="I225" s="197"/>
      <c r="O225" s="20"/>
      <c r="P225" s="20"/>
      <c r="Q225" s="20"/>
      <c r="R225" s="20"/>
      <c r="S225" s="20"/>
      <c r="T225" s="197"/>
      <c r="U225" s="197"/>
      <c r="V225" s="197"/>
      <c r="W225" s="197"/>
      <c r="X225" s="197"/>
      <c r="Y225" s="197"/>
      <c r="Z225" s="197"/>
      <c r="AA225" s="197"/>
      <c r="AC225" s="197"/>
    </row>
    <row r="226" spans="2:29">
      <c r="B226" s="20"/>
      <c r="C226" s="20"/>
      <c r="D226" s="20"/>
      <c r="E226" s="20"/>
      <c r="F226" s="20"/>
      <c r="G226" s="197"/>
      <c r="H226" s="197"/>
      <c r="I226" s="197"/>
      <c r="O226" s="20"/>
      <c r="P226" s="20"/>
      <c r="Q226" s="20"/>
      <c r="R226" s="20"/>
      <c r="S226" s="20"/>
      <c r="T226" s="197"/>
      <c r="U226" s="197"/>
      <c r="V226" s="197"/>
      <c r="W226" s="197"/>
      <c r="X226" s="197"/>
      <c r="Y226" s="197"/>
      <c r="Z226" s="197"/>
      <c r="AA226" s="197"/>
      <c r="AC226" s="197"/>
    </row>
    <row r="227" spans="2:29">
      <c r="B227" s="20"/>
      <c r="C227" s="20"/>
      <c r="D227" s="20"/>
      <c r="E227" s="20"/>
      <c r="F227" s="20"/>
      <c r="G227" s="197"/>
      <c r="H227" s="197"/>
      <c r="I227" s="197"/>
      <c r="O227" s="20"/>
      <c r="P227" s="20"/>
      <c r="Q227" s="20"/>
      <c r="R227" s="20"/>
      <c r="S227" s="20"/>
      <c r="T227" s="197"/>
      <c r="U227" s="197"/>
      <c r="V227" s="197"/>
      <c r="W227" s="197"/>
      <c r="X227" s="197"/>
      <c r="Y227" s="197"/>
      <c r="Z227" s="197"/>
      <c r="AA227" s="197"/>
      <c r="AC227" s="197"/>
    </row>
    <row r="228" spans="2:29">
      <c r="B228" s="20"/>
      <c r="C228" s="20"/>
      <c r="D228" s="20"/>
      <c r="E228" s="20"/>
      <c r="F228" s="20"/>
      <c r="G228" s="197"/>
      <c r="H228" s="197"/>
      <c r="I228" s="197"/>
      <c r="O228" s="20"/>
      <c r="P228" s="20"/>
      <c r="Q228" s="20"/>
      <c r="R228" s="20"/>
      <c r="S228" s="20"/>
      <c r="T228" s="197"/>
      <c r="U228" s="197"/>
      <c r="V228" s="197"/>
      <c r="W228" s="197"/>
      <c r="X228" s="197"/>
      <c r="Y228" s="197"/>
      <c r="Z228" s="197"/>
      <c r="AA228" s="197"/>
      <c r="AC228" s="197"/>
    </row>
    <row r="229" spans="2:29">
      <c r="B229" s="20"/>
      <c r="C229" s="20"/>
      <c r="D229" s="20"/>
      <c r="E229" s="20"/>
      <c r="F229" s="20"/>
      <c r="G229" s="197"/>
      <c r="H229" s="197"/>
      <c r="I229" s="197"/>
      <c r="O229" s="20"/>
      <c r="P229" s="20"/>
      <c r="Q229" s="20"/>
      <c r="R229" s="20"/>
      <c r="S229" s="20"/>
      <c r="T229" s="197"/>
      <c r="U229" s="197"/>
      <c r="V229" s="197"/>
      <c r="W229" s="197"/>
      <c r="X229" s="197"/>
      <c r="Y229" s="197"/>
      <c r="Z229" s="197"/>
      <c r="AA229" s="197"/>
      <c r="AC229" s="197"/>
    </row>
    <row r="230" spans="2:29">
      <c r="B230" s="20"/>
      <c r="C230" s="20"/>
      <c r="D230" s="20"/>
      <c r="E230" s="20"/>
      <c r="F230" s="20"/>
      <c r="G230" s="197"/>
      <c r="H230" s="197"/>
      <c r="I230" s="197"/>
      <c r="O230" s="20"/>
      <c r="P230" s="20"/>
      <c r="Q230" s="20"/>
      <c r="R230" s="20"/>
      <c r="S230" s="20"/>
      <c r="T230" s="197"/>
      <c r="U230" s="197"/>
      <c r="V230" s="197"/>
      <c r="W230" s="197"/>
      <c r="X230" s="197"/>
      <c r="Y230" s="197"/>
      <c r="Z230" s="197"/>
      <c r="AA230" s="197"/>
      <c r="AC230" s="197"/>
    </row>
    <row r="231" spans="2:29">
      <c r="B231" s="20"/>
      <c r="C231" s="20"/>
      <c r="D231" s="20"/>
      <c r="E231" s="20"/>
      <c r="F231" s="20"/>
      <c r="G231" s="197"/>
      <c r="H231" s="197"/>
      <c r="I231" s="197"/>
      <c r="O231" s="20"/>
      <c r="P231" s="20"/>
      <c r="Q231" s="20"/>
      <c r="R231" s="20"/>
      <c r="S231" s="20"/>
      <c r="T231" s="197"/>
      <c r="U231" s="197"/>
      <c r="V231" s="197"/>
      <c r="W231" s="197"/>
      <c r="X231" s="197"/>
      <c r="Y231" s="197"/>
      <c r="Z231" s="197"/>
      <c r="AA231" s="197"/>
      <c r="AC231" s="197"/>
    </row>
    <row r="232" spans="2:29">
      <c r="B232" s="20"/>
      <c r="C232" s="20"/>
      <c r="D232" s="20"/>
      <c r="E232" s="20"/>
      <c r="F232" s="20"/>
      <c r="G232" s="197"/>
      <c r="H232" s="197"/>
      <c r="I232" s="197"/>
      <c r="O232" s="20"/>
      <c r="P232" s="20"/>
      <c r="Q232" s="20"/>
      <c r="R232" s="20"/>
      <c r="S232" s="20"/>
      <c r="T232" s="197"/>
      <c r="U232" s="197"/>
      <c r="V232" s="197"/>
      <c r="W232" s="197"/>
      <c r="X232" s="197"/>
      <c r="Y232" s="197"/>
      <c r="Z232" s="197"/>
      <c r="AA232" s="197"/>
      <c r="AC232" s="197"/>
    </row>
    <row r="233" spans="2:29">
      <c r="B233" s="20"/>
      <c r="C233" s="20"/>
      <c r="D233" s="20"/>
      <c r="E233" s="20"/>
      <c r="F233" s="20"/>
      <c r="G233" s="197"/>
      <c r="H233" s="197"/>
      <c r="I233" s="197"/>
      <c r="O233" s="20"/>
      <c r="P233" s="20"/>
      <c r="Q233" s="20"/>
      <c r="R233" s="20"/>
      <c r="S233" s="20"/>
      <c r="T233" s="197"/>
      <c r="U233" s="197"/>
      <c r="V233" s="197"/>
      <c r="W233" s="197"/>
      <c r="X233" s="197"/>
      <c r="Y233" s="197"/>
      <c r="Z233" s="197"/>
      <c r="AA233" s="197"/>
      <c r="AC233" s="197"/>
    </row>
    <row r="234" spans="2:29">
      <c r="B234" s="20"/>
      <c r="C234" s="20"/>
      <c r="D234" s="20"/>
      <c r="E234" s="20"/>
      <c r="F234" s="20"/>
      <c r="G234" s="197"/>
      <c r="H234" s="197"/>
      <c r="I234" s="197"/>
      <c r="O234" s="20"/>
      <c r="P234" s="20"/>
      <c r="Q234" s="20"/>
      <c r="R234" s="20"/>
      <c r="S234" s="20"/>
      <c r="T234" s="197"/>
      <c r="U234" s="197"/>
      <c r="V234" s="197"/>
      <c r="W234" s="197"/>
      <c r="X234" s="197"/>
      <c r="Y234" s="197"/>
      <c r="Z234" s="197"/>
      <c r="AA234" s="197"/>
      <c r="AC234" s="197"/>
    </row>
    <row r="235" spans="2:29">
      <c r="B235" s="20"/>
      <c r="C235" s="20"/>
      <c r="D235" s="20"/>
      <c r="E235" s="20"/>
      <c r="F235" s="20"/>
      <c r="G235" s="197"/>
      <c r="H235" s="197"/>
      <c r="I235" s="197"/>
      <c r="O235" s="20"/>
      <c r="P235" s="20"/>
      <c r="Q235" s="20"/>
      <c r="R235" s="20"/>
      <c r="S235" s="20"/>
      <c r="T235" s="197"/>
      <c r="U235" s="197"/>
      <c r="V235" s="197"/>
      <c r="W235" s="197"/>
      <c r="X235" s="197"/>
      <c r="Y235" s="197"/>
      <c r="Z235" s="197"/>
      <c r="AA235" s="197"/>
      <c r="AC235" s="197"/>
    </row>
    <row r="236" spans="2:29">
      <c r="B236" s="20"/>
      <c r="C236" s="20"/>
      <c r="D236" s="20"/>
      <c r="E236" s="20"/>
      <c r="F236" s="20"/>
      <c r="G236" s="197"/>
      <c r="H236" s="197"/>
      <c r="I236" s="197"/>
      <c r="O236" s="20"/>
      <c r="P236" s="20"/>
      <c r="Q236" s="20"/>
      <c r="R236" s="20"/>
      <c r="S236" s="20"/>
      <c r="T236" s="197"/>
      <c r="U236" s="197"/>
      <c r="V236" s="197"/>
      <c r="W236" s="197"/>
      <c r="X236" s="197"/>
      <c r="Y236" s="197"/>
      <c r="Z236" s="197"/>
      <c r="AA236" s="197"/>
      <c r="AC236" s="197"/>
    </row>
    <row r="237" spans="2:29">
      <c r="B237" s="20"/>
      <c r="C237" s="20"/>
      <c r="D237" s="20"/>
      <c r="E237" s="20"/>
      <c r="F237" s="20"/>
      <c r="G237" s="197"/>
      <c r="H237" s="197"/>
      <c r="I237" s="197"/>
      <c r="O237" s="20"/>
      <c r="P237" s="20"/>
      <c r="Q237" s="20"/>
      <c r="R237" s="20"/>
      <c r="S237" s="20"/>
      <c r="T237" s="197"/>
      <c r="U237" s="197"/>
      <c r="V237" s="197"/>
      <c r="W237" s="197"/>
      <c r="X237" s="197"/>
      <c r="Y237" s="197"/>
      <c r="Z237" s="197"/>
      <c r="AA237" s="197"/>
      <c r="AC237" s="197"/>
    </row>
    <row r="238" spans="2:29">
      <c r="B238" s="20"/>
      <c r="C238" s="20"/>
      <c r="D238" s="20"/>
      <c r="E238" s="20"/>
      <c r="F238" s="20"/>
      <c r="G238" s="197"/>
      <c r="H238" s="197"/>
      <c r="I238" s="197"/>
      <c r="O238" s="20"/>
      <c r="P238" s="20"/>
      <c r="Q238" s="20"/>
      <c r="R238" s="20"/>
      <c r="S238" s="20"/>
      <c r="T238" s="197"/>
      <c r="U238" s="197"/>
      <c r="V238" s="197"/>
      <c r="W238" s="197"/>
      <c r="X238" s="197"/>
      <c r="Y238" s="197"/>
      <c r="Z238" s="197"/>
      <c r="AA238" s="197"/>
      <c r="AC238" s="197"/>
    </row>
    <row r="239" spans="2:29">
      <c r="B239" s="20"/>
      <c r="C239" s="20"/>
      <c r="D239" s="20"/>
      <c r="E239" s="20"/>
      <c r="F239" s="20"/>
      <c r="G239" s="197"/>
      <c r="H239" s="197"/>
      <c r="I239" s="197"/>
      <c r="O239" s="20"/>
      <c r="P239" s="20"/>
      <c r="Q239" s="20"/>
      <c r="R239" s="20"/>
      <c r="S239" s="20"/>
      <c r="T239" s="197"/>
      <c r="U239" s="197"/>
      <c r="V239" s="197"/>
      <c r="W239" s="197"/>
      <c r="X239" s="197"/>
      <c r="Y239" s="197"/>
      <c r="Z239" s="197"/>
      <c r="AA239" s="197"/>
      <c r="AC239" s="197"/>
    </row>
    <row r="240" spans="2:29">
      <c r="B240" s="20"/>
      <c r="C240" s="20"/>
      <c r="D240" s="20"/>
      <c r="E240" s="20"/>
      <c r="F240" s="20"/>
      <c r="G240" s="197"/>
      <c r="H240" s="197"/>
      <c r="I240" s="197"/>
      <c r="O240" s="20"/>
      <c r="P240" s="20"/>
      <c r="Q240" s="20"/>
      <c r="R240" s="20"/>
      <c r="S240" s="20"/>
      <c r="T240" s="197"/>
      <c r="U240" s="197"/>
      <c r="V240" s="197"/>
      <c r="W240" s="197"/>
      <c r="X240" s="197"/>
      <c r="Y240" s="197"/>
      <c r="Z240" s="197"/>
      <c r="AA240" s="197"/>
      <c r="AC240" s="197"/>
    </row>
    <row r="241" spans="2:46">
      <c r="B241" s="20"/>
      <c r="C241" s="20"/>
      <c r="D241" s="20"/>
      <c r="E241" s="20"/>
      <c r="F241" s="20"/>
      <c r="G241" s="197"/>
      <c r="H241" s="197"/>
      <c r="I241" s="197"/>
      <c r="O241" s="20"/>
      <c r="P241" s="20"/>
      <c r="Q241" s="20"/>
      <c r="R241" s="20"/>
      <c r="S241" s="20"/>
      <c r="T241" s="197"/>
      <c r="U241" s="197"/>
      <c r="V241" s="197"/>
      <c r="W241" s="197"/>
      <c r="X241" s="197"/>
      <c r="Y241" s="197"/>
      <c r="Z241" s="197"/>
      <c r="AA241" s="197"/>
      <c r="AC241" s="197"/>
    </row>
    <row r="242" spans="2:46">
      <c r="B242" s="20"/>
      <c r="C242" s="20"/>
      <c r="D242" s="20"/>
      <c r="E242" s="20"/>
      <c r="F242" s="20"/>
      <c r="G242" s="197"/>
      <c r="H242" s="197"/>
      <c r="I242" s="197"/>
      <c r="O242" s="20"/>
      <c r="P242" s="20"/>
      <c r="Q242" s="20"/>
      <c r="R242" s="20"/>
      <c r="S242" s="20"/>
      <c r="T242" s="197"/>
      <c r="U242" s="197"/>
      <c r="V242" s="197"/>
      <c r="W242" s="197"/>
      <c r="X242" s="197"/>
      <c r="Y242" s="197"/>
      <c r="Z242" s="197"/>
      <c r="AA242" s="197"/>
      <c r="AC242" s="197"/>
    </row>
    <row r="243" spans="2:46" ht="15.6">
      <c r="B243" s="98" t="s">
        <v>285</v>
      </c>
      <c r="C243" s="20"/>
      <c r="D243" s="20"/>
      <c r="E243" s="20"/>
      <c r="F243" s="197"/>
      <c r="O243" s="98" t="s">
        <v>415</v>
      </c>
      <c r="P243" s="20"/>
      <c r="Q243" s="20"/>
      <c r="R243" s="20"/>
      <c r="S243" s="197"/>
      <c r="AB243" s="171" t="s">
        <v>2</v>
      </c>
      <c r="AD243" s="64"/>
      <c r="AE243" s="64"/>
      <c r="AF243" s="64"/>
      <c r="AG243" s="64"/>
      <c r="AH243" s="64"/>
      <c r="AI243" s="64"/>
      <c r="AJ243" s="64"/>
      <c r="AK243" s="64"/>
      <c r="AL243" s="64"/>
      <c r="AM243" s="64"/>
      <c r="AN243" s="64"/>
      <c r="AO243" s="64"/>
      <c r="AP243" s="64"/>
      <c r="AQ243" s="64"/>
      <c r="AR243" s="64"/>
      <c r="AS243" s="64"/>
      <c r="AT243" s="64"/>
    </row>
    <row r="244" spans="2:46">
      <c r="B244" s="230" t="s">
        <v>101</v>
      </c>
      <c r="C244" s="151">
        <v>2016</v>
      </c>
      <c r="D244" s="151">
        <v>2017</v>
      </c>
      <c r="E244" s="151">
        <v>2018</v>
      </c>
      <c r="F244" s="151">
        <v>2019</v>
      </c>
      <c r="G244" s="151">
        <v>2020</v>
      </c>
      <c r="H244" s="151">
        <v>2021</v>
      </c>
      <c r="I244" s="151">
        <v>2022</v>
      </c>
      <c r="J244" s="151">
        <v>2023</v>
      </c>
      <c r="K244" s="151">
        <v>2024</v>
      </c>
      <c r="L244" s="151">
        <v>2025</v>
      </c>
      <c r="M244" s="151">
        <v>2026</v>
      </c>
      <c r="N244" s="151">
        <v>2027</v>
      </c>
      <c r="O244" s="230" t="s">
        <v>101</v>
      </c>
      <c r="P244" s="151">
        <v>2016</v>
      </c>
      <c r="Q244" s="151">
        <v>2017</v>
      </c>
      <c r="R244" s="151">
        <v>2018</v>
      </c>
      <c r="S244" s="151">
        <v>2019</v>
      </c>
      <c r="T244" s="151">
        <v>2020</v>
      </c>
      <c r="U244" s="151">
        <v>2021</v>
      </c>
      <c r="V244" s="151">
        <v>2022</v>
      </c>
      <c r="W244" s="151">
        <v>2023</v>
      </c>
      <c r="X244" s="151">
        <v>2024</v>
      </c>
      <c r="Y244" s="151">
        <v>2025</v>
      </c>
      <c r="Z244" s="151">
        <v>2026</v>
      </c>
      <c r="AA244" s="151">
        <v>2027</v>
      </c>
      <c r="AB244" s="151" t="str">
        <f>$AB$154</f>
        <v>2021-2027</v>
      </c>
      <c r="AD244" s="71"/>
      <c r="AE244" s="71"/>
      <c r="AF244" s="71"/>
      <c r="AG244" s="71"/>
      <c r="AH244" s="71"/>
      <c r="AI244" s="71"/>
      <c r="AJ244" s="71"/>
      <c r="AK244" s="71"/>
      <c r="AL244" s="71"/>
      <c r="AM244" s="71"/>
      <c r="AN244" s="71"/>
      <c r="AO244" s="64"/>
      <c r="AP244" s="64"/>
      <c r="AQ244" s="64"/>
      <c r="AR244" s="64"/>
      <c r="AS244" s="64"/>
      <c r="AT244" s="64"/>
    </row>
    <row r="245" spans="2:46">
      <c r="B245" s="419" t="str">
        <f>'CWDM and DWDM'!E25</f>
        <v>CFP2-DCO</v>
      </c>
      <c r="C245" s="358">
        <f>'CWDM and DWDM'!F25</f>
        <v>0</v>
      </c>
      <c r="D245" s="358">
        <f>'CWDM and DWDM'!G25</f>
        <v>5000</v>
      </c>
      <c r="E245" s="358">
        <f>'CWDM and DWDM'!H25</f>
        <v>30745</v>
      </c>
      <c r="F245" s="358">
        <f>'CWDM and DWDM'!I25</f>
        <v>0</v>
      </c>
      <c r="G245" s="358">
        <f>'CWDM and DWDM'!J25</f>
        <v>0</v>
      </c>
      <c r="H245" s="358">
        <f>'CWDM and DWDM'!K25</f>
        <v>0</v>
      </c>
      <c r="I245" s="358">
        <f>'CWDM and DWDM'!L25</f>
        <v>0</v>
      </c>
      <c r="J245" s="358">
        <f>'CWDM and DWDM'!M25</f>
        <v>0</v>
      </c>
      <c r="K245" s="358">
        <f>'CWDM and DWDM'!N25</f>
        <v>0</v>
      </c>
      <c r="L245" s="358">
        <f>'CWDM and DWDM'!O25</f>
        <v>0</v>
      </c>
      <c r="M245" s="358">
        <f>'CWDM and DWDM'!P25</f>
        <v>0</v>
      </c>
      <c r="N245" s="358">
        <f>'CWDM and DWDM'!Q25</f>
        <v>0</v>
      </c>
      <c r="O245" s="419" t="str">
        <f>'CWDM and DWDM'!E28</f>
        <v>400ZR</v>
      </c>
      <c r="P245" s="358">
        <f>'CWDM and DWDM'!F28</f>
        <v>0</v>
      </c>
      <c r="Q245" s="358">
        <f>'CWDM and DWDM'!G28</f>
        <v>0</v>
      </c>
      <c r="R245" s="358">
        <f>'CWDM and DWDM'!H28</f>
        <v>0</v>
      </c>
      <c r="S245" s="358">
        <f>'CWDM and DWDM'!I28</f>
        <v>0</v>
      </c>
      <c r="T245" s="358">
        <f>'CWDM and DWDM'!J28</f>
        <v>0</v>
      </c>
      <c r="U245" s="358">
        <f>'CWDM and DWDM'!K28</f>
        <v>0</v>
      </c>
      <c r="V245" s="358">
        <f>'CWDM and DWDM'!L28</f>
        <v>0</v>
      </c>
      <c r="W245" s="358">
        <f>'CWDM and DWDM'!M28</f>
        <v>0</v>
      </c>
      <c r="X245" s="358">
        <f>'CWDM and DWDM'!N28</f>
        <v>0</v>
      </c>
      <c r="Y245" s="358">
        <f>'CWDM and DWDM'!O28</f>
        <v>0</v>
      </c>
      <c r="Z245" s="358">
        <f>'CWDM and DWDM'!P28</f>
        <v>0</v>
      </c>
      <c r="AA245" s="358">
        <f>'CWDM and DWDM'!Q28</f>
        <v>0</v>
      </c>
      <c r="AB245" s="620" t="e">
        <f>(AA245/U245)^(1/6)-1</f>
        <v>#DIV/0!</v>
      </c>
      <c r="AE245" s="169"/>
      <c r="AF245" s="169"/>
      <c r="AG245" s="169"/>
      <c r="AH245" s="169"/>
      <c r="AI245" s="169"/>
      <c r="AJ245" s="169"/>
      <c r="AK245" s="169"/>
      <c r="AL245" s="72"/>
      <c r="AM245" s="72"/>
      <c r="AN245" s="23"/>
      <c r="AO245" s="64"/>
      <c r="AP245" s="64"/>
      <c r="AQ245" s="64"/>
      <c r="AR245" s="64"/>
      <c r="AS245" s="64"/>
      <c r="AT245" s="64"/>
    </row>
    <row r="246" spans="2:46">
      <c r="B246" s="419" t="str">
        <f>'CWDM and DWDM'!E26</f>
        <v>CFP2-ACO</v>
      </c>
      <c r="C246" s="358">
        <f>'CWDM and DWDM'!F26</f>
        <v>0</v>
      </c>
      <c r="D246" s="358">
        <f>'CWDM and DWDM'!G26</f>
        <v>11117</v>
      </c>
      <c r="E246" s="358">
        <f>'CWDM and DWDM'!H26</f>
        <v>18203</v>
      </c>
      <c r="F246" s="358">
        <f>'CWDM and DWDM'!I26</f>
        <v>0</v>
      </c>
      <c r="G246" s="358">
        <f>'CWDM and DWDM'!J26</f>
        <v>0</v>
      </c>
      <c r="H246" s="358">
        <f>'CWDM and DWDM'!K26</f>
        <v>0</v>
      </c>
      <c r="I246" s="358">
        <f>'CWDM and DWDM'!L26</f>
        <v>0</v>
      </c>
      <c r="J246" s="358">
        <f>'CWDM and DWDM'!M26</f>
        <v>0</v>
      </c>
      <c r="K246" s="358">
        <f>'CWDM and DWDM'!N26</f>
        <v>0</v>
      </c>
      <c r="L246" s="358">
        <f>'CWDM and DWDM'!O26</f>
        <v>0</v>
      </c>
      <c r="M246" s="358">
        <f>'CWDM and DWDM'!P26</f>
        <v>0</v>
      </c>
      <c r="N246" s="358">
        <f>'CWDM and DWDM'!Q26</f>
        <v>0</v>
      </c>
      <c r="O246" s="419" t="str">
        <f>'CWDM and DWDM'!E29</f>
        <v>400ZR+   OSPF/QSFP-DD</v>
      </c>
      <c r="P246" s="358">
        <f>'CWDM and DWDM'!F29</f>
        <v>0</v>
      </c>
      <c r="Q246" s="358">
        <f>'CWDM and DWDM'!G29</f>
        <v>0</v>
      </c>
      <c r="R246" s="358">
        <f>'CWDM and DWDM'!H29</f>
        <v>0</v>
      </c>
      <c r="S246" s="358">
        <f>'CWDM and DWDM'!I29</f>
        <v>0</v>
      </c>
      <c r="T246" s="358">
        <f>'CWDM and DWDM'!J29</f>
        <v>0</v>
      </c>
      <c r="U246" s="358">
        <f>'CWDM and DWDM'!K29</f>
        <v>0</v>
      </c>
      <c r="V246" s="358">
        <f>'CWDM and DWDM'!L29</f>
        <v>0</v>
      </c>
      <c r="W246" s="358">
        <f>'CWDM and DWDM'!M29</f>
        <v>0</v>
      </c>
      <c r="X246" s="358">
        <f>'CWDM and DWDM'!N29</f>
        <v>0</v>
      </c>
      <c r="Y246" s="358">
        <f>'CWDM and DWDM'!O29</f>
        <v>0</v>
      </c>
      <c r="Z246" s="358">
        <f>'CWDM and DWDM'!P29</f>
        <v>0</v>
      </c>
      <c r="AA246" s="358">
        <f>'CWDM and DWDM'!Q29</f>
        <v>0</v>
      </c>
      <c r="AB246" s="621" t="e">
        <f>(AA246/U246)^(1/6)-1</f>
        <v>#DIV/0!</v>
      </c>
      <c r="AE246" s="169"/>
      <c r="AF246" s="169"/>
      <c r="AG246" s="169"/>
      <c r="AH246" s="169"/>
      <c r="AI246" s="169"/>
      <c r="AJ246" s="169"/>
      <c r="AK246" s="169"/>
      <c r="AL246" s="72"/>
      <c r="AM246" s="72"/>
      <c r="AN246" s="23"/>
      <c r="AO246" s="64"/>
      <c r="AP246" s="64"/>
      <c r="AQ246" s="64"/>
      <c r="AR246" s="64"/>
      <c r="AS246" s="64"/>
      <c r="AT246" s="64"/>
    </row>
    <row r="247" spans="2:46">
      <c r="B247" s="321" t="s">
        <v>100</v>
      </c>
      <c r="C247" s="162">
        <f>SUM(C245:C246)</f>
        <v>0</v>
      </c>
      <c r="D247" s="162">
        <f t="shared" ref="D247:L247" si="33">SUM(D245:D246)</f>
        <v>16117</v>
      </c>
      <c r="E247" s="162">
        <f t="shared" si="33"/>
        <v>48948</v>
      </c>
      <c r="F247" s="162">
        <f t="shared" si="33"/>
        <v>0</v>
      </c>
      <c r="G247" s="162">
        <f t="shared" si="33"/>
        <v>0</v>
      </c>
      <c r="H247" s="162">
        <f t="shared" si="33"/>
        <v>0</v>
      </c>
      <c r="I247" s="162">
        <f t="shared" si="33"/>
        <v>0</v>
      </c>
      <c r="J247" s="162">
        <f t="shared" si="33"/>
        <v>0</v>
      </c>
      <c r="K247" s="162">
        <f t="shared" si="33"/>
        <v>0</v>
      </c>
      <c r="L247" s="162">
        <f t="shared" si="33"/>
        <v>0</v>
      </c>
      <c r="M247" s="162">
        <f t="shared" ref="M247:N247" si="34">SUM(M245:M246)</f>
        <v>0</v>
      </c>
      <c r="N247" s="162">
        <f t="shared" si="34"/>
        <v>0</v>
      </c>
      <c r="O247" s="419" t="s">
        <v>423</v>
      </c>
      <c r="P247" s="358">
        <f>'CWDM and DWDM'!F30</f>
        <v>0</v>
      </c>
      <c r="Q247" s="358">
        <f>'CWDM and DWDM'!G30</f>
        <v>0</v>
      </c>
      <c r="R247" s="358">
        <f>'CWDM and DWDM'!H30</f>
        <v>0</v>
      </c>
      <c r="S247" s="358">
        <f>'CWDM and DWDM'!I30</f>
        <v>0</v>
      </c>
      <c r="T247" s="358">
        <f>'CWDM and DWDM'!J30</f>
        <v>0</v>
      </c>
      <c r="U247" s="358">
        <f>'CWDM and DWDM'!K30</f>
        <v>0</v>
      </c>
      <c r="V247" s="358">
        <f>'CWDM and DWDM'!L30</f>
        <v>0</v>
      </c>
      <c r="W247" s="358">
        <f>'CWDM and DWDM'!M30</f>
        <v>0</v>
      </c>
      <c r="X247" s="358">
        <f>'CWDM and DWDM'!N30</f>
        <v>0</v>
      </c>
      <c r="Y247" s="358">
        <f>'CWDM and DWDM'!O30</f>
        <v>0</v>
      </c>
      <c r="Z247" s="358">
        <f>'CWDM and DWDM'!P30</f>
        <v>0</v>
      </c>
      <c r="AA247" s="358">
        <f>'CWDM and DWDM'!Q30</f>
        <v>0</v>
      </c>
      <c r="AB247" s="621" t="e">
        <f>(AA247/U247)^(1/6)-1</f>
        <v>#DIV/0!</v>
      </c>
      <c r="AD247" s="229"/>
      <c r="AE247" s="169"/>
      <c r="AF247" s="169"/>
      <c r="AG247" s="169"/>
      <c r="AH247" s="169"/>
      <c r="AI247" s="169"/>
      <c r="AJ247" s="169"/>
      <c r="AK247" s="169"/>
      <c r="AL247" s="72"/>
      <c r="AM247" s="72"/>
      <c r="AN247" s="23"/>
      <c r="AO247" s="64"/>
      <c r="AP247" s="64"/>
      <c r="AQ247" s="64"/>
      <c r="AR247" s="64"/>
      <c r="AS247" s="64"/>
      <c r="AT247" s="64"/>
    </row>
    <row r="248" spans="2:46">
      <c r="O248" s="108" t="s">
        <v>408</v>
      </c>
      <c r="P248" s="619">
        <f>'CWDM and DWDM'!F32+'CWDM and DWDM'!F31</f>
        <v>0</v>
      </c>
      <c r="Q248" s="619">
        <f>'CWDM and DWDM'!G32+'CWDM and DWDM'!G31</f>
        <v>0</v>
      </c>
      <c r="R248" s="619">
        <f>'CWDM and DWDM'!H32+'CWDM and DWDM'!H31</f>
        <v>3000</v>
      </c>
      <c r="S248" s="619">
        <f>'CWDM and DWDM'!I32+'CWDM and DWDM'!I31</f>
        <v>0</v>
      </c>
      <c r="T248" s="619">
        <f>'CWDM and DWDM'!J32+'CWDM and DWDM'!J31</f>
        <v>0</v>
      </c>
      <c r="U248" s="619">
        <f>'CWDM and DWDM'!K32+'CWDM and DWDM'!K31</f>
        <v>0</v>
      </c>
      <c r="V248" s="619">
        <f>'CWDM and DWDM'!L32+'CWDM and DWDM'!L31</f>
        <v>0</v>
      </c>
      <c r="W248" s="619">
        <f>'CWDM and DWDM'!M32+'CWDM and DWDM'!M31</f>
        <v>0</v>
      </c>
      <c r="X248" s="619">
        <f>'CWDM and DWDM'!N32+'CWDM and DWDM'!N31</f>
        <v>0</v>
      </c>
      <c r="Y248" s="619">
        <f>'CWDM and DWDM'!O32+'CWDM and DWDM'!O31</f>
        <v>0</v>
      </c>
      <c r="Z248" s="619">
        <f>'CWDM and DWDM'!P32+'CWDM and DWDM'!P31</f>
        <v>0</v>
      </c>
      <c r="AA248" s="619">
        <f>'CWDM and DWDM'!Q32+'CWDM and DWDM'!Q31</f>
        <v>0</v>
      </c>
      <c r="AB248" s="622" t="e">
        <f>(AA248/U248)^(1/6)-1</f>
        <v>#DIV/0!</v>
      </c>
      <c r="AD248" s="229"/>
      <c r="AE248" s="169"/>
      <c r="AF248" s="169"/>
      <c r="AG248" s="169"/>
      <c r="AH248" s="169"/>
      <c r="AI248" s="169"/>
      <c r="AJ248" s="169"/>
      <c r="AK248" s="169"/>
      <c r="AL248" s="72"/>
      <c r="AM248" s="72"/>
      <c r="AN248" s="23"/>
      <c r="AO248" s="64"/>
      <c r="AP248" s="64"/>
      <c r="AQ248" s="64"/>
      <c r="AR248" s="64"/>
      <c r="AS248" s="64"/>
      <c r="AT248" s="64"/>
    </row>
    <row r="249" spans="2:46">
      <c r="O249" s="321" t="s">
        <v>424</v>
      </c>
      <c r="P249" s="162">
        <f t="shared" ref="P249:X249" si="35">SUM(P245:P248)</f>
        <v>0</v>
      </c>
      <c r="Q249" s="162">
        <f t="shared" si="35"/>
        <v>0</v>
      </c>
      <c r="R249" s="162">
        <f t="shared" si="35"/>
        <v>3000</v>
      </c>
      <c r="S249" s="162">
        <f t="shared" si="35"/>
        <v>0</v>
      </c>
      <c r="T249" s="162">
        <f t="shared" si="35"/>
        <v>0</v>
      </c>
      <c r="U249" s="162">
        <f t="shared" si="35"/>
        <v>0</v>
      </c>
      <c r="V249" s="162">
        <f t="shared" si="35"/>
        <v>0</v>
      </c>
      <c r="W249" s="162">
        <f t="shared" si="35"/>
        <v>0</v>
      </c>
      <c r="X249" s="162">
        <f t="shared" si="35"/>
        <v>0</v>
      </c>
      <c r="Y249" s="162">
        <f t="shared" ref="Y249:AA249" si="36">SUM(Y245:Y248)</f>
        <v>0</v>
      </c>
      <c r="Z249" s="162">
        <f t="shared" si="36"/>
        <v>0</v>
      </c>
      <c r="AA249" s="162">
        <f t="shared" si="36"/>
        <v>0</v>
      </c>
      <c r="AB249" s="447" t="e">
        <f>(AA249/U249)^(1/6)-1</f>
        <v>#DIV/0!</v>
      </c>
      <c r="AD249" s="169"/>
      <c r="AE249" s="169"/>
      <c r="AF249" s="169"/>
      <c r="AG249" s="169"/>
      <c r="AH249" s="169"/>
      <c r="AI249" s="169"/>
      <c r="AJ249" s="169"/>
      <c r="AK249" s="169"/>
      <c r="AL249" s="72"/>
      <c r="AM249" s="72"/>
      <c r="AN249" s="23"/>
      <c r="AO249" s="64"/>
      <c r="AP249" s="64"/>
      <c r="AQ249" s="64"/>
      <c r="AR249" s="64"/>
      <c r="AS249" s="64"/>
      <c r="AT249" s="64"/>
    </row>
    <row r="250" spans="2:46">
      <c r="O250" s="418" t="s">
        <v>417</v>
      </c>
      <c r="P250" s="233"/>
      <c r="Q250" s="233"/>
      <c r="R250" s="233"/>
      <c r="S250" s="233"/>
      <c r="T250" s="233"/>
      <c r="U250" s="233"/>
      <c r="V250" s="233"/>
      <c r="W250" s="233"/>
      <c r="X250" s="233"/>
      <c r="Y250" s="233"/>
      <c r="Z250" s="233"/>
      <c r="AA250" s="233"/>
      <c r="AB250" s="59"/>
      <c r="AD250" s="169"/>
      <c r="AE250" s="169"/>
      <c r="AF250" s="169"/>
      <c r="AG250" s="169"/>
      <c r="AH250" s="169"/>
      <c r="AI250" s="169"/>
      <c r="AJ250" s="169"/>
      <c r="AK250" s="169"/>
      <c r="AL250" s="72"/>
      <c r="AM250" s="72"/>
      <c r="AN250" s="23"/>
      <c r="AO250" s="64"/>
      <c r="AP250" s="64"/>
      <c r="AQ250" s="64"/>
      <c r="AR250" s="64"/>
      <c r="AS250" s="64"/>
      <c r="AT250" s="64"/>
    </row>
    <row r="251" spans="2:46">
      <c r="O251" s="419" t="s">
        <v>418</v>
      </c>
      <c r="P251" s="30">
        <f>'CWDM and DWDM'!F90-Summary!P253-P252</f>
        <v>6287.9532087052276</v>
      </c>
      <c r="Q251" s="30">
        <f>'CWDM and DWDM'!G90-Summary!Q253-Q252</f>
        <v>4977.9332889830412</v>
      </c>
      <c r="R251" s="30">
        <f>'CWDM and DWDM'!H90-Summary!R253-R252</f>
        <v>3757.3280952727268</v>
      </c>
      <c r="S251" s="30">
        <f>'CWDM and DWDM'!I90-Summary!S253-S252</f>
        <v>0</v>
      </c>
      <c r="T251" s="30">
        <f>'CWDM and DWDM'!J90-Summary!T253-T252</f>
        <v>0</v>
      </c>
      <c r="U251" s="30">
        <f>'CWDM and DWDM'!K90-Summary!U253-U252</f>
        <v>0</v>
      </c>
      <c r="V251" s="30">
        <f>'CWDM and DWDM'!L90-Summary!V253-V252</f>
        <v>0</v>
      </c>
      <c r="W251" s="30">
        <f>'CWDM and DWDM'!M90-Summary!W253-W252</f>
        <v>0</v>
      </c>
      <c r="X251" s="30">
        <f>'CWDM and DWDM'!N90-Summary!X253-X252</f>
        <v>0</v>
      </c>
      <c r="Y251" s="30">
        <f>'CWDM and DWDM'!O90-Summary!Y253-Y252</f>
        <v>0</v>
      </c>
      <c r="Z251" s="30">
        <f>'CWDM and DWDM'!P90-Summary!Z253-Z252</f>
        <v>0</v>
      </c>
      <c r="AA251" s="30">
        <f>'CWDM and DWDM'!Q90-Summary!AA253</f>
        <v>0</v>
      </c>
      <c r="AB251" s="59"/>
      <c r="AD251" s="169"/>
      <c r="AE251" s="169"/>
      <c r="AF251" s="169"/>
      <c r="AG251" s="169"/>
      <c r="AH251" s="169"/>
      <c r="AI251" s="169"/>
      <c r="AJ251" s="169"/>
      <c r="AK251" s="169"/>
      <c r="AL251" s="72"/>
      <c r="AM251" s="72"/>
      <c r="AN251" s="23"/>
      <c r="AO251" s="64"/>
      <c r="AP251" s="64"/>
      <c r="AQ251" s="64"/>
      <c r="AR251" s="64"/>
      <c r="AS251" s="64"/>
      <c r="AT251" s="64"/>
    </row>
    <row r="252" spans="2:46">
      <c r="O252" s="419" t="s">
        <v>419</v>
      </c>
      <c r="P252" s="30">
        <f>SUM('CWDM and DWDM'!F85:F87)</f>
        <v>0</v>
      </c>
      <c r="Q252" s="30">
        <f>SUM('CWDM and DWDM'!G85:G87)</f>
        <v>0</v>
      </c>
      <c r="R252" s="30">
        <f>SUM('CWDM and DWDM'!H85:H87)</f>
        <v>0</v>
      </c>
      <c r="S252" s="30">
        <f>SUM('CWDM and DWDM'!I85:I87)</f>
        <v>0</v>
      </c>
      <c r="T252" s="30">
        <f>SUM('CWDM and DWDM'!J85:J87)</f>
        <v>0</v>
      </c>
      <c r="U252" s="30">
        <f>SUM('CWDM and DWDM'!K85:K87)</f>
        <v>0</v>
      </c>
      <c r="V252" s="30">
        <f>SUM('CWDM and DWDM'!L85:L87)</f>
        <v>0</v>
      </c>
      <c r="W252" s="30">
        <f>SUM('CWDM and DWDM'!M85:M87)</f>
        <v>0</v>
      </c>
      <c r="X252" s="30">
        <f>SUM('CWDM and DWDM'!N85:N87)</f>
        <v>0</v>
      </c>
      <c r="Y252" s="30">
        <f>SUM('CWDM and DWDM'!O85:O87)</f>
        <v>0</v>
      </c>
      <c r="Z252" s="30">
        <f>SUM('CWDM and DWDM'!P85:P87)</f>
        <v>0</v>
      </c>
      <c r="AA252" s="30">
        <f>SUM('CWDM and DWDM'!Q85:Q87)</f>
        <v>0</v>
      </c>
      <c r="AB252" s="59"/>
      <c r="AD252" s="169"/>
      <c r="AE252" s="169"/>
      <c r="AF252" s="169"/>
      <c r="AG252" s="169"/>
      <c r="AH252" s="169"/>
      <c r="AI252" s="169"/>
      <c r="AJ252" s="169"/>
      <c r="AK252" s="169"/>
      <c r="AL252" s="72"/>
      <c r="AM252" s="72"/>
      <c r="AN252" s="23"/>
      <c r="AO252" s="64"/>
      <c r="AP252" s="64"/>
      <c r="AQ252" s="64"/>
      <c r="AR252" s="64"/>
      <c r="AS252" s="64"/>
      <c r="AT252" s="64"/>
    </row>
    <row r="253" spans="2:46">
      <c r="O253" s="420" t="s">
        <v>408</v>
      </c>
      <c r="P253" s="33">
        <f>'CWDM and DWDM'!F89+'CWDM and DWDM'!F88</f>
        <v>0</v>
      </c>
      <c r="Q253" s="33">
        <f>'CWDM and DWDM'!G89+'CWDM and DWDM'!G88</f>
        <v>0</v>
      </c>
      <c r="R253" s="33">
        <f>'CWDM and DWDM'!H89+'CWDM and DWDM'!H88</f>
        <v>48</v>
      </c>
      <c r="S253" s="33">
        <f>'CWDM and DWDM'!I89+'CWDM and DWDM'!I88</f>
        <v>0</v>
      </c>
      <c r="T253" s="33">
        <f>'CWDM and DWDM'!J89+'CWDM and DWDM'!J88</f>
        <v>0</v>
      </c>
      <c r="U253" s="33">
        <f>'CWDM and DWDM'!K89+'CWDM and DWDM'!K88</f>
        <v>0</v>
      </c>
      <c r="V253" s="33">
        <f>'CWDM and DWDM'!L89+'CWDM and DWDM'!L88</f>
        <v>0</v>
      </c>
      <c r="W253" s="33">
        <f>'CWDM and DWDM'!M89+'CWDM and DWDM'!M88</f>
        <v>0</v>
      </c>
      <c r="X253" s="33">
        <f>'CWDM and DWDM'!N89+'CWDM and DWDM'!N88</f>
        <v>0</v>
      </c>
      <c r="Y253" s="33">
        <f>'CWDM and DWDM'!O89+'CWDM and DWDM'!O88</f>
        <v>0</v>
      </c>
      <c r="Z253" s="33">
        <f>'CWDM and DWDM'!P89+'CWDM and DWDM'!P88</f>
        <v>0</v>
      </c>
      <c r="AA253" s="33">
        <f>'CWDM and DWDM'!Q89+'CWDM and DWDM'!Q88</f>
        <v>0</v>
      </c>
      <c r="AB253" s="59"/>
      <c r="AD253" s="169"/>
      <c r="AE253" s="169"/>
      <c r="AF253" s="169"/>
      <c r="AG253" s="169"/>
      <c r="AH253" s="169"/>
      <c r="AI253" s="169"/>
      <c r="AJ253" s="169"/>
      <c r="AK253" s="169"/>
      <c r="AL253" s="72"/>
      <c r="AM253" s="72"/>
      <c r="AN253" s="23"/>
      <c r="AO253" s="64"/>
      <c r="AP253" s="64"/>
      <c r="AQ253" s="64"/>
      <c r="AR253" s="64"/>
      <c r="AS253" s="64"/>
      <c r="AT253" s="64"/>
    </row>
    <row r="254" spans="2:46">
      <c r="O254" s="321" t="s">
        <v>244</v>
      </c>
      <c r="P254" s="174"/>
      <c r="Q254" s="174"/>
      <c r="R254" s="174">
        <f>SUM(R251:R253)</f>
        <v>3805.3280952727268</v>
      </c>
      <c r="S254" s="174">
        <f t="shared" ref="S254:AA254" si="37">SUM(S251:S253)</f>
        <v>0</v>
      </c>
      <c r="T254" s="174">
        <f t="shared" si="37"/>
        <v>0</v>
      </c>
      <c r="U254" s="174">
        <f t="shared" si="37"/>
        <v>0</v>
      </c>
      <c r="V254" s="174">
        <f t="shared" si="37"/>
        <v>0</v>
      </c>
      <c r="W254" s="174">
        <f t="shared" si="37"/>
        <v>0</v>
      </c>
      <c r="X254" s="174">
        <f t="shared" si="37"/>
        <v>0</v>
      </c>
      <c r="Y254" s="174">
        <f t="shared" si="37"/>
        <v>0</v>
      </c>
      <c r="Z254" s="174">
        <f t="shared" si="37"/>
        <v>0</v>
      </c>
      <c r="AA254" s="174">
        <f t="shared" si="37"/>
        <v>0</v>
      </c>
      <c r="AB254" s="59"/>
      <c r="AD254" s="169"/>
      <c r="AE254" s="169"/>
      <c r="AF254" s="169"/>
      <c r="AG254" s="169"/>
      <c r="AH254" s="169"/>
      <c r="AI254" s="169"/>
      <c r="AJ254" s="169"/>
      <c r="AK254" s="169"/>
      <c r="AL254" s="72"/>
      <c r="AM254" s="72"/>
      <c r="AN254" s="23"/>
      <c r="AO254" s="64"/>
      <c r="AP254" s="64"/>
      <c r="AQ254" s="64"/>
      <c r="AR254" s="64"/>
      <c r="AS254" s="64"/>
      <c r="AT254" s="64"/>
    </row>
    <row r="255" spans="2:46">
      <c r="AC255" s="197"/>
    </row>
    <row r="256" spans="2:46">
      <c r="B256" s="18"/>
      <c r="C256" s="38"/>
      <c r="D256" s="38"/>
      <c r="E256" s="38"/>
      <c r="F256" s="38"/>
      <c r="G256" s="38"/>
      <c r="H256" s="38"/>
      <c r="I256" s="38"/>
      <c r="J256" s="38"/>
      <c r="K256" s="38"/>
      <c r="L256" s="38"/>
      <c r="M256" s="38"/>
      <c r="N256" s="38"/>
      <c r="O256" s="18"/>
      <c r="P256" s="38"/>
      <c r="Q256" s="38"/>
      <c r="R256" s="38"/>
      <c r="S256" s="38"/>
      <c r="T256" s="38"/>
      <c r="U256" s="38"/>
      <c r="V256" s="38"/>
      <c r="W256" s="38"/>
      <c r="X256" s="38"/>
      <c r="Y256" s="38"/>
      <c r="Z256" s="38"/>
      <c r="AA256" s="38"/>
      <c r="AB256" s="59"/>
      <c r="AC256" s="197"/>
    </row>
    <row r="257" spans="1:29" s="48" customFormat="1" ht="22.8">
      <c r="A257" s="556" t="s">
        <v>363</v>
      </c>
      <c r="W257" s="556" t="str">
        <f>A257</f>
        <v>Components for WDM transport systems</v>
      </c>
      <c r="AC257" s="135"/>
    </row>
    <row r="258" spans="1:29">
      <c r="T258" s="197"/>
      <c r="U258" s="197"/>
      <c r="V258" s="197"/>
      <c r="W258" s="197"/>
      <c r="X258" s="197"/>
      <c r="Y258" s="197"/>
      <c r="Z258" s="197"/>
      <c r="AA258" s="197"/>
    </row>
    <row r="259" spans="1:29" ht="15.6">
      <c r="B259" s="98" t="s">
        <v>364</v>
      </c>
      <c r="I259" s="98" t="s">
        <v>365</v>
      </c>
      <c r="R259" s="98"/>
      <c r="S259" s="98" t="s">
        <v>391</v>
      </c>
      <c r="T259" s="197"/>
      <c r="U259" s="197"/>
      <c r="V259" s="197"/>
      <c r="W259" s="197"/>
      <c r="X259" s="197"/>
      <c r="Y259" s="197"/>
      <c r="Z259" s="197"/>
      <c r="AA259" s="197"/>
    </row>
    <row r="260" spans="1:29">
      <c r="T260" s="197"/>
      <c r="U260" s="197"/>
      <c r="V260" s="197"/>
      <c r="W260" s="197"/>
      <c r="X260" s="197"/>
      <c r="Y260" s="197"/>
      <c r="Z260" s="197"/>
      <c r="AA260" s="197"/>
    </row>
    <row r="261" spans="1:29">
      <c r="T261" s="197"/>
      <c r="U261" s="197"/>
      <c r="V261" s="197"/>
      <c r="W261" s="197"/>
      <c r="X261" s="197"/>
      <c r="Y261" s="197"/>
      <c r="Z261" s="197"/>
      <c r="AA261" s="197"/>
    </row>
    <row r="262" spans="1:29">
      <c r="T262" s="197"/>
      <c r="U262" s="197"/>
      <c r="V262" s="197"/>
      <c r="W262" s="197"/>
      <c r="X262" s="197"/>
      <c r="Y262" s="197"/>
      <c r="Z262" s="197"/>
      <c r="AA262" s="197"/>
    </row>
    <row r="263" spans="1:29">
      <c r="T263" s="197"/>
      <c r="U263" s="197"/>
      <c r="V263" s="197"/>
      <c r="W263" s="197"/>
      <c r="X263" s="197"/>
      <c r="Y263" s="197"/>
      <c r="Z263" s="197"/>
      <c r="AA263" s="197"/>
    </row>
    <row r="264" spans="1:29">
      <c r="T264" s="197"/>
      <c r="U264" s="197"/>
      <c r="V264" s="197"/>
      <c r="W264" s="197"/>
      <c r="X264" s="197"/>
      <c r="Y264" s="197"/>
      <c r="Z264" s="197"/>
      <c r="AA264" s="197"/>
    </row>
    <row r="265" spans="1:29">
      <c r="T265" s="197"/>
      <c r="U265" s="197"/>
      <c r="V265" s="197"/>
      <c r="W265" s="197"/>
      <c r="X265" s="197"/>
      <c r="Y265" s="197"/>
      <c r="Z265" s="197"/>
      <c r="AA265" s="197"/>
    </row>
    <row r="266" spans="1:29">
      <c r="T266" s="197"/>
      <c r="U266" s="197"/>
      <c r="V266" s="197"/>
      <c r="W266" s="197"/>
      <c r="X266" s="197"/>
      <c r="Y266" s="197"/>
      <c r="Z266" s="197"/>
      <c r="AA266" s="197"/>
    </row>
    <row r="267" spans="1:29">
      <c r="T267" s="197"/>
      <c r="U267" s="197"/>
      <c r="V267" s="197"/>
      <c r="W267" s="197"/>
      <c r="X267" s="197"/>
      <c r="Y267" s="197"/>
      <c r="Z267" s="197"/>
      <c r="AA267" s="197"/>
    </row>
    <row r="268" spans="1:29">
      <c r="T268" s="197"/>
      <c r="U268" s="197"/>
      <c r="V268" s="197"/>
      <c r="W268" s="197"/>
      <c r="X268" s="197"/>
      <c r="Y268" s="197"/>
      <c r="Z268" s="197"/>
      <c r="AA268" s="197"/>
    </row>
    <row r="269" spans="1:29">
      <c r="T269" s="197"/>
      <c r="U269" s="197"/>
      <c r="V269" s="197"/>
      <c r="W269" s="197"/>
      <c r="X269" s="197"/>
      <c r="Y269" s="197"/>
      <c r="Z269" s="197"/>
      <c r="AA269" s="197"/>
    </row>
    <row r="270" spans="1:29">
      <c r="T270" s="197"/>
      <c r="U270" s="197"/>
      <c r="V270" s="197"/>
      <c r="W270" s="197"/>
      <c r="X270" s="197"/>
      <c r="Y270" s="197"/>
      <c r="Z270" s="197"/>
      <c r="AA270" s="197"/>
    </row>
    <row r="271" spans="1:29">
      <c r="T271" s="197"/>
      <c r="U271" s="197"/>
      <c r="V271" s="197"/>
      <c r="W271" s="197"/>
      <c r="X271" s="197"/>
      <c r="Y271" s="197"/>
      <c r="Z271" s="197"/>
      <c r="AA271" s="197"/>
    </row>
    <row r="272" spans="1:29">
      <c r="T272" s="197"/>
      <c r="U272" s="197"/>
      <c r="V272" s="197"/>
      <c r="W272" s="197"/>
      <c r="X272" s="197"/>
      <c r="Y272" s="197"/>
      <c r="Z272" s="197"/>
      <c r="AA272" s="197"/>
    </row>
    <row r="273" spans="1:30">
      <c r="T273" s="197"/>
      <c r="U273" s="197"/>
      <c r="V273" s="197"/>
      <c r="W273" s="197"/>
      <c r="X273" s="197"/>
      <c r="Y273" s="197"/>
      <c r="Z273" s="197"/>
      <c r="AA273" s="197"/>
    </row>
    <row r="274" spans="1:30">
      <c r="T274" s="197"/>
      <c r="U274" s="197"/>
      <c r="V274" s="197"/>
      <c r="W274" s="197"/>
      <c r="X274" s="197"/>
      <c r="Y274" s="197"/>
      <c r="Z274" s="197"/>
      <c r="AA274" s="197"/>
    </row>
    <row r="275" spans="1:30">
      <c r="T275" s="197"/>
      <c r="U275" s="197"/>
      <c r="V275" s="197"/>
      <c r="W275" s="197"/>
      <c r="X275" s="197"/>
      <c r="Y275" s="197"/>
      <c r="Z275" s="197"/>
      <c r="AA275" s="197"/>
    </row>
    <row r="276" spans="1:30">
      <c r="T276" s="197"/>
      <c r="U276" s="197"/>
      <c r="V276" s="197"/>
      <c r="W276" s="197"/>
      <c r="X276" s="197"/>
      <c r="Y276" s="197"/>
      <c r="Z276" s="197"/>
      <c r="AA276" s="197"/>
    </row>
    <row r="277" spans="1:30">
      <c r="T277" s="197"/>
      <c r="U277" s="197"/>
      <c r="V277" s="197"/>
      <c r="W277" s="197"/>
      <c r="X277" s="197"/>
      <c r="Y277" s="197"/>
      <c r="Z277" s="197"/>
      <c r="AA277" s="197"/>
    </row>
    <row r="278" spans="1:30">
      <c r="T278" s="197"/>
      <c r="U278" s="197"/>
      <c r="V278" s="197"/>
      <c r="W278" s="197"/>
      <c r="X278" s="197"/>
      <c r="Y278" s="197"/>
      <c r="Z278" s="197"/>
      <c r="AA278" s="197"/>
    </row>
    <row r="279" spans="1:30">
      <c r="T279" s="197"/>
      <c r="U279" s="197"/>
      <c r="V279" s="197"/>
      <c r="W279" s="197"/>
      <c r="X279" s="197"/>
      <c r="Y279" s="197"/>
      <c r="Z279" s="197"/>
      <c r="AA279" s="197"/>
    </row>
    <row r="280" spans="1:30">
      <c r="T280" s="197"/>
      <c r="U280" s="197"/>
      <c r="V280" s="197"/>
      <c r="W280" s="197"/>
      <c r="X280" s="197"/>
      <c r="Y280" s="197"/>
      <c r="Z280" s="197"/>
      <c r="AA280" s="197"/>
    </row>
    <row r="281" spans="1:30" ht="15.6">
      <c r="A281" s="64"/>
      <c r="B281" s="98" t="s">
        <v>441</v>
      </c>
      <c r="C281" s="64"/>
      <c r="D281" s="64"/>
      <c r="E281" s="64"/>
      <c r="F281" s="64"/>
      <c r="G281" s="64"/>
      <c r="H281" s="64"/>
      <c r="I281" s="64"/>
      <c r="J281" s="662"/>
      <c r="K281" s="662"/>
      <c r="L281" s="662"/>
      <c r="M281" s="662"/>
      <c r="N281" s="662"/>
      <c r="O281" s="99" t="s">
        <v>443</v>
      </c>
      <c r="P281" s="662"/>
      <c r="Q281" s="662"/>
      <c r="R281" s="662"/>
      <c r="S281" s="662"/>
      <c r="T281" s="662"/>
      <c r="U281" s="662"/>
      <c r="V281" s="662"/>
      <c r="W281" s="662"/>
      <c r="X281" s="662"/>
      <c r="Y281" s="662"/>
      <c r="Z281" s="662"/>
      <c r="AA281" s="662"/>
      <c r="AB281" s="171" t="s">
        <v>2</v>
      </c>
    </row>
    <row r="282" spans="1:30">
      <c r="A282" s="64"/>
      <c r="B282" s="230" t="s">
        <v>86</v>
      </c>
      <c r="C282" s="151">
        <v>2016</v>
      </c>
      <c r="D282" s="170">
        <v>2017</v>
      </c>
      <c r="E282" s="170">
        <v>2018</v>
      </c>
      <c r="F282" s="151">
        <v>2019</v>
      </c>
      <c r="G282" s="151">
        <v>2020</v>
      </c>
      <c r="H282" s="151">
        <v>2021</v>
      </c>
      <c r="I282" s="151">
        <v>2022</v>
      </c>
      <c r="J282" s="151">
        <v>2023</v>
      </c>
      <c r="K282" s="151">
        <v>2024</v>
      </c>
      <c r="L282" s="151">
        <v>2025</v>
      </c>
      <c r="M282" s="151">
        <v>2026</v>
      </c>
      <c r="N282" s="151">
        <v>2027</v>
      </c>
      <c r="O282" s="230" t="s">
        <v>86</v>
      </c>
      <c r="P282" s="152">
        <v>2016</v>
      </c>
      <c r="Q282" s="151">
        <v>2017</v>
      </c>
      <c r="R282" s="170">
        <v>2018</v>
      </c>
      <c r="S282" s="170">
        <v>2019</v>
      </c>
      <c r="T282" s="170">
        <v>2020</v>
      </c>
      <c r="U282" s="170">
        <v>2021</v>
      </c>
      <c r="V282" s="170">
        <v>2022</v>
      </c>
      <c r="W282" s="170">
        <v>2023</v>
      </c>
      <c r="X282" s="170">
        <v>2024</v>
      </c>
      <c r="Y282" s="170">
        <v>2025</v>
      </c>
      <c r="Z282" s="170">
        <v>2026</v>
      </c>
      <c r="AA282" s="170">
        <v>2027</v>
      </c>
      <c r="AB282" s="151" t="str">
        <f>$AB$154</f>
        <v>2021-2027</v>
      </c>
    </row>
    <row r="283" spans="1:30">
      <c r="A283" s="64"/>
      <c r="B283" s="28" t="s">
        <v>440</v>
      </c>
      <c r="C283" s="63">
        <f>WSS!D14</f>
        <v>59261</v>
      </c>
      <c r="D283" s="63">
        <f>WSS!E14</f>
        <v>60336</v>
      </c>
      <c r="E283" s="63">
        <f>WSS!F14</f>
        <v>88577</v>
      </c>
      <c r="F283" s="63">
        <f>WSS!G14</f>
        <v>0</v>
      </c>
      <c r="G283" s="63">
        <f>WSS!H14</f>
        <v>0</v>
      </c>
      <c r="H283" s="63">
        <f>WSS!I14</f>
        <v>0</v>
      </c>
      <c r="I283" s="63">
        <f>WSS!J14</f>
        <v>0</v>
      </c>
      <c r="J283" s="63">
        <f>WSS!K14</f>
        <v>0</v>
      </c>
      <c r="K283" s="63">
        <f>WSS!L14</f>
        <v>0</v>
      </c>
      <c r="L283" s="63">
        <f>WSS!M14</f>
        <v>0</v>
      </c>
      <c r="M283" s="63">
        <f>WSS!N14</f>
        <v>0</v>
      </c>
      <c r="N283" s="63">
        <f>WSS!O14</f>
        <v>0</v>
      </c>
      <c r="O283" s="42" t="str">
        <f>B283</f>
        <v>Wavelength Selective Switches</v>
      </c>
      <c r="P283" s="84">
        <f>WSS!D34</f>
        <v>255.66299174397881</v>
      </c>
      <c r="Q283" s="84">
        <f>WSS!E34</f>
        <v>250.09233992604345</v>
      </c>
      <c r="R283" s="84">
        <f>WSS!F34</f>
        <v>365.31830158163763</v>
      </c>
      <c r="S283" s="84">
        <f>WSS!G34</f>
        <v>0</v>
      </c>
      <c r="T283" s="84">
        <f>WSS!H34</f>
        <v>0</v>
      </c>
      <c r="U283" s="84">
        <f>WSS!I34</f>
        <v>0</v>
      </c>
      <c r="V283" s="84">
        <f>WSS!J34</f>
        <v>0</v>
      </c>
      <c r="W283" s="84">
        <f>WSS!K34</f>
        <v>0</v>
      </c>
      <c r="X283" s="84">
        <f>WSS!L34</f>
        <v>0</v>
      </c>
      <c r="Y283" s="84">
        <f>WSS!M34</f>
        <v>0</v>
      </c>
      <c r="Z283" s="84">
        <f>WSS!N34</f>
        <v>0</v>
      </c>
      <c r="AA283" s="84">
        <f>WSS!O34</f>
        <v>0</v>
      </c>
      <c r="AB283" s="199" t="e">
        <f>(AA283/U283)^(1/6)-1</f>
        <v>#DIV/0!</v>
      </c>
    </row>
    <row r="284" spans="1:30">
      <c r="A284" s="64"/>
      <c r="B284" s="28" t="s">
        <v>147</v>
      </c>
      <c r="C284" s="63">
        <f>'Tunable lasers'!C11</f>
        <v>518646</v>
      </c>
      <c r="D284" s="63">
        <f>'Tunable lasers'!D11</f>
        <v>558513</v>
      </c>
      <c r="E284" s="63">
        <f>'Tunable lasers'!E11</f>
        <v>595832</v>
      </c>
      <c r="F284" s="63">
        <f>'Tunable lasers'!F11</f>
        <v>0</v>
      </c>
      <c r="G284" s="63">
        <f>'Tunable lasers'!G11</f>
        <v>0</v>
      </c>
      <c r="H284" s="63">
        <f>'Tunable lasers'!H11</f>
        <v>0</v>
      </c>
      <c r="I284" s="63">
        <f>'Tunable lasers'!I11</f>
        <v>0</v>
      </c>
      <c r="J284" s="63">
        <f>'Tunable lasers'!J11</f>
        <v>0</v>
      </c>
      <c r="K284" s="63">
        <f>'Tunable lasers'!K11</f>
        <v>0</v>
      </c>
      <c r="L284" s="63">
        <f>'Tunable lasers'!L11</f>
        <v>0</v>
      </c>
      <c r="M284" s="63">
        <f>'Tunable lasers'!M11</f>
        <v>0</v>
      </c>
      <c r="N284" s="63">
        <f>'Tunable lasers'!N11</f>
        <v>0</v>
      </c>
      <c r="O284" s="40" t="str">
        <f>B284</f>
        <v>Tunable lasers</v>
      </c>
      <c r="P284" s="84">
        <f>+'Tunable lasers'!C24</f>
        <v>271.84871543543699</v>
      </c>
      <c r="Q284" s="84">
        <f>+'Tunable lasers'!D24</f>
        <v>278.93410363950528</v>
      </c>
      <c r="R284" s="84">
        <f>+'Tunable lasers'!E24</f>
        <v>257.43129216864196</v>
      </c>
      <c r="S284" s="84">
        <f>+'Tunable lasers'!F24</f>
        <v>0</v>
      </c>
      <c r="T284" s="84">
        <f>+'Tunable lasers'!G24</f>
        <v>0</v>
      </c>
      <c r="U284" s="84">
        <f>+'Tunable lasers'!H24</f>
        <v>0</v>
      </c>
      <c r="V284" s="84">
        <f>+'Tunable lasers'!I24</f>
        <v>0</v>
      </c>
      <c r="W284" s="84">
        <f>+'Tunable lasers'!J24</f>
        <v>0</v>
      </c>
      <c r="X284" s="84">
        <f>+'Tunable lasers'!K24</f>
        <v>0</v>
      </c>
      <c r="Y284" s="84">
        <f>+'Tunable lasers'!L24</f>
        <v>0</v>
      </c>
      <c r="Z284" s="84">
        <f>+'Tunable lasers'!M24</f>
        <v>0</v>
      </c>
      <c r="AA284" s="84">
        <f>+'Tunable lasers'!N24</f>
        <v>0</v>
      </c>
      <c r="AB284" s="200" t="e">
        <f>(AA284/U284)^(1/6)-1</f>
        <v>#DIV/0!</v>
      </c>
    </row>
    <row r="285" spans="1:30">
      <c r="A285" s="64"/>
      <c r="B285" s="28" t="s">
        <v>442</v>
      </c>
      <c r="C285" s="63">
        <f>'Modulators and Receivers'!C13</f>
        <v>499076</v>
      </c>
      <c r="D285" s="63">
        <f>'Modulators and Receivers'!D13</f>
        <v>389137.28571428568</v>
      </c>
      <c r="E285" s="63">
        <f>'Modulators and Receivers'!E13</f>
        <v>540344.55923976609</v>
      </c>
      <c r="F285" s="63">
        <f>'Modulators and Receivers'!F13</f>
        <v>0</v>
      </c>
      <c r="G285" s="63">
        <f>'Modulators and Receivers'!G13</f>
        <v>0</v>
      </c>
      <c r="H285" s="63">
        <f>'Modulators and Receivers'!H13</f>
        <v>0</v>
      </c>
      <c r="I285" s="63">
        <f>'Modulators and Receivers'!I13</f>
        <v>0</v>
      </c>
      <c r="J285" s="63">
        <f>'Modulators and Receivers'!J13</f>
        <v>0</v>
      </c>
      <c r="K285" s="63">
        <f>'Modulators and Receivers'!K13</f>
        <v>0</v>
      </c>
      <c r="L285" s="63">
        <f>'Modulators and Receivers'!L13</f>
        <v>0</v>
      </c>
      <c r="M285" s="63">
        <f>'Modulators and Receivers'!M13</f>
        <v>0</v>
      </c>
      <c r="N285" s="63">
        <f>'Modulators and Receivers'!N13</f>
        <v>0</v>
      </c>
      <c r="O285" s="40" t="str">
        <f>B285</f>
        <v>≥100G modalators &amp; receivers</v>
      </c>
      <c r="P285" s="84">
        <f>+'Modulators and Receivers'!C30</f>
        <v>555.15019754565992</v>
      </c>
      <c r="Q285" s="84">
        <f>+'Modulators and Receivers'!D30</f>
        <v>402.33132148380344</v>
      </c>
      <c r="R285" s="84">
        <f>+'Modulators and Receivers'!E30</f>
        <v>445.00368892891862</v>
      </c>
      <c r="S285" s="84">
        <f>+'Modulators and Receivers'!F30</f>
        <v>0</v>
      </c>
      <c r="T285" s="84">
        <f>+'Modulators and Receivers'!G30</f>
        <v>0</v>
      </c>
      <c r="U285" s="84">
        <f>+'Modulators and Receivers'!H30</f>
        <v>0</v>
      </c>
      <c r="V285" s="84">
        <f>+'Modulators and Receivers'!I30</f>
        <v>0</v>
      </c>
      <c r="W285" s="84">
        <f>+'Modulators and Receivers'!J30</f>
        <v>0</v>
      </c>
      <c r="X285" s="84">
        <f>+'Modulators and Receivers'!K30</f>
        <v>0</v>
      </c>
      <c r="Y285" s="84">
        <f>+'Modulators and Receivers'!L30</f>
        <v>0</v>
      </c>
      <c r="Z285" s="84">
        <f>+'Modulators and Receivers'!M30</f>
        <v>0</v>
      </c>
      <c r="AA285" s="84">
        <f>+'Modulators and Receivers'!N30</f>
        <v>0</v>
      </c>
      <c r="AB285" s="200" t="e">
        <f>(AA285/U285)^(1/6)-1</f>
        <v>#DIV/0!</v>
      </c>
      <c r="AD285" s="229"/>
    </row>
    <row r="286" spans="1:30">
      <c r="A286" s="64"/>
      <c r="B286" s="232" t="s">
        <v>100</v>
      </c>
      <c r="C286" s="242">
        <f t="shared" ref="C286:N286" si="38">SUM(C283:C285)</f>
        <v>1076983</v>
      </c>
      <c r="D286" s="242">
        <f t="shared" si="38"/>
        <v>1007986.2857142857</v>
      </c>
      <c r="E286" s="160">
        <f t="shared" si="38"/>
        <v>1224753.5592397661</v>
      </c>
      <c r="F286" s="160">
        <f t="shared" si="38"/>
        <v>0</v>
      </c>
      <c r="G286" s="160">
        <f t="shared" si="38"/>
        <v>0</v>
      </c>
      <c r="H286" s="160">
        <f t="shared" si="38"/>
        <v>0</v>
      </c>
      <c r="I286" s="160">
        <f t="shared" si="38"/>
        <v>0</v>
      </c>
      <c r="J286" s="160">
        <f t="shared" si="38"/>
        <v>0</v>
      </c>
      <c r="K286" s="160">
        <f t="shared" si="38"/>
        <v>0</v>
      </c>
      <c r="L286" s="160">
        <f t="shared" si="38"/>
        <v>0</v>
      </c>
      <c r="M286" s="160">
        <f t="shared" si="38"/>
        <v>0</v>
      </c>
      <c r="N286" s="160">
        <f t="shared" si="38"/>
        <v>0</v>
      </c>
      <c r="O286" s="234" t="s">
        <v>100</v>
      </c>
      <c r="P286" s="154">
        <f>SUM(P283:P285)</f>
        <v>1082.6619047250756</v>
      </c>
      <c r="Q286" s="154">
        <f t="shared" ref="Q286:AA286" si="39">SUM(Q283:Q285)</f>
        <v>931.35776504935222</v>
      </c>
      <c r="R286" s="154">
        <f t="shared" si="39"/>
        <v>1067.7532826791983</v>
      </c>
      <c r="S286" s="154">
        <f t="shared" si="39"/>
        <v>0</v>
      </c>
      <c r="T286" s="154">
        <f t="shared" si="39"/>
        <v>0</v>
      </c>
      <c r="U286" s="154">
        <f t="shared" si="39"/>
        <v>0</v>
      </c>
      <c r="V286" s="154">
        <f t="shared" si="39"/>
        <v>0</v>
      </c>
      <c r="W286" s="154">
        <f t="shared" si="39"/>
        <v>0</v>
      </c>
      <c r="X286" s="154">
        <f t="shared" si="39"/>
        <v>0</v>
      </c>
      <c r="Y286" s="154">
        <f t="shared" si="39"/>
        <v>0</v>
      </c>
      <c r="Z286" s="154">
        <f t="shared" si="39"/>
        <v>0</v>
      </c>
      <c r="AA286" s="154">
        <f t="shared" si="39"/>
        <v>0</v>
      </c>
      <c r="AB286" s="205" t="e">
        <f>(AA286/U286)^(1/6)-1</f>
        <v>#DIV/0!</v>
      </c>
    </row>
    <row r="287" spans="1:30">
      <c r="AC287" s="197"/>
    </row>
    <row r="288" spans="1:30">
      <c r="T288" s="197"/>
      <c r="U288" s="197"/>
      <c r="V288" s="197"/>
      <c r="W288" s="197"/>
      <c r="X288" s="197"/>
      <c r="Y288" s="197"/>
      <c r="Z288" s="197"/>
      <c r="AA288" s="197"/>
    </row>
    <row r="289" spans="1:29" s="105" customFormat="1" ht="22.8">
      <c r="A289" s="556" t="s">
        <v>8</v>
      </c>
      <c r="B289" s="93"/>
      <c r="C289" s="103"/>
      <c r="D289" s="103"/>
      <c r="E289" s="95"/>
      <c r="F289" s="95"/>
      <c r="G289" s="95"/>
      <c r="H289" s="95"/>
      <c r="I289" s="95"/>
      <c r="J289" s="104"/>
      <c r="K289" s="104"/>
      <c r="L289" s="104"/>
      <c r="M289" s="104"/>
      <c r="N289" s="104"/>
      <c r="O289" s="104"/>
      <c r="P289" s="93"/>
      <c r="Q289" s="93"/>
      <c r="R289" s="93"/>
      <c r="S289" s="93"/>
      <c r="T289" s="93"/>
      <c r="U289" s="93"/>
      <c r="V289" s="93"/>
      <c r="W289" s="556" t="str">
        <f>A289</f>
        <v>FTTx</v>
      </c>
      <c r="X289" s="93"/>
      <c r="Y289" s="93"/>
      <c r="Z289" s="93"/>
      <c r="AA289" s="93"/>
      <c r="AC289" s="104"/>
    </row>
    <row r="290" spans="1:29" s="64" customFormat="1">
      <c r="B290" s="22"/>
      <c r="C290" s="78"/>
      <c r="D290" s="78"/>
      <c r="E290" s="59"/>
      <c r="F290" s="59"/>
      <c r="G290" s="59"/>
      <c r="H290" s="59"/>
      <c r="I290" s="59"/>
      <c r="J290" s="215"/>
      <c r="K290" s="445"/>
      <c r="L290" s="579"/>
      <c r="M290" s="625"/>
      <c r="N290" s="625"/>
      <c r="O290" s="215"/>
      <c r="P290" s="22"/>
      <c r="Q290" s="22"/>
      <c r="R290" s="22"/>
      <c r="S290" s="22"/>
      <c r="T290" s="197"/>
      <c r="U290" s="197"/>
      <c r="V290" s="197"/>
      <c r="W290" s="197"/>
      <c r="X290" s="197"/>
      <c r="Y290" s="197"/>
      <c r="Z290" s="197"/>
      <c r="AA290" s="197"/>
      <c r="AC290" s="215"/>
    </row>
    <row r="291" spans="1:29" s="64" customFormat="1" ht="15.6">
      <c r="B291" s="98" t="s">
        <v>98</v>
      </c>
      <c r="C291" s="67"/>
      <c r="D291" s="67"/>
      <c r="E291" s="71"/>
      <c r="F291" s="71"/>
      <c r="G291" s="71"/>
      <c r="H291" s="71"/>
      <c r="I291" s="71"/>
      <c r="J291" s="71"/>
      <c r="K291" s="71"/>
      <c r="L291" s="71"/>
      <c r="M291" s="71"/>
      <c r="N291" s="71"/>
      <c r="O291" s="98" t="s">
        <v>99</v>
      </c>
      <c r="P291" s="22"/>
      <c r="Q291" s="22"/>
      <c r="R291" s="22"/>
      <c r="S291" s="22"/>
      <c r="T291" s="197"/>
      <c r="U291" s="197"/>
      <c r="V291" s="197"/>
      <c r="W291" s="197"/>
      <c r="X291" s="197"/>
      <c r="Y291" s="197"/>
      <c r="Z291" s="197"/>
      <c r="AA291" s="197"/>
      <c r="AC291" s="215"/>
    </row>
    <row r="292" spans="1:29" s="64" customFormat="1">
      <c r="B292" s="22"/>
      <c r="C292" s="53"/>
      <c r="D292" s="53"/>
      <c r="E292" s="53"/>
      <c r="F292" s="53"/>
      <c r="G292" s="53"/>
      <c r="H292" s="53"/>
      <c r="I292" s="53"/>
      <c r="J292" s="53"/>
      <c r="K292" s="53"/>
      <c r="L292" s="53"/>
      <c r="M292" s="53"/>
      <c r="N292" s="53"/>
      <c r="O292" s="53"/>
      <c r="P292" s="22"/>
      <c r="Q292" s="22"/>
      <c r="R292" s="22"/>
      <c r="S292" s="22"/>
      <c r="T292" s="197"/>
      <c r="U292" s="197"/>
      <c r="V292" s="197"/>
      <c r="W292" s="197"/>
      <c r="X292" s="197"/>
      <c r="Y292" s="197"/>
      <c r="Z292" s="197"/>
      <c r="AA292" s="197"/>
      <c r="AC292" s="215"/>
    </row>
    <row r="293" spans="1:29" s="64" customFormat="1">
      <c r="B293" s="22"/>
      <c r="C293" s="53"/>
      <c r="D293" s="53"/>
      <c r="E293" s="53"/>
      <c r="F293" s="53"/>
      <c r="G293" s="53"/>
      <c r="H293" s="53"/>
      <c r="I293" s="53"/>
      <c r="J293" s="53"/>
      <c r="K293" s="53"/>
      <c r="L293" s="53"/>
      <c r="M293" s="53"/>
      <c r="N293" s="53"/>
      <c r="O293" s="53"/>
      <c r="P293" s="22"/>
      <c r="Q293" s="22"/>
      <c r="R293" s="22"/>
      <c r="S293" s="22"/>
      <c r="T293" s="197"/>
      <c r="U293" s="197"/>
      <c r="V293" s="197"/>
      <c r="W293" s="197"/>
      <c r="X293" s="197"/>
      <c r="Y293" s="197"/>
      <c r="Z293" s="197"/>
      <c r="AA293" s="197"/>
      <c r="AC293" s="215"/>
    </row>
    <row r="294" spans="1:29" s="64" customFormat="1">
      <c r="B294" s="22"/>
      <c r="C294" s="53"/>
      <c r="D294" s="53"/>
      <c r="E294" s="53"/>
      <c r="F294" s="53"/>
      <c r="G294" s="53"/>
      <c r="H294" s="53"/>
      <c r="I294" s="53"/>
      <c r="J294" s="53"/>
      <c r="K294" s="53"/>
      <c r="L294" s="53"/>
      <c r="M294" s="53"/>
      <c r="N294" s="53"/>
      <c r="O294" s="53"/>
      <c r="P294" s="22"/>
      <c r="Q294" s="22"/>
      <c r="R294" s="22"/>
      <c r="S294" s="22"/>
      <c r="T294" s="197"/>
      <c r="U294" s="197"/>
      <c r="V294" s="197"/>
      <c r="W294" s="197"/>
      <c r="X294" s="197"/>
      <c r="Y294" s="197"/>
      <c r="Z294" s="197"/>
      <c r="AA294" s="197"/>
      <c r="AC294" s="215"/>
    </row>
    <row r="295" spans="1:29" s="64" customFormat="1">
      <c r="B295" s="22"/>
      <c r="C295" s="72"/>
      <c r="D295" s="72"/>
      <c r="E295" s="57"/>
      <c r="F295" s="57"/>
      <c r="G295" s="57"/>
      <c r="H295" s="57"/>
      <c r="I295" s="57"/>
      <c r="J295" s="57"/>
      <c r="K295" s="57"/>
      <c r="L295" s="57"/>
      <c r="M295" s="57"/>
      <c r="N295" s="57"/>
      <c r="O295" s="57"/>
      <c r="P295" s="22"/>
      <c r="Q295" s="22"/>
      <c r="R295" s="22"/>
      <c r="S295" s="22"/>
      <c r="T295" s="197"/>
      <c r="U295" s="197"/>
      <c r="V295" s="197"/>
      <c r="W295" s="197"/>
      <c r="X295" s="197"/>
      <c r="Y295" s="197"/>
      <c r="Z295" s="197"/>
      <c r="AA295" s="197"/>
      <c r="AC295" s="215"/>
    </row>
    <row r="296" spans="1:29" s="64" customFormat="1">
      <c r="B296" s="22"/>
      <c r="C296" s="72"/>
      <c r="D296" s="72"/>
      <c r="E296" s="57"/>
      <c r="F296" s="57"/>
      <c r="G296" s="57"/>
      <c r="H296" s="57"/>
      <c r="I296" s="57"/>
      <c r="J296" s="57"/>
      <c r="K296" s="57"/>
      <c r="L296" s="57"/>
      <c r="M296" s="57"/>
      <c r="N296" s="57"/>
      <c r="O296" s="57"/>
      <c r="P296" s="22"/>
      <c r="Q296" s="22"/>
      <c r="R296" s="22"/>
      <c r="S296" s="22"/>
      <c r="T296" s="197"/>
      <c r="U296" s="197"/>
      <c r="V296" s="197"/>
      <c r="W296" s="197"/>
      <c r="X296" s="197"/>
      <c r="Y296" s="197"/>
      <c r="Z296" s="197"/>
      <c r="AA296" s="197"/>
      <c r="AC296" s="215"/>
    </row>
    <row r="297" spans="1:29" s="64" customFormat="1">
      <c r="B297" s="22"/>
      <c r="C297" s="72"/>
      <c r="D297" s="72"/>
      <c r="E297" s="57"/>
      <c r="F297" s="57"/>
      <c r="G297" s="57"/>
      <c r="H297" s="57"/>
      <c r="I297" s="57"/>
      <c r="J297" s="57"/>
      <c r="K297" s="57"/>
      <c r="L297" s="57"/>
      <c r="M297" s="57"/>
      <c r="N297" s="57"/>
      <c r="O297" s="57"/>
      <c r="P297" s="22"/>
      <c r="Q297" s="22"/>
      <c r="R297" s="22"/>
      <c r="S297" s="22"/>
      <c r="T297" s="197"/>
      <c r="U297" s="197"/>
      <c r="V297" s="197"/>
      <c r="W297" s="197"/>
      <c r="X297" s="197"/>
      <c r="Y297" s="197"/>
      <c r="Z297" s="197"/>
      <c r="AA297" s="197"/>
      <c r="AC297" s="215"/>
    </row>
    <row r="298" spans="1:29" s="64" customFormat="1">
      <c r="B298" s="22"/>
      <c r="C298" s="22"/>
      <c r="D298" s="22"/>
      <c r="E298" s="22"/>
      <c r="F298" s="22"/>
      <c r="G298" s="22"/>
      <c r="H298" s="22"/>
      <c r="I298" s="22"/>
      <c r="J298" s="22"/>
      <c r="K298" s="22"/>
      <c r="L298" s="22"/>
      <c r="M298" s="22"/>
      <c r="N298" s="22"/>
      <c r="O298" s="22"/>
      <c r="P298" s="22"/>
      <c r="Q298" s="22"/>
      <c r="R298" s="22"/>
      <c r="S298" s="22"/>
      <c r="T298" s="197"/>
      <c r="U298" s="197"/>
      <c r="V298" s="197"/>
      <c r="W298" s="197"/>
      <c r="X298" s="197"/>
      <c r="Y298" s="197"/>
      <c r="Z298" s="197"/>
      <c r="AA298" s="197"/>
      <c r="AC298" s="215"/>
    </row>
    <row r="299" spans="1:29">
      <c r="B299" s="20"/>
      <c r="C299" s="20"/>
      <c r="D299" s="20"/>
      <c r="E299" s="20"/>
      <c r="F299" s="20"/>
      <c r="G299" s="20"/>
      <c r="H299" s="20"/>
      <c r="I299" s="20"/>
      <c r="J299" s="20"/>
      <c r="K299" s="20"/>
      <c r="L299" s="20"/>
      <c r="M299" s="20"/>
      <c r="N299" s="20"/>
      <c r="O299" s="20"/>
      <c r="P299" s="20"/>
      <c r="Q299" s="20"/>
      <c r="R299" s="20"/>
      <c r="S299" s="20"/>
      <c r="T299" s="197"/>
      <c r="U299" s="197"/>
      <c r="V299" s="197"/>
      <c r="W299" s="197"/>
      <c r="X299" s="197"/>
      <c r="Y299" s="197"/>
      <c r="Z299" s="197"/>
      <c r="AA299" s="197"/>
      <c r="AC299" s="197"/>
    </row>
    <row r="300" spans="1:29">
      <c r="B300" s="20"/>
      <c r="C300" s="20"/>
      <c r="D300" s="20"/>
      <c r="E300" s="20"/>
      <c r="F300" s="20"/>
      <c r="G300" s="20"/>
      <c r="H300" s="20"/>
      <c r="I300" s="20"/>
      <c r="J300" s="20"/>
      <c r="K300" s="20"/>
      <c r="L300" s="20"/>
      <c r="M300" s="20"/>
      <c r="N300" s="20"/>
      <c r="O300" s="20"/>
      <c r="P300" s="20"/>
      <c r="Q300" s="20"/>
      <c r="R300" s="20"/>
      <c r="S300" s="20"/>
      <c r="T300" s="197"/>
      <c r="U300" s="197"/>
      <c r="V300" s="197"/>
      <c r="W300" s="197"/>
      <c r="X300" s="197"/>
      <c r="Y300" s="197"/>
      <c r="Z300" s="197"/>
      <c r="AA300" s="197"/>
      <c r="AC300" s="197"/>
    </row>
    <row r="301" spans="1:29">
      <c r="B301" s="20"/>
      <c r="C301" s="20"/>
      <c r="D301" s="20"/>
      <c r="E301" s="20"/>
      <c r="F301" s="20"/>
      <c r="G301" s="20"/>
      <c r="H301" s="20"/>
      <c r="I301" s="20"/>
      <c r="J301" s="20"/>
      <c r="K301" s="20"/>
      <c r="L301" s="20"/>
      <c r="M301" s="20"/>
      <c r="N301" s="20"/>
      <c r="O301" s="20"/>
      <c r="P301" s="20"/>
      <c r="Q301" s="20"/>
      <c r="R301" s="20"/>
      <c r="S301" s="20"/>
      <c r="T301" s="197"/>
      <c r="U301" s="197"/>
      <c r="V301" s="197"/>
      <c r="W301" s="197"/>
      <c r="X301" s="197"/>
      <c r="Y301" s="197"/>
      <c r="Z301" s="197"/>
      <c r="AA301" s="197"/>
      <c r="AC301" s="197"/>
    </row>
    <row r="302" spans="1:29">
      <c r="B302" s="20"/>
      <c r="C302" s="20"/>
      <c r="D302" s="20"/>
      <c r="E302" s="20"/>
      <c r="F302" s="20"/>
      <c r="G302" s="20"/>
      <c r="H302" s="20"/>
      <c r="I302" s="20"/>
      <c r="J302" s="20"/>
      <c r="K302" s="20"/>
      <c r="L302" s="20"/>
      <c r="M302" s="20"/>
      <c r="N302" s="20"/>
      <c r="O302" s="20"/>
      <c r="P302" s="20"/>
      <c r="Q302" s="20"/>
      <c r="R302" s="20"/>
      <c r="S302" s="20"/>
      <c r="T302" s="197"/>
      <c r="U302" s="197"/>
      <c r="V302" s="197"/>
      <c r="W302" s="197"/>
      <c r="X302" s="197"/>
      <c r="Y302" s="197"/>
      <c r="Z302" s="197"/>
      <c r="AA302" s="197"/>
      <c r="AC302" s="197"/>
    </row>
    <row r="303" spans="1:29">
      <c r="B303" s="20"/>
      <c r="C303" s="20"/>
      <c r="D303" s="20"/>
      <c r="E303" s="20"/>
      <c r="F303" s="20"/>
      <c r="G303" s="20"/>
      <c r="H303" s="20"/>
      <c r="I303" s="20"/>
      <c r="J303" s="20"/>
      <c r="K303" s="20"/>
      <c r="L303" s="20"/>
      <c r="M303" s="20"/>
      <c r="N303" s="20"/>
      <c r="O303" s="20"/>
      <c r="P303" s="20"/>
      <c r="Q303" s="20"/>
      <c r="R303" s="20"/>
      <c r="S303" s="20"/>
      <c r="T303" s="197"/>
      <c r="U303" s="197"/>
      <c r="V303" s="197"/>
      <c r="W303" s="197"/>
      <c r="X303" s="197"/>
      <c r="Y303" s="197"/>
      <c r="Z303" s="197"/>
      <c r="AA303" s="197"/>
      <c r="AC303" s="197"/>
    </row>
    <row r="304" spans="1:29">
      <c r="B304" s="20"/>
      <c r="C304" s="20"/>
      <c r="D304" s="20"/>
      <c r="E304" s="20"/>
      <c r="F304" s="20"/>
      <c r="G304" s="20"/>
      <c r="H304" s="20"/>
      <c r="I304" s="20"/>
      <c r="J304" s="20"/>
      <c r="K304" s="20"/>
      <c r="L304" s="20"/>
      <c r="M304" s="20"/>
      <c r="N304" s="20"/>
      <c r="O304" s="20"/>
      <c r="P304" s="20"/>
      <c r="Q304" s="20"/>
      <c r="R304" s="20"/>
      <c r="S304" s="20"/>
      <c r="T304" s="197"/>
      <c r="U304" s="197"/>
      <c r="V304" s="197"/>
      <c r="W304" s="197"/>
      <c r="X304" s="197"/>
      <c r="Y304" s="197"/>
      <c r="Z304" s="197"/>
      <c r="AA304" s="197"/>
      <c r="AC304" s="197"/>
    </row>
    <row r="305" spans="1:30">
      <c r="A305" s="64"/>
      <c r="B305" s="22"/>
      <c r="C305" s="711"/>
      <c r="D305" s="711"/>
      <c r="E305" s="711"/>
      <c r="F305" s="215"/>
      <c r="G305" s="215"/>
      <c r="H305" s="363"/>
      <c r="I305" s="391"/>
      <c r="J305" s="711"/>
      <c r="K305" s="711"/>
      <c r="L305" s="711"/>
      <c r="M305" s="711"/>
      <c r="N305" s="711"/>
      <c r="O305" s="711"/>
      <c r="P305" s="20"/>
      <c r="Q305" s="20"/>
      <c r="R305" s="20"/>
      <c r="S305" s="20"/>
      <c r="T305" s="197"/>
      <c r="U305" s="197"/>
      <c r="V305" s="197"/>
      <c r="W305" s="197"/>
      <c r="X305" s="197"/>
      <c r="Y305" s="197"/>
      <c r="Z305" s="197"/>
      <c r="AA305" s="197"/>
      <c r="AC305" s="197"/>
    </row>
    <row r="306" spans="1:30">
      <c r="A306" s="64"/>
      <c r="B306" s="22"/>
      <c r="C306" s="215"/>
      <c r="D306" s="215"/>
      <c r="E306" s="215"/>
      <c r="F306" s="215"/>
      <c r="G306" s="215"/>
      <c r="H306" s="363"/>
      <c r="I306" s="391"/>
      <c r="J306" s="215"/>
      <c r="K306" s="445"/>
      <c r="L306" s="579"/>
      <c r="M306" s="625"/>
      <c r="N306" s="625"/>
      <c r="O306" s="215"/>
      <c r="P306" s="20"/>
      <c r="Q306" s="20"/>
      <c r="R306" s="20"/>
      <c r="S306" s="20"/>
      <c r="T306" s="197"/>
      <c r="U306" s="197"/>
      <c r="V306" s="197"/>
      <c r="W306" s="197"/>
      <c r="X306" s="197"/>
      <c r="Y306" s="197"/>
      <c r="Z306" s="197"/>
      <c r="AA306" s="197"/>
      <c r="AC306" s="197"/>
    </row>
    <row r="307" spans="1:30">
      <c r="A307" s="64"/>
      <c r="B307" s="22"/>
      <c r="C307" s="72"/>
      <c r="D307" s="72"/>
      <c r="E307" s="72"/>
      <c r="F307" s="72"/>
      <c r="G307" s="72"/>
      <c r="H307" s="72"/>
      <c r="I307" s="72"/>
      <c r="J307" s="80"/>
      <c r="K307" s="80"/>
      <c r="L307" s="80"/>
      <c r="M307" s="80"/>
      <c r="N307" s="80"/>
      <c r="O307" s="80"/>
      <c r="P307" s="20"/>
      <c r="Q307" s="20"/>
      <c r="R307" s="20"/>
      <c r="S307" s="20"/>
      <c r="T307" s="197"/>
      <c r="U307" s="197"/>
      <c r="V307" s="197"/>
      <c r="W307" s="197"/>
      <c r="X307" s="197"/>
      <c r="Y307" s="197"/>
      <c r="Z307" s="197"/>
      <c r="AA307" s="197"/>
      <c r="AC307" s="197"/>
    </row>
    <row r="308" spans="1:30">
      <c r="A308" s="64"/>
      <c r="B308" s="22"/>
      <c r="C308" s="72"/>
      <c r="D308" s="72"/>
      <c r="E308" s="72"/>
      <c r="F308" s="72"/>
      <c r="G308" s="72"/>
      <c r="H308" s="72"/>
      <c r="I308" s="72"/>
      <c r="J308" s="80"/>
      <c r="K308" s="80"/>
      <c r="L308" s="80"/>
      <c r="M308" s="80"/>
      <c r="N308" s="80"/>
      <c r="O308" s="80"/>
      <c r="P308" s="20"/>
      <c r="Q308" s="20"/>
      <c r="R308" s="20"/>
      <c r="S308" s="20"/>
      <c r="T308" s="197"/>
      <c r="U308" s="197"/>
      <c r="V308" s="197"/>
      <c r="W308" s="197"/>
      <c r="X308" s="197"/>
      <c r="Y308" s="197"/>
      <c r="Z308" s="197"/>
      <c r="AA308" s="197"/>
      <c r="AC308" s="197"/>
    </row>
    <row r="309" spans="1:30">
      <c r="A309" s="64"/>
      <c r="B309" s="22"/>
      <c r="C309" s="72"/>
      <c r="D309" s="72"/>
      <c r="E309" s="72"/>
      <c r="F309" s="72"/>
      <c r="G309" s="72"/>
      <c r="H309" s="72"/>
      <c r="I309" s="72"/>
      <c r="J309" s="80"/>
      <c r="K309" s="80"/>
      <c r="L309" s="80"/>
      <c r="M309" s="80"/>
      <c r="N309" s="80"/>
      <c r="O309" s="80"/>
      <c r="P309" s="20"/>
      <c r="Q309" s="20"/>
      <c r="R309" s="20"/>
      <c r="S309" s="20"/>
      <c r="T309" s="197"/>
      <c r="U309" s="197"/>
      <c r="V309" s="197"/>
      <c r="W309" s="197"/>
      <c r="X309" s="197"/>
      <c r="Y309" s="197"/>
      <c r="Z309" s="197"/>
      <c r="AA309" s="197"/>
      <c r="AC309" s="197"/>
    </row>
    <row r="310" spans="1:30">
      <c r="A310" s="64"/>
      <c r="B310" s="22"/>
      <c r="C310" s="72"/>
      <c r="D310" s="72"/>
      <c r="E310" s="72"/>
      <c r="F310" s="72"/>
      <c r="G310" s="72"/>
      <c r="H310" s="72"/>
      <c r="I310" s="72"/>
      <c r="J310" s="80"/>
      <c r="K310" s="80"/>
      <c r="L310" s="80"/>
      <c r="M310" s="80"/>
      <c r="N310" s="80"/>
      <c r="O310" s="80"/>
      <c r="P310" s="20"/>
      <c r="Q310" s="20"/>
      <c r="R310" s="20"/>
      <c r="S310" s="20"/>
      <c r="T310" s="197"/>
      <c r="U310" s="197"/>
      <c r="V310" s="197"/>
      <c r="W310" s="197"/>
      <c r="X310" s="197"/>
      <c r="Y310" s="197"/>
      <c r="Z310" s="197"/>
      <c r="AA310" s="197"/>
      <c r="AC310" s="197"/>
    </row>
    <row r="311" spans="1:30">
      <c r="A311" s="64"/>
      <c r="C311" s="72"/>
      <c r="D311" s="72"/>
      <c r="E311" s="72"/>
      <c r="F311" s="72"/>
      <c r="G311" s="72"/>
      <c r="H311" s="72"/>
      <c r="I311" s="72"/>
      <c r="J311" s="80"/>
      <c r="K311" s="80"/>
      <c r="L311" s="80"/>
      <c r="M311" s="80"/>
      <c r="N311" s="80"/>
      <c r="P311" s="20"/>
      <c r="Q311" s="20"/>
      <c r="R311" s="20"/>
      <c r="S311" s="20"/>
      <c r="T311" s="197"/>
      <c r="U311" s="197"/>
      <c r="V311" s="197"/>
      <c r="W311" s="197"/>
      <c r="X311" s="197"/>
      <c r="Y311" s="197"/>
      <c r="Z311" s="197"/>
      <c r="AA311" s="197"/>
      <c r="AC311" s="197"/>
    </row>
    <row r="312" spans="1:30" ht="15.6">
      <c r="A312" s="64"/>
      <c r="B312" s="98" t="s">
        <v>173</v>
      </c>
      <c r="C312" s="64"/>
      <c r="D312" s="64"/>
      <c r="E312" s="64"/>
      <c r="F312" s="64"/>
      <c r="G312" s="64"/>
      <c r="H312" s="64"/>
      <c r="I312" s="64"/>
      <c r="J312" s="215"/>
      <c r="K312" s="445"/>
      <c r="L312" s="579"/>
      <c r="M312" s="625"/>
      <c r="N312" s="625"/>
      <c r="O312" s="99" t="s">
        <v>174</v>
      </c>
      <c r="P312" s="221"/>
      <c r="Q312" s="221"/>
      <c r="R312" s="221"/>
      <c r="S312" s="221"/>
      <c r="T312" s="221"/>
      <c r="U312" s="363"/>
      <c r="V312" s="391"/>
      <c r="W312" s="422"/>
      <c r="X312" s="445"/>
      <c r="Y312" s="579"/>
      <c r="Z312" s="625"/>
      <c r="AA312" s="625"/>
      <c r="AB312" s="171" t="s">
        <v>2</v>
      </c>
    </row>
    <row r="313" spans="1:30">
      <c r="A313" s="64"/>
      <c r="B313" s="230" t="s">
        <v>86</v>
      </c>
      <c r="C313" s="151">
        <v>2016</v>
      </c>
      <c r="D313" s="170">
        <v>2017</v>
      </c>
      <c r="E313" s="170">
        <v>2018</v>
      </c>
      <c r="F313" s="151">
        <v>2019</v>
      </c>
      <c r="G313" s="151">
        <v>2020</v>
      </c>
      <c r="H313" s="151">
        <v>2021</v>
      </c>
      <c r="I313" s="151">
        <v>2022</v>
      </c>
      <c r="J313" s="151">
        <v>2023</v>
      </c>
      <c r="K313" s="151">
        <v>2024</v>
      </c>
      <c r="L313" s="151">
        <v>2025</v>
      </c>
      <c r="M313" s="151">
        <v>2026</v>
      </c>
      <c r="N313" s="151">
        <v>2027</v>
      </c>
      <c r="O313" s="230" t="s">
        <v>86</v>
      </c>
      <c r="P313" s="152">
        <v>2016</v>
      </c>
      <c r="Q313" s="151">
        <v>2017</v>
      </c>
      <c r="R313" s="170">
        <v>2018</v>
      </c>
      <c r="S313" s="170">
        <v>2019</v>
      </c>
      <c r="T313" s="170">
        <v>2020</v>
      </c>
      <c r="U313" s="170">
        <v>2021</v>
      </c>
      <c r="V313" s="170">
        <v>2022</v>
      </c>
      <c r="W313" s="170">
        <v>2023</v>
      </c>
      <c r="X313" s="170">
        <v>2024</v>
      </c>
      <c r="Y313" s="170">
        <v>2025</v>
      </c>
      <c r="Z313" s="170">
        <v>2026</v>
      </c>
      <c r="AA313" s="170">
        <v>2027</v>
      </c>
      <c r="AB313" s="151" t="str">
        <f>$AB$154</f>
        <v>2021-2027</v>
      </c>
    </row>
    <row r="314" spans="1:30">
      <c r="A314" s="64"/>
      <c r="B314" s="28" t="s">
        <v>20</v>
      </c>
      <c r="C314" s="63">
        <f>SUM(FTTx!C8:C11)</f>
        <v>86293659.464705884</v>
      </c>
      <c r="D314" s="63">
        <f>SUM(FTTx!D8:D11)</f>
        <v>65171919.326176472</v>
      </c>
      <c r="E314" s="63">
        <f>SUM(FTTx!E8:E11)</f>
        <v>81490373</v>
      </c>
      <c r="F314" s="63">
        <f>SUM(FTTx!F8:F11)</f>
        <v>0</v>
      </c>
      <c r="G314" s="13">
        <f>SUM(FTTx!G8:G11)</f>
        <v>0</v>
      </c>
      <c r="H314" s="13">
        <f>SUM(FTTx!H8:H11)</f>
        <v>0</v>
      </c>
      <c r="I314" s="13">
        <f>SUM(FTTx!I8:I11)</f>
        <v>0</v>
      </c>
      <c r="J314" s="13">
        <f>SUM(FTTx!J8:J11)</f>
        <v>0</v>
      </c>
      <c r="K314" s="13">
        <f>SUM(FTTx!K8:K11)</f>
        <v>0</v>
      </c>
      <c r="L314" s="13">
        <f>SUM(FTTx!L8:L11)</f>
        <v>0</v>
      </c>
      <c r="M314" s="13">
        <f>SUM(FTTx!M8:M11)</f>
        <v>0</v>
      </c>
      <c r="N314" s="13">
        <f>SUM(FTTx!N8:N11)</f>
        <v>0</v>
      </c>
      <c r="O314" s="40" t="str">
        <f>B314</f>
        <v>GPON</v>
      </c>
      <c r="P314" s="84">
        <f>SUM(FTTx!C49:C52)</f>
        <v>965.61073987588202</v>
      </c>
      <c r="Q314" s="84">
        <f>SUM(FTTx!D49:D52)</f>
        <v>697.83861962944684</v>
      </c>
      <c r="R314" s="84">
        <f>SUM(FTTx!E49:E52)</f>
        <v>486.17821733724372</v>
      </c>
      <c r="S314" s="84">
        <f>SUM(FTTx!F49:F52)</f>
        <v>0</v>
      </c>
      <c r="T314" s="84">
        <f>SUM(FTTx!G49:G52)</f>
        <v>0</v>
      </c>
      <c r="U314" s="84">
        <f>SUM(FTTx!H49:H52)</f>
        <v>0</v>
      </c>
      <c r="V314" s="84">
        <f>SUM(FTTx!I49:I52)</f>
        <v>0</v>
      </c>
      <c r="W314" s="84">
        <f>SUM(FTTx!J49:J52)</f>
        <v>0</v>
      </c>
      <c r="X314" s="84">
        <f>SUM(FTTx!K49:K52)</f>
        <v>0</v>
      </c>
      <c r="Y314" s="84">
        <f>SUM(FTTx!L49:L52)</f>
        <v>0</v>
      </c>
      <c r="Z314" s="84">
        <f>SUM(FTTx!M49:M52)</f>
        <v>0</v>
      </c>
      <c r="AA314" s="84">
        <f>SUM(FTTx!N49:N52)</f>
        <v>0</v>
      </c>
      <c r="AB314" s="200" t="e">
        <f>(AA314/U314)^(1/6)-1</f>
        <v>#DIV/0!</v>
      </c>
    </row>
    <row r="315" spans="1:30">
      <c r="A315" s="64"/>
      <c r="B315" s="28" t="s">
        <v>21</v>
      </c>
      <c r="C315" s="63">
        <f>SUM(FTTx!C12:C14)</f>
        <v>15521156</v>
      </c>
      <c r="D315" s="63">
        <f>SUM(FTTx!D12:D14)</f>
        <v>10946656.631999999</v>
      </c>
      <c r="E315" s="63">
        <f>SUM(FTTx!E12:E14)</f>
        <v>8058961.9423999991</v>
      </c>
      <c r="F315" s="63">
        <f>SUM(FTTx!F12:F14)</f>
        <v>0</v>
      </c>
      <c r="G315" s="13">
        <f>SUM(FTTx!G12:G14)</f>
        <v>0</v>
      </c>
      <c r="H315" s="13">
        <f>SUM(FTTx!H12:H14)</f>
        <v>0</v>
      </c>
      <c r="I315" s="13">
        <f>SUM(FTTx!I12:I14)</f>
        <v>0</v>
      </c>
      <c r="J315" s="13">
        <f>SUM(FTTx!J12:J14)</f>
        <v>0</v>
      </c>
      <c r="K315" s="13">
        <f>SUM(FTTx!K12:K14)</f>
        <v>0</v>
      </c>
      <c r="L315" s="13">
        <f>SUM(FTTx!L12:L14)</f>
        <v>0</v>
      </c>
      <c r="M315" s="13">
        <f>SUM(FTTx!M12:M14)</f>
        <v>0</v>
      </c>
      <c r="N315" s="13">
        <f>SUM(FTTx!N12:N14)</f>
        <v>0</v>
      </c>
      <c r="O315" s="40" t="str">
        <f>B315</f>
        <v>EPON</v>
      </c>
      <c r="P315" s="84">
        <f>SUM(FTTx!C53:C55)</f>
        <v>132.31517270591647</v>
      </c>
      <c r="Q315" s="84">
        <f>SUM(FTTx!D53:D55)</f>
        <v>72.715835714383658</v>
      </c>
      <c r="R315" s="84">
        <f>SUM(FTTx!E53:E55)</f>
        <v>44.537029713288099</v>
      </c>
      <c r="S315" s="84">
        <f>SUM(FTTx!F53:F55)</f>
        <v>0</v>
      </c>
      <c r="T315" s="84">
        <f>SUM(FTTx!G53:G55)</f>
        <v>0</v>
      </c>
      <c r="U315" s="84">
        <f>SUM(FTTx!H53:H55)</f>
        <v>0</v>
      </c>
      <c r="V315" s="84">
        <f>SUM(FTTx!I53:I55)</f>
        <v>0</v>
      </c>
      <c r="W315" s="84">
        <f>SUM(FTTx!J53:J55)</f>
        <v>0</v>
      </c>
      <c r="X315" s="84">
        <f>SUM(FTTx!K53:K55)</f>
        <v>0</v>
      </c>
      <c r="Y315" s="84">
        <f>SUM(FTTx!L53:L55)</f>
        <v>0</v>
      </c>
      <c r="Z315" s="84">
        <f>SUM(FTTx!M53:M55)</f>
        <v>0</v>
      </c>
      <c r="AA315" s="84">
        <f>SUM(FTTx!N53:N55)</f>
        <v>0</v>
      </c>
      <c r="AB315" s="200" t="e">
        <f>(AA315/U315)^(1/6)-1</f>
        <v>#DIV/0!</v>
      </c>
      <c r="AD315" s="229"/>
    </row>
    <row r="316" spans="1:30">
      <c r="A316" s="64"/>
      <c r="B316" s="28" t="s">
        <v>296</v>
      </c>
      <c r="C316" s="63">
        <f>SUM(FTTx!C15:C18)</f>
        <v>385000</v>
      </c>
      <c r="D316" s="63">
        <f>SUM(FTTx!D15:D18)</f>
        <v>1733395.25</v>
      </c>
      <c r="E316" s="63">
        <f>SUM(FTTx!E15:E18)</f>
        <v>2313500</v>
      </c>
      <c r="F316" s="63">
        <f>SUM(FTTx!F15:F18)</f>
        <v>0</v>
      </c>
      <c r="G316" s="63">
        <f>SUM(FTTx!G15:G18)</f>
        <v>0</v>
      </c>
      <c r="H316" s="63">
        <f>SUM(FTTx!H15:H18)</f>
        <v>0</v>
      </c>
      <c r="I316" s="63">
        <f>SUM(FTTx!I15:I18)</f>
        <v>0</v>
      </c>
      <c r="J316" s="63">
        <f>SUM(FTTx!J15:J18)</f>
        <v>0</v>
      </c>
      <c r="K316" s="63">
        <f>SUM(FTTx!K15:K18)</f>
        <v>0</v>
      </c>
      <c r="L316" s="63">
        <f>SUM(FTTx!L15:L18)</f>
        <v>0</v>
      </c>
      <c r="M316" s="63">
        <f>SUM(FTTx!M15:M18)</f>
        <v>0</v>
      </c>
      <c r="N316" s="63">
        <f>SUM(FTTx!N15:N18)</f>
        <v>0</v>
      </c>
      <c r="O316" s="40" t="str">
        <f>B316</f>
        <v>10G-PON</v>
      </c>
      <c r="P316" s="84">
        <f>SUM(FTTx!C56:C59)</f>
        <v>35.724999999999994</v>
      </c>
      <c r="Q316" s="84">
        <f>SUM(FTTx!D56:D59)</f>
        <v>241.14695499999999</v>
      </c>
      <c r="R316" s="84">
        <f>SUM(FTTx!E56:E59)</f>
        <v>177.16118277626254</v>
      </c>
      <c r="S316" s="84">
        <f>SUM(FTTx!F56:F59)</f>
        <v>0</v>
      </c>
      <c r="T316" s="84">
        <f>SUM(FTTx!G56:G59)</f>
        <v>0</v>
      </c>
      <c r="U316" s="84">
        <f>SUM(FTTx!H56:H59)</f>
        <v>0</v>
      </c>
      <c r="V316" s="84">
        <f>SUM(FTTx!I56:I59)</f>
        <v>0</v>
      </c>
      <c r="W316" s="84">
        <f>SUM(FTTx!J56:J59)</f>
        <v>0</v>
      </c>
      <c r="X316" s="84">
        <f>SUM(FTTx!K56:K59)</f>
        <v>0</v>
      </c>
      <c r="Y316" s="84">
        <f>SUM(FTTx!L56:L59)</f>
        <v>0</v>
      </c>
      <c r="Z316" s="84">
        <f>SUM(FTTx!M56:M59)</f>
        <v>0</v>
      </c>
      <c r="AA316" s="84">
        <f>SUM(FTTx!N56:N59)</f>
        <v>0</v>
      </c>
      <c r="AB316" s="200" t="e">
        <f>(AA316/U316)^(1/6)-1</f>
        <v>#DIV/0!</v>
      </c>
      <c r="AD316" s="229"/>
    </row>
    <row r="317" spans="1:30">
      <c r="A317" s="64"/>
      <c r="B317" s="28" t="s">
        <v>295</v>
      </c>
      <c r="C317" s="63">
        <f>SUM(FTTx!C19:C20)</f>
        <v>100</v>
      </c>
      <c r="D317" s="63">
        <f>SUM(FTTx!D19:D20)</f>
        <v>600</v>
      </c>
      <c r="E317" s="63">
        <f>SUM(FTTx!E19:E20)</f>
        <v>1150</v>
      </c>
      <c r="F317" s="63">
        <f>SUM(FTTx!F19:F20)</f>
        <v>0</v>
      </c>
      <c r="G317" s="63">
        <f>SUM(FTTx!G19:G20)</f>
        <v>0</v>
      </c>
      <c r="H317" s="63">
        <f>SUM(FTTx!H19:H20)</f>
        <v>0</v>
      </c>
      <c r="I317" s="63">
        <f>SUM(FTTx!I19:I20)</f>
        <v>0</v>
      </c>
      <c r="J317" s="63">
        <f>SUM(FTTx!J19:J20)</f>
        <v>0</v>
      </c>
      <c r="K317" s="63">
        <f>SUM(FTTx!K19:K20)</f>
        <v>0</v>
      </c>
      <c r="L317" s="63">
        <f>SUM(FTTx!L19:L20)</f>
        <v>0</v>
      </c>
      <c r="M317" s="63">
        <f>SUM(FTTx!M19:M20)</f>
        <v>0</v>
      </c>
      <c r="N317" s="63">
        <f>SUM(FTTx!N19:N20)</f>
        <v>0</v>
      </c>
      <c r="O317" s="40" t="str">
        <f>B317</f>
        <v>NG-PON2</v>
      </c>
      <c r="P317" s="84">
        <f>SUM(FTTx!C60:C61)</f>
        <v>0.10375</v>
      </c>
      <c r="Q317" s="84">
        <f>SUM(FTTx!D60:D61)</f>
        <v>0.44</v>
      </c>
      <c r="R317" s="84">
        <f>SUM(FTTx!E60:E61)</f>
        <v>0.77749999999999997</v>
      </c>
      <c r="S317" s="84">
        <f>SUM(FTTx!F60:F61)</f>
        <v>0</v>
      </c>
      <c r="T317" s="84">
        <f>SUM(FTTx!G60:G61)</f>
        <v>0</v>
      </c>
      <c r="U317" s="84">
        <f>SUM(FTTx!H60:H61)</f>
        <v>0</v>
      </c>
      <c r="V317" s="84">
        <f>SUM(FTTx!I60:I61)</f>
        <v>0</v>
      </c>
      <c r="W317" s="84">
        <f>SUM(FTTx!J60:J61)</f>
        <v>0</v>
      </c>
      <c r="X317" s="84">
        <f>SUM(FTTx!K60:K61)</f>
        <v>0</v>
      </c>
      <c r="Y317" s="84">
        <f>SUM(FTTx!L60:L61)</f>
        <v>0</v>
      </c>
      <c r="Z317" s="84">
        <f>SUM(FTTx!M60:M61)</f>
        <v>0</v>
      </c>
      <c r="AA317" s="84">
        <f>SUM(FTTx!N60:N61)</f>
        <v>0</v>
      </c>
      <c r="AB317" s="200" t="e">
        <f>(AA317/U317)^(1/6)-1</f>
        <v>#DIV/0!</v>
      </c>
    </row>
    <row r="318" spans="1:30">
      <c r="A318" s="64"/>
      <c r="B318" s="28" t="s">
        <v>413</v>
      </c>
      <c r="C318" s="63">
        <f>SUM(FTTx!C21:C22)</f>
        <v>0</v>
      </c>
      <c r="D318" s="63">
        <f>SUM(FTTx!D21:D22)</f>
        <v>0</v>
      </c>
      <c r="E318" s="63">
        <f>SUM(FTTx!E21:E22)</f>
        <v>0</v>
      </c>
      <c r="F318" s="63">
        <f>SUM(FTTx!F21:F22)</f>
        <v>0</v>
      </c>
      <c r="G318" s="63">
        <f>SUM(FTTx!G21:G22)</f>
        <v>0</v>
      </c>
      <c r="H318" s="63">
        <f>SUM(FTTx!H21:H22)</f>
        <v>0</v>
      </c>
      <c r="I318" s="63">
        <f>SUM(FTTx!I21:I22)</f>
        <v>0</v>
      </c>
      <c r="J318" s="63">
        <f>SUM(FTTx!J21:J22)</f>
        <v>0</v>
      </c>
      <c r="K318" s="63">
        <f>SUM(FTTx!K21:K22)</f>
        <v>0</v>
      </c>
      <c r="L318" s="63">
        <f>SUM(FTTx!L21:L22)</f>
        <v>0</v>
      </c>
      <c r="M318" s="63">
        <f>SUM(FTTx!M21:M22)</f>
        <v>0</v>
      </c>
      <c r="N318" s="63">
        <f>SUM(FTTx!N21:N22)</f>
        <v>0</v>
      </c>
      <c r="O318" s="40" t="str">
        <f>B318</f>
        <v>50G PON</v>
      </c>
      <c r="P318" s="84">
        <f>SUM(FTTx!C62:C63)</f>
        <v>0</v>
      </c>
      <c r="Q318" s="84">
        <f>SUM(FTTx!D62:D63)</f>
        <v>0</v>
      </c>
      <c r="R318" s="84">
        <f>SUM(FTTx!E62:E63)</f>
        <v>0</v>
      </c>
      <c r="S318" s="84">
        <f>SUM(FTTx!F62:F63)</f>
        <v>0</v>
      </c>
      <c r="T318" s="84">
        <f>SUM(FTTx!G62:G63)</f>
        <v>0</v>
      </c>
      <c r="U318" s="84">
        <f>SUM(FTTx!H62:H63)</f>
        <v>0</v>
      </c>
      <c r="V318" s="84">
        <f>SUM(FTTx!I62:I63)</f>
        <v>0</v>
      </c>
      <c r="W318" s="84">
        <f>SUM(FTTx!J62:J63)</f>
        <v>0</v>
      </c>
      <c r="X318" s="84">
        <f>SUM(FTTx!K62:K63)</f>
        <v>0</v>
      </c>
      <c r="Y318" s="84">
        <f>SUM(FTTx!L62:L63)</f>
        <v>0</v>
      </c>
      <c r="Z318" s="84">
        <f>SUM(FTTx!M62:M63)</f>
        <v>0</v>
      </c>
      <c r="AA318" s="84">
        <f>SUM(FTTx!N62:N63)</f>
        <v>0</v>
      </c>
      <c r="AB318" s="200"/>
    </row>
    <row r="319" spans="1:30">
      <c r="A319" s="64"/>
      <c r="B319" s="232" t="s">
        <v>100</v>
      </c>
      <c r="C319" s="242">
        <f t="shared" ref="C319:N319" si="40">SUM(C314:C318)</f>
        <v>102199915.46470588</v>
      </c>
      <c r="D319" s="242">
        <f t="shared" si="40"/>
        <v>77852571.208176464</v>
      </c>
      <c r="E319" s="160">
        <f t="shared" si="40"/>
        <v>91863984.942399994</v>
      </c>
      <c r="F319" s="160">
        <f t="shared" si="40"/>
        <v>0</v>
      </c>
      <c r="G319" s="160">
        <f t="shared" si="40"/>
        <v>0</v>
      </c>
      <c r="H319" s="160">
        <f t="shared" si="40"/>
        <v>0</v>
      </c>
      <c r="I319" s="160">
        <f t="shared" si="40"/>
        <v>0</v>
      </c>
      <c r="J319" s="160">
        <f t="shared" si="40"/>
        <v>0</v>
      </c>
      <c r="K319" s="160">
        <f t="shared" si="40"/>
        <v>0</v>
      </c>
      <c r="L319" s="160">
        <f t="shared" si="40"/>
        <v>0</v>
      </c>
      <c r="M319" s="160">
        <f t="shared" si="40"/>
        <v>0</v>
      </c>
      <c r="N319" s="160">
        <f t="shared" si="40"/>
        <v>0</v>
      </c>
      <c r="O319" s="234" t="s">
        <v>100</v>
      </c>
      <c r="P319" s="154">
        <f t="shared" ref="P319:AA319" si="41">SUM(P314:P318)</f>
        <v>1133.7546625817984</v>
      </c>
      <c r="Q319" s="154">
        <f t="shared" si="41"/>
        <v>1012.1414103438306</v>
      </c>
      <c r="R319" s="154">
        <f t="shared" si="41"/>
        <v>708.65392982679441</v>
      </c>
      <c r="S319" s="154">
        <f t="shared" si="41"/>
        <v>0</v>
      </c>
      <c r="T319" s="154">
        <f t="shared" si="41"/>
        <v>0</v>
      </c>
      <c r="U319" s="154">
        <f t="shared" si="41"/>
        <v>0</v>
      </c>
      <c r="V319" s="154">
        <f t="shared" si="41"/>
        <v>0</v>
      </c>
      <c r="W319" s="154">
        <f t="shared" si="41"/>
        <v>0</v>
      </c>
      <c r="X319" s="154">
        <f t="shared" si="41"/>
        <v>0</v>
      </c>
      <c r="Y319" s="154">
        <f t="shared" si="41"/>
        <v>0</v>
      </c>
      <c r="Z319" s="154">
        <f t="shared" si="41"/>
        <v>0</v>
      </c>
      <c r="AA319" s="154">
        <f t="shared" si="41"/>
        <v>0</v>
      </c>
      <c r="AB319" s="205" t="e">
        <f>(AA319/U319)^(1/6)-1</f>
        <v>#DIV/0!</v>
      </c>
    </row>
    <row r="320" spans="1:30" ht="15.6">
      <c r="A320" s="64"/>
      <c r="B320" s="101"/>
      <c r="C320" s="101"/>
      <c r="D320" s="101"/>
      <c r="E320" s="101"/>
      <c r="F320" s="101"/>
      <c r="G320" s="101"/>
      <c r="H320" s="101"/>
      <c r="I320" s="101"/>
      <c r="J320" s="101"/>
      <c r="K320" s="101"/>
      <c r="L320" s="101"/>
      <c r="M320" s="101"/>
      <c r="N320" s="101"/>
      <c r="O320" s="101"/>
      <c r="P320" s="101"/>
      <c r="Q320" s="101"/>
      <c r="R320" s="101"/>
      <c r="S320" s="101"/>
      <c r="T320" s="101"/>
      <c r="U320" s="101"/>
      <c r="V320" s="101"/>
      <c r="W320" s="101"/>
      <c r="X320" s="101"/>
      <c r="Y320" s="101"/>
      <c r="Z320" s="101"/>
      <c r="AA320" s="101"/>
      <c r="AB320" s="101"/>
      <c r="AC320" s="197"/>
    </row>
    <row r="321" spans="1:29" ht="15.6">
      <c r="A321" s="64"/>
      <c r="B321" s="106" t="s">
        <v>104</v>
      </c>
      <c r="C321" s="72"/>
      <c r="D321" s="72"/>
      <c r="E321" s="72"/>
      <c r="F321" s="72"/>
      <c r="G321" s="72"/>
      <c r="H321" s="72"/>
      <c r="I321" s="72"/>
      <c r="J321" s="57"/>
      <c r="K321" s="57"/>
      <c r="L321" s="57"/>
      <c r="M321" s="57"/>
      <c r="N321" s="57"/>
      <c r="O321" s="106" t="s">
        <v>105</v>
      </c>
      <c r="P321" s="20"/>
      <c r="Q321" s="20"/>
      <c r="R321" s="20"/>
      <c r="S321" s="20"/>
      <c r="T321" s="197"/>
      <c r="U321" s="197"/>
      <c r="V321" s="197"/>
      <c r="W321" s="197"/>
      <c r="X321" s="197"/>
      <c r="Y321" s="197"/>
      <c r="Z321" s="197"/>
      <c r="AA321" s="197"/>
      <c r="AC321" s="197"/>
    </row>
    <row r="322" spans="1:29">
      <c r="B322" s="37"/>
      <c r="C322" s="38"/>
      <c r="D322" s="38"/>
      <c r="E322" s="38"/>
      <c r="F322" s="38"/>
      <c r="G322" s="38"/>
      <c r="H322" s="38"/>
      <c r="I322" s="38"/>
      <c r="J322" s="39"/>
      <c r="K322" s="39"/>
      <c r="L322" s="39"/>
      <c r="M322" s="39"/>
      <c r="N322" s="39"/>
      <c r="O322" s="39"/>
      <c r="P322" s="20"/>
      <c r="Q322" s="20"/>
      <c r="R322" s="20"/>
      <c r="S322" s="20"/>
      <c r="T322" s="197"/>
      <c r="U322" s="197"/>
      <c r="V322" s="197"/>
      <c r="W322" s="197"/>
      <c r="X322" s="197"/>
      <c r="Y322" s="197"/>
      <c r="Z322" s="197"/>
      <c r="AA322" s="197"/>
      <c r="AC322" s="197"/>
    </row>
    <row r="323" spans="1:29">
      <c r="B323" s="37"/>
      <c r="C323" s="38"/>
      <c r="D323" s="38"/>
      <c r="E323" s="38"/>
      <c r="F323" s="38"/>
      <c r="G323" s="38"/>
      <c r="H323" s="38"/>
      <c r="I323" s="38"/>
      <c r="J323" s="39"/>
      <c r="K323" s="39"/>
      <c r="L323" s="39"/>
      <c r="M323" s="39"/>
      <c r="N323" s="39"/>
      <c r="O323" s="39"/>
      <c r="P323" s="20"/>
      <c r="Q323" s="20"/>
      <c r="R323" s="20"/>
      <c r="S323" s="20"/>
      <c r="T323" s="197"/>
      <c r="U323" s="197"/>
      <c r="V323" s="197"/>
      <c r="W323" s="197"/>
      <c r="X323" s="197"/>
      <c r="Y323" s="197"/>
      <c r="Z323" s="197"/>
      <c r="AA323" s="197"/>
      <c r="AC323" s="197"/>
    </row>
    <row r="324" spans="1:29">
      <c r="B324" s="37"/>
      <c r="C324" s="38"/>
      <c r="D324" s="38"/>
      <c r="E324" s="38"/>
      <c r="F324" s="38"/>
      <c r="G324" s="38"/>
      <c r="H324" s="38"/>
      <c r="I324" s="38"/>
      <c r="J324" s="39"/>
      <c r="K324" s="39"/>
      <c r="L324" s="39"/>
      <c r="M324" s="39"/>
      <c r="N324" s="39"/>
      <c r="O324" s="39"/>
      <c r="P324" s="20"/>
      <c r="Q324" s="20"/>
      <c r="R324" s="20"/>
      <c r="S324" s="20"/>
      <c r="T324" s="197"/>
      <c r="U324" s="197"/>
      <c r="V324" s="197"/>
      <c r="W324" s="197"/>
      <c r="X324" s="197"/>
      <c r="Y324" s="197"/>
      <c r="Z324" s="197"/>
      <c r="AA324" s="197"/>
      <c r="AC324" s="197"/>
    </row>
    <row r="325" spans="1:29">
      <c r="B325" s="37"/>
      <c r="C325" s="38"/>
      <c r="D325" s="38"/>
      <c r="E325" s="38"/>
      <c r="F325" s="38"/>
      <c r="G325" s="38"/>
      <c r="H325" s="38"/>
      <c r="I325" s="38"/>
      <c r="J325" s="39"/>
      <c r="K325" s="39"/>
      <c r="L325" s="39"/>
      <c r="M325" s="39"/>
      <c r="N325" s="39"/>
      <c r="O325" s="39"/>
      <c r="P325" s="20"/>
      <c r="Q325" s="20"/>
      <c r="R325" s="20"/>
      <c r="S325" s="20"/>
      <c r="T325" s="197"/>
      <c r="U325" s="197"/>
      <c r="V325" s="197"/>
      <c r="W325" s="197"/>
      <c r="X325" s="197"/>
      <c r="Y325" s="197"/>
      <c r="Z325" s="197"/>
      <c r="AA325" s="197"/>
      <c r="AC325" s="197"/>
    </row>
    <row r="326" spans="1:29">
      <c r="B326" s="37"/>
      <c r="C326" s="38"/>
      <c r="D326" s="38"/>
      <c r="E326" s="38"/>
      <c r="F326" s="38"/>
      <c r="G326" s="38"/>
      <c r="H326" s="38"/>
      <c r="I326" s="38"/>
      <c r="J326" s="39"/>
      <c r="K326" s="39"/>
      <c r="L326" s="39"/>
      <c r="M326" s="39"/>
      <c r="N326" s="39"/>
      <c r="O326" s="39"/>
      <c r="P326" s="20"/>
      <c r="Q326" s="20"/>
      <c r="R326" s="20"/>
      <c r="S326" s="20"/>
      <c r="T326" s="197"/>
      <c r="U326" s="197"/>
      <c r="V326" s="197"/>
      <c r="W326" s="197"/>
      <c r="X326" s="197"/>
      <c r="Y326" s="197"/>
      <c r="Z326" s="197"/>
      <c r="AA326" s="197"/>
      <c r="AC326" s="197"/>
    </row>
    <row r="327" spans="1:29">
      <c r="B327" s="37"/>
      <c r="C327" s="38"/>
      <c r="D327" s="38"/>
      <c r="E327" s="38"/>
      <c r="F327" s="38"/>
      <c r="G327" s="38"/>
      <c r="H327" s="38"/>
      <c r="I327" s="38"/>
      <c r="J327" s="39"/>
      <c r="K327" s="39"/>
      <c r="L327" s="39"/>
      <c r="M327" s="39"/>
      <c r="N327" s="39"/>
      <c r="O327" s="39"/>
      <c r="P327" s="20"/>
      <c r="Q327" s="20"/>
      <c r="R327" s="20"/>
      <c r="S327" s="20"/>
      <c r="T327" s="197"/>
      <c r="U327" s="197"/>
      <c r="V327" s="197"/>
      <c r="W327" s="197"/>
      <c r="X327" s="197"/>
      <c r="Y327" s="197"/>
      <c r="Z327" s="197"/>
      <c r="AA327" s="197"/>
      <c r="AC327" s="197"/>
    </row>
    <row r="328" spans="1:29">
      <c r="B328" s="37"/>
      <c r="C328" s="38"/>
      <c r="D328" s="38"/>
      <c r="E328" s="38"/>
      <c r="F328" s="38"/>
      <c r="G328" s="38"/>
      <c r="H328" s="38"/>
      <c r="I328" s="38"/>
      <c r="J328" s="39"/>
      <c r="K328" s="39"/>
      <c r="L328" s="39"/>
      <c r="M328" s="39"/>
      <c r="N328" s="39"/>
      <c r="O328" s="39"/>
      <c r="P328" s="20"/>
      <c r="Q328" s="20"/>
      <c r="R328" s="20"/>
      <c r="S328" s="20"/>
      <c r="T328" s="197"/>
      <c r="U328" s="197"/>
      <c r="V328" s="197"/>
      <c r="W328" s="197"/>
      <c r="X328" s="197"/>
      <c r="Y328" s="197"/>
      <c r="Z328" s="197"/>
      <c r="AA328" s="197"/>
      <c r="AC328" s="197"/>
    </row>
    <row r="329" spans="1:29">
      <c r="B329" s="37"/>
      <c r="C329" s="38"/>
      <c r="D329" s="38"/>
      <c r="E329" s="38"/>
      <c r="F329" s="38"/>
      <c r="G329" s="38"/>
      <c r="H329" s="38"/>
      <c r="I329" s="38"/>
      <c r="J329" s="39"/>
      <c r="K329" s="39"/>
      <c r="L329" s="39"/>
      <c r="M329" s="39"/>
      <c r="N329" s="39"/>
      <c r="O329" s="39"/>
      <c r="P329" s="20"/>
      <c r="Q329" s="20"/>
      <c r="R329" s="20"/>
      <c r="S329" s="20"/>
      <c r="T329" s="197"/>
      <c r="U329" s="197"/>
      <c r="V329" s="197"/>
      <c r="W329" s="197"/>
      <c r="X329" s="197"/>
      <c r="Y329" s="197"/>
      <c r="Z329" s="197"/>
      <c r="AA329" s="197"/>
      <c r="AC329" s="197"/>
    </row>
    <row r="330" spans="1:29">
      <c r="B330" s="37"/>
      <c r="C330" s="38"/>
      <c r="D330" s="38"/>
      <c r="E330" s="38"/>
      <c r="F330" s="38"/>
      <c r="G330" s="38"/>
      <c r="H330" s="38"/>
      <c r="I330" s="38"/>
      <c r="J330" s="39"/>
      <c r="K330" s="39"/>
      <c r="L330" s="39"/>
      <c r="M330" s="39"/>
      <c r="N330" s="39"/>
      <c r="O330" s="39"/>
      <c r="P330" s="20"/>
      <c r="Q330" s="20"/>
      <c r="R330" s="20"/>
      <c r="S330" s="20"/>
      <c r="T330" s="197"/>
      <c r="U330" s="197"/>
      <c r="V330" s="197"/>
      <c r="W330" s="197"/>
      <c r="X330" s="197"/>
      <c r="Y330" s="197"/>
      <c r="Z330" s="197"/>
      <c r="AA330" s="197"/>
      <c r="AC330" s="197"/>
    </row>
    <row r="331" spans="1:29">
      <c r="B331" s="37"/>
      <c r="C331" s="38"/>
      <c r="D331" s="38"/>
      <c r="E331" s="38"/>
      <c r="F331" s="38"/>
      <c r="G331" s="38"/>
      <c r="H331" s="38"/>
      <c r="I331" s="38"/>
      <c r="J331" s="39"/>
      <c r="K331" s="39"/>
      <c r="L331" s="39"/>
      <c r="M331" s="39"/>
      <c r="N331" s="39"/>
      <c r="O331" s="39"/>
      <c r="P331" s="20"/>
      <c r="Q331" s="20"/>
      <c r="R331" s="20"/>
      <c r="S331" s="20"/>
      <c r="T331" s="197"/>
      <c r="U331" s="197"/>
      <c r="V331" s="197"/>
      <c r="W331" s="197"/>
      <c r="X331" s="197"/>
      <c r="Y331" s="197"/>
      <c r="Z331" s="197"/>
      <c r="AA331" s="197"/>
      <c r="AC331" s="197"/>
    </row>
    <row r="332" spans="1:29">
      <c r="B332" s="37"/>
      <c r="C332" s="38"/>
      <c r="D332" s="38"/>
      <c r="E332" s="38"/>
      <c r="F332" s="38"/>
      <c r="G332" s="38"/>
      <c r="H332" s="38"/>
      <c r="I332" s="38"/>
      <c r="J332" s="39"/>
      <c r="K332" s="39"/>
      <c r="L332" s="39"/>
      <c r="M332" s="39"/>
      <c r="N332" s="39"/>
      <c r="O332" s="39"/>
      <c r="P332" s="20"/>
      <c r="Q332" s="20"/>
      <c r="R332" s="20"/>
      <c r="S332" s="20"/>
      <c r="T332" s="197"/>
      <c r="U332" s="197"/>
      <c r="V332" s="197"/>
      <c r="W332" s="197"/>
      <c r="X332" s="197"/>
      <c r="Y332" s="197"/>
      <c r="Z332" s="197"/>
      <c r="AA332" s="197"/>
      <c r="AC332" s="197"/>
    </row>
    <row r="333" spans="1:29">
      <c r="B333" s="37"/>
      <c r="C333" s="38"/>
      <c r="D333" s="38"/>
      <c r="E333" s="38"/>
      <c r="F333" s="38"/>
      <c r="G333" s="38"/>
      <c r="H333" s="38"/>
      <c r="I333" s="38"/>
      <c r="J333" s="39"/>
      <c r="K333" s="39"/>
      <c r="L333" s="39"/>
      <c r="M333" s="39"/>
      <c r="N333" s="39"/>
      <c r="O333" s="39"/>
      <c r="P333" s="20"/>
      <c r="Q333" s="20"/>
      <c r="R333" s="20"/>
      <c r="S333" s="20"/>
      <c r="T333" s="197"/>
      <c r="U333" s="197"/>
      <c r="V333" s="197"/>
      <c r="W333" s="197"/>
      <c r="X333" s="197"/>
      <c r="Y333" s="197"/>
      <c r="Z333" s="197"/>
      <c r="AA333" s="197"/>
      <c r="AC333" s="197"/>
    </row>
    <row r="334" spans="1:29">
      <c r="B334" s="37"/>
      <c r="C334" s="38"/>
      <c r="D334" s="38"/>
      <c r="E334" s="38"/>
      <c r="F334" s="38"/>
      <c r="G334" s="38"/>
      <c r="H334" s="38"/>
      <c r="I334" s="38"/>
      <c r="J334" s="39"/>
      <c r="K334" s="39"/>
      <c r="L334" s="39"/>
      <c r="M334" s="39"/>
      <c r="N334" s="39"/>
      <c r="O334" s="39"/>
      <c r="P334" s="20"/>
      <c r="Q334" s="20"/>
      <c r="R334" s="20"/>
      <c r="S334" s="20"/>
      <c r="T334" s="197"/>
      <c r="U334" s="197"/>
      <c r="V334" s="197"/>
      <c r="W334" s="197"/>
      <c r="X334" s="197"/>
      <c r="Y334" s="197"/>
      <c r="Z334" s="197"/>
      <c r="AA334" s="197"/>
      <c r="AC334" s="197"/>
    </row>
    <row r="335" spans="1:29">
      <c r="B335" s="37"/>
      <c r="C335" s="38"/>
      <c r="D335" s="38"/>
      <c r="E335" s="38"/>
      <c r="F335" s="38"/>
      <c r="G335" s="38"/>
      <c r="H335" s="38"/>
      <c r="I335" s="38"/>
      <c r="J335" s="39"/>
      <c r="K335" s="39"/>
      <c r="L335" s="39"/>
      <c r="M335" s="39"/>
      <c r="N335" s="39"/>
      <c r="O335" s="39"/>
      <c r="P335" s="20"/>
      <c r="Q335" s="20"/>
      <c r="R335" s="20"/>
      <c r="S335" s="20"/>
      <c r="T335" s="197"/>
      <c r="U335" s="197"/>
      <c r="V335" s="197"/>
      <c r="W335" s="197"/>
      <c r="X335" s="197"/>
      <c r="Y335" s="197"/>
      <c r="Z335" s="197"/>
      <c r="AA335" s="197"/>
      <c r="AC335" s="197"/>
    </row>
    <row r="336" spans="1:29">
      <c r="B336" s="37"/>
      <c r="C336" s="38"/>
      <c r="D336" s="38"/>
      <c r="E336" s="38"/>
      <c r="F336" s="38"/>
      <c r="G336" s="38"/>
      <c r="H336" s="38"/>
      <c r="I336" s="38"/>
      <c r="J336" s="39"/>
      <c r="K336" s="39"/>
      <c r="L336" s="39"/>
      <c r="M336" s="39"/>
      <c r="N336" s="39"/>
      <c r="O336" s="39"/>
      <c r="P336" s="20"/>
      <c r="Q336" s="20"/>
      <c r="R336" s="20"/>
      <c r="S336" s="20"/>
      <c r="T336" s="197"/>
      <c r="U336" s="197"/>
      <c r="V336" s="197"/>
      <c r="W336" s="197"/>
      <c r="X336" s="197"/>
      <c r="Y336" s="197"/>
      <c r="Z336" s="197"/>
      <c r="AA336" s="197"/>
      <c r="AC336" s="197"/>
    </row>
    <row r="337" spans="1:29">
      <c r="B337" s="37"/>
      <c r="C337" s="38"/>
      <c r="D337" s="38"/>
      <c r="E337" s="38"/>
      <c r="F337" s="38"/>
      <c r="G337" s="38"/>
      <c r="H337" s="38"/>
      <c r="I337" s="38"/>
      <c r="J337" s="39"/>
      <c r="K337" s="39"/>
      <c r="L337" s="39"/>
      <c r="M337" s="39"/>
      <c r="N337" s="39"/>
      <c r="O337" s="39"/>
      <c r="P337" s="20"/>
      <c r="Q337" s="20"/>
      <c r="R337" s="20"/>
      <c r="S337" s="20"/>
      <c r="T337" s="197"/>
      <c r="U337" s="197"/>
      <c r="V337" s="197"/>
      <c r="W337" s="197"/>
      <c r="X337" s="197"/>
      <c r="Y337" s="197"/>
      <c r="Z337" s="197"/>
      <c r="AA337" s="197"/>
      <c r="AC337" s="197"/>
    </row>
    <row r="338" spans="1:29" ht="15.6">
      <c r="B338" s="98"/>
      <c r="C338" s="72"/>
      <c r="D338" s="72"/>
      <c r="E338" s="72"/>
      <c r="F338" s="72"/>
      <c r="G338" s="72"/>
      <c r="H338" s="72"/>
      <c r="I338" s="72"/>
      <c r="J338" s="80"/>
      <c r="K338" s="80"/>
      <c r="L338" s="80"/>
      <c r="M338" s="80"/>
      <c r="N338" s="80"/>
      <c r="P338" s="20"/>
      <c r="Q338" s="20"/>
      <c r="R338" s="20"/>
      <c r="S338" s="20"/>
      <c r="T338" s="197"/>
      <c r="U338" s="197"/>
      <c r="V338" s="197"/>
      <c r="W338" s="197"/>
      <c r="X338" s="197"/>
      <c r="Y338" s="197"/>
      <c r="Z338" s="197"/>
      <c r="AA338" s="197"/>
      <c r="AC338" s="197"/>
    </row>
    <row r="339" spans="1:29" ht="15.6">
      <c r="B339" s="98" t="s">
        <v>467</v>
      </c>
      <c r="C339" s="72"/>
      <c r="D339" s="72"/>
      <c r="E339" s="72"/>
      <c r="F339" s="72"/>
      <c r="G339" s="72"/>
      <c r="H339" s="72"/>
      <c r="I339" s="72"/>
      <c r="J339" s="215"/>
      <c r="K339" s="445"/>
      <c r="L339" s="579"/>
      <c r="M339" s="625"/>
      <c r="N339" s="625"/>
      <c r="O339" s="99" t="s">
        <v>466</v>
      </c>
      <c r="P339" s="221"/>
      <c r="Q339" s="221"/>
      <c r="R339" s="221"/>
      <c r="S339" s="221"/>
      <c r="T339" s="221"/>
      <c r="U339" s="363"/>
      <c r="V339" s="391"/>
      <c r="W339" s="422"/>
      <c r="X339" s="445"/>
      <c r="Y339" s="579"/>
      <c r="Z339" s="625"/>
      <c r="AA339" s="625"/>
      <c r="AB339" s="171" t="s">
        <v>2</v>
      </c>
    </row>
    <row r="340" spans="1:29">
      <c r="B340" s="230" t="s">
        <v>86</v>
      </c>
      <c r="C340" s="151">
        <v>2016</v>
      </c>
      <c r="D340" s="170">
        <v>2017</v>
      </c>
      <c r="E340" s="170">
        <v>2018</v>
      </c>
      <c r="F340" s="151">
        <v>2019</v>
      </c>
      <c r="G340" s="151">
        <v>2020</v>
      </c>
      <c r="H340" s="151">
        <v>2021</v>
      </c>
      <c r="I340" s="151">
        <v>2022</v>
      </c>
      <c r="J340" s="151">
        <v>2023</v>
      </c>
      <c r="K340" s="151">
        <v>2024</v>
      </c>
      <c r="L340" s="151">
        <v>2025</v>
      </c>
      <c r="M340" s="151">
        <v>2026</v>
      </c>
      <c r="N340" s="151">
        <v>2027</v>
      </c>
      <c r="O340" s="230" t="s">
        <v>86</v>
      </c>
      <c r="P340" s="152">
        <v>2016</v>
      </c>
      <c r="Q340" s="151">
        <v>2017</v>
      </c>
      <c r="R340" s="170">
        <v>2018</v>
      </c>
      <c r="S340" s="170">
        <v>2019</v>
      </c>
      <c r="T340" s="170">
        <v>2020</v>
      </c>
      <c r="U340" s="170">
        <v>2021</v>
      </c>
      <c r="V340" s="170">
        <v>2022</v>
      </c>
      <c r="W340" s="170">
        <v>2023</v>
      </c>
      <c r="X340" s="170">
        <v>2024</v>
      </c>
      <c r="Y340" s="170">
        <v>2025</v>
      </c>
      <c r="Z340" s="170">
        <v>2026</v>
      </c>
      <c r="AA340" s="170">
        <v>2027</v>
      </c>
      <c r="AB340" s="151" t="str">
        <f>$AB$154</f>
        <v>2021-2027</v>
      </c>
    </row>
    <row r="341" spans="1:29">
      <c r="B341" s="28" t="s">
        <v>87</v>
      </c>
      <c r="C341" s="63">
        <f>+FTTx!C8+FTTx!C11+FTTx!C12+FTTx!C15+FTTx!C16+FTTx!C17+FTTx!C19+FTTx!C21</f>
        <v>7114732.4247058816</v>
      </c>
      <c r="D341" s="63">
        <f>+FTTx!D8+FTTx!D11+FTTx!D12+FTTx!D15+FTTx!D16+FTTx!D17+FTTx!D19+FTTx!D21</f>
        <v>6163806.3161764704</v>
      </c>
      <c r="E341" s="63">
        <f>+FTTx!E8+FTTx!E11+FTTx!E12+FTTx!E15+FTTx!E16+FTTx!E17+FTTx!E19+FTTx!E21</f>
        <v>11442109</v>
      </c>
      <c r="F341" s="63">
        <f>+FTTx!F8+FTTx!F11+FTTx!F12+FTTx!F15+FTTx!F16+FTTx!F17+FTTx!F19+FTTx!F21</f>
        <v>0</v>
      </c>
      <c r="G341" s="63">
        <f>+FTTx!G8+FTTx!G11+FTTx!G12+FTTx!G15+FTTx!G16+FTTx!G17+FTTx!G19+FTTx!G21</f>
        <v>0</v>
      </c>
      <c r="H341" s="63">
        <f>+FTTx!H8+FTTx!H11+FTTx!H12+FTTx!H15+FTTx!H16+FTTx!H17+FTTx!H19+FTTx!H21</f>
        <v>0</v>
      </c>
      <c r="I341" s="63">
        <f>+FTTx!I8+FTTx!I11+FTTx!I12+FTTx!I15+FTTx!I16+FTTx!I17+FTTx!I19+FTTx!I21</f>
        <v>0</v>
      </c>
      <c r="J341" s="63">
        <f>+FTTx!J8+FTTx!J11+FTTx!J12+FTTx!J15+FTTx!J16+FTTx!J17+FTTx!J19+FTTx!J21</f>
        <v>0</v>
      </c>
      <c r="K341" s="63">
        <f>+FTTx!K8+FTTx!K11+FTTx!K12+FTTx!K15+FTTx!K16+FTTx!K17+FTTx!K19+FTTx!K21</f>
        <v>0</v>
      </c>
      <c r="L341" s="63">
        <f>+FTTx!L8+FTTx!L11+FTTx!L12+FTTx!L15+FTTx!L16+FTTx!L17+FTTx!L19+FTTx!L21</f>
        <v>0</v>
      </c>
      <c r="M341" s="63">
        <f>+FTTx!M8+FTTx!M11+FTTx!M12+FTTx!M15+FTTx!M16+FTTx!M17+FTTx!M19+FTTx!M21</f>
        <v>0</v>
      </c>
      <c r="N341" s="63">
        <f>+FTTx!N8+FTTx!N11+FTTx!N12+FTTx!N15+FTTx!N16+FTTx!N17+FTTx!N19+FTTx!N21</f>
        <v>0</v>
      </c>
      <c r="O341" s="42" t="s">
        <v>87</v>
      </c>
      <c r="P341" s="153">
        <f>+FTTx!C49+FTTx!C52+FTTx!C53+FTTx!C56+FTTx!C57+FTTx!C60+FTTx!C58+FTTx!C62</f>
        <v>119.15792802037461</v>
      </c>
      <c r="Q341" s="153">
        <f>+FTTx!D49+FTTx!D52+FTTx!D53+FTTx!D56+FTTx!D57+FTTx!D60+FTTx!D58+FTTx!D62</f>
        <v>123.54869700939166</v>
      </c>
      <c r="R341" s="153">
        <f>+FTTx!E49+FTTx!E52+FTTx!E53+FTTx!E56+FTTx!E57+FTTx!E60+FTTx!E58+FTTx!E62</f>
        <v>156.98768432436262</v>
      </c>
      <c r="S341" s="153">
        <f>+FTTx!F49+FTTx!F52+FTTx!F53+FTTx!F56+FTTx!F57+FTTx!F60+FTTx!F58+FTTx!F62</f>
        <v>0</v>
      </c>
      <c r="T341" s="153">
        <f>+FTTx!G49+FTTx!G52+FTTx!G53+FTTx!G56+FTTx!G57+FTTx!G60+FTTx!G58+FTTx!G62</f>
        <v>0</v>
      </c>
      <c r="U341" s="153">
        <f>+FTTx!H49+FTTx!H52+FTTx!H53+FTTx!H56+FTTx!H57+FTTx!H60+FTTx!H58+FTTx!H62</f>
        <v>0</v>
      </c>
      <c r="V341" s="153">
        <f>+FTTx!I49+FTTx!I52+FTTx!I53+FTTx!I56+FTTx!I57+FTTx!I60+FTTx!I58+FTTx!I62</f>
        <v>0</v>
      </c>
      <c r="W341" s="153">
        <f>+FTTx!J49+FTTx!J52+FTTx!J53+FTTx!J56+FTTx!J57+FTTx!J60+FTTx!J58+FTTx!J62</f>
        <v>0</v>
      </c>
      <c r="X341" s="153">
        <f>+FTTx!K49+FTTx!K52+FTTx!K53+FTTx!K56+FTTx!K57+FTTx!K60+FTTx!K58+FTTx!K62</f>
        <v>0</v>
      </c>
      <c r="Y341" s="153">
        <f>+FTTx!L49+FTTx!L52+FTTx!L53+FTTx!L56+FTTx!L57+FTTx!L60+FTTx!L58+FTTx!L62</f>
        <v>0</v>
      </c>
      <c r="Z341" s="153">
        <f>+FTTx!M49+FTTx!M52+FTTx!M53+FTTx!M56+FTTx!M57+FTTx!M60+FTTx!M58+FTTx!M62</f>
        <v>0</v>
      </c>
      <c r="AA341" s="153">
        <f>+FTTx!N49+FTTx!N52+FTTx!N53+FTTx!N56+FTTx!N57+FTTx!N60+FTTx!N58+FTTx!N62</f>
        <v>0</v>
      </c>
      <c r="AB341" s="199" t="e">
        <f>(AA341/U341)^(1/6)-1</f>
        <v>#DIV/0!</v>
      </c>
    </row>
    <row r="342" spans="1:29">
      <c r="B342" s="28" t="s">
        <v>88</v>
      </c>
      <c r="C342" s="63">
        <f>+FTTx!C10+FTTx!C14+FTTx!C18+FTTx!C20+FTTx!C22</f>
        <v>5523651</v>
      </c>
      <c r="D342" s="63">
        <f>+FTTx!D10+FTTx!D14+FTTx!D18+FTTx!D20+FTTx!D22</f>
        <v>4039539.26</v>
      </c>
      <c r="E342" s="63">
        <f>+FTTx!E10+FTTx!E14+FTTx!E18+FTTx!E20+FTTx!E22</f>
        <v>4067418</v>
      </c>
      <c r="F342" s="63">
        <f>+FTTx!F10+FTTx!F14+FTTx!F18+FTTx!F20+FTTx!F22</f>
        <v>0</v>
      </c>
      <c r="G342" s="63">
        <f>+FTTx!G10+FTTx!G14+FTTx!G18+FTTx!G20+FTTx!G22</f>
        <v>0</v>
      </c>
      <c r="H342" s="63">
        <f>+FTTx!H10+FTTx!H14+FTTx!H18+FTTx!H20+FTTx!H22</f>
        <v>0</v>
      </c>
      <c r="I342" s="63">
        <f>+FTTx!I10+FTTx!I14+FTTx!I18+FTTx!I20+FTTx!I22</f>
        <v>0</v>
      </c>
      <c r="J342" s="63">
        <f>+FTTx!J10+FTTx!J14+FTTx!J18+FTTx!J20+FTTx!J22</f>
        <v>0</v>
      </c>
      <c r="K342" s="63">
        <f>+FTTx!K10+FTTx!K14+FTTx!K18+FTTx!K20+FTTx!K22</f>
        <v>0</v>
      </c>
      <c r="L342" s="63">
        <f>+FTTx!L10+FTTx!L14+FTTx!L18+FTTx!L20+FTTx!L22</f>
        <v>0</v>
      </c>
      <c r="M342" s="63">
        <f>+FTTx!M10+FTTx!M14+FTTx!M18+FTTx!M20+FTTx!M22</f>
        <v>0</v>
      </c>
      <c r="N342" s="63">
        <f>+FTTx!N10+FTTx!N14+FTTx!N18+FTTx!N20+FTTx!N22</f>
        <v>0</v>
      </c>
      <c r="O342" s="40" t="s">
        <v>88</v>
      </c>
      <c r="P342" s="367">
        <f>+FTTx!C51+FTTx!C55+FTTx!C59+FTTx!C61+FTTx!C63</f>
        <v>179.64556233779473</v>
      </c>
      <c r="Q342" s="367">
        <f>+FTTx!D51+FTTx!D55+FTTx!D59+FTTx!D61+FTTx!D63</f>
        <v>262.81353815767466</v>
      </c>
      <c r="R342" s="367">
        <f>+FTTx!E51+FTTx!E55+FTTx!E59+FTTx!E61+FTTx!E63</f>
        <v>169.89395579043168</v>
      </c>
      <c r="S342" s="367">
        <f>+FTTx!F51+FTTx!F55+FTTx!F59+FTTx!F61+FTTx!F63</f>
        <v>0</v>
      </c>
      <c r="T342" s="367">
        <f>+FTTx!G51+FTTx!G55+FTTx!G59+FTTx!G61+FTTx!G63</f>
        <v>0</v>
      </c>
      <c r="U342" s="367">
        <f>+FTTx!H51+FTTx!H55+FTTx!H59+FTTx!H61+FTTx!H63</f>
        <v>0</v>
      </c>
      <c r="V342" s="367">
        <f>+FTTx!I51+FTTx!I55+FTTx!I59+FTTx!I61+FTTx!I63</f>
        <v>0</v>
      </c>
      <c r="W342" s="367">
        <f>+FTTx!J51+FTTx!J55+FTTx!J59+FTTx!J61+FTTx!J63</f>
        <v>0</v>
      </c>
      <c r="X342" s="367">
        <f>+FTTx!K51+FTTx!K55+FTTx!K59+FTTx!K61+FTTx!K63</f>
        <v>0</v>
      </c>
      <c r="Y342" s="367">
        <f>+FTTx!L51+FTTx!L55+FTTx!L59+FTTx!L61+FTTx!L63</f>
        <v>0</v>
      </c>
      <c r="Z342" s="367">
        <f>+FTTx!M51+FTTx!M55+FTTx!M59+FTTx!M61+FTTx!M63</f>
        <v>0</v>
      </c>
      <c r="AA342" s="367">
        <f>+FTTx!N51+FTTx!N55+FTTx!N59+FTTx!N61+FTTx!N63</f>
        <v>0</v>
      </c>
      <c r="AB342" s="200" t="e">
        <f>(AA342/U342)^(1/6)-1</f>
        <v>#DIV/0!</v>
      </c>
    </row>
    <row r="343" spans="1:29">
      <c r="B343" s="31" t="s">
        <v>123</v>
      </c>
      <c r="C343" s="290">
        <f>FTTx!C9+FTTx!C13</f>
        <v>89561532.039999992</v>
      </c>
      <c r="D343" s="290">
        <f>FTTx!D9+FTTx!D13</f>
        <v>67649225.631999999</v>
      </c>
      <c r="E343" s="290">
        <f>FTTx!E9+FTTx!E13</f>
        <v>76354457.942399994</v>
      </c>
      <c r="F343" s="290">
        <f>FTTx!F9+FTTx!F13</f>
        <v>0</v>
      </c>
      <c r="G343" s="291">
        <f>FTTx!G9+FTTx!G13</f>
        <v>0</v>
      </c>
      <c r="H343" s="291">
        <f>FTTx!H9+FTTx!H13</f>
        <v>0</v>
      </c>
      <c r="I343" s="291">
        <f>FTTx!I9+FTTx!I13</f>
        <v>0</v>
      </c>
      <c r="J343" s="291">
        <f>FTTx!J9+FTTx!J13</f>
        <v>0</v>
      </c>
      <c r="K343" s="291">
        <f>FTTx!K9+FTTx!K13</f>
        <v>0</v>
      </c>
      <c r="L343" s="291">
        <f>FTTx!L9+FTTx!L13</f>
        <v>0</v>
      </c>
      <c r="M343" s="291">
        <f>FTTx!M9+FTTx!M13</f>
        <v>0</v>
      </c>
      <c r="N343" s="291">
        <f>FTTx!N9+FTTx!N13</f>
        <v>0</v>
      </c>
      <c r="O343" s="31" t="s">
        <v>123</v>
      </c>
      <c r="P343" s="85">
        <f>FTTx!C50+FTTx!C54</f>
        <v>834.9511722236291</v>
      </c>
      <c r="Q343" s="85">
        <f>FTTx!D50+FTTx!D54</f>
        <v>625.77917517676417</v>
      </c>
      <c r="R343" s="85">
        <f>FTTx!E50+FTTx!E54</f>
        <v>381.77228971199997</v>
      </c>
      <c r="S343" s="85">
        <f>FTTx!F50+FTTx!F54</f>
        <v>0</v>
      </c>
      <c r="T343" s="85">
        <f>FTTx!G50+FTTx!G54</f>
        <v>0</v>
      </c>
      <c r="U343" s="85">
        <f>FTTx!H50+FTTx!H54</f>
        <v>0</v>
      </c>
      <c r="V343" s="85">
        <f>FTTx!I50+FTTx!I54</f>
        <v>0</v>
      </c>
      <c r="W343" s="85">
        <f>FTTx!J50+FTTx!J54</f>
        <v>0</v>
      </c>
      <c r="X343" s="85">
        <f>FTTx!K50+FTTx!K54</f>
        <v>0</v>
      </c>
      <c r="Y343" s="85">
        <f>FTTx!L50+FTTx!L54</f>
        <v>0</v>
      </c>
      <c r="Z343" s="85">
        <f>FTTx!M50+FTTx!M54</f>
        <v>0</v>
      </c>
      <c r="AA343" s="85">
        <f>FTTx!N50+FTTx!N54</f>
        <v>0</v>
      </c>
      <c r="AB343" s="201" t="e">
        <f>(AA343/U343)^(1/6)-1</f>
        <v>#DIV/0!</v>
      </c>
    </row>
    <row r="344" spans="1:29">
      <c r="B344" s="37"/>
      <c r="C344" s="335">
        <f t="shared" ref="C344:N344" si="42">C342/C341</f>
        <v>0.77636805859615221</v>
      </c>
      <c r="D344" s="335">
        <f t="shared" si="42"/>
        <v>0.65536440517258254</v>
      </c>
      <c r="E344" s="335">
        <f t="shared" si="42"/>
        <v>0.35547799798096663</v>
      </c>
      <c r="F344" s="335" t="e">
        <f t="shared" si="42"/>
        <v>#DIV/0!</v>
      </c>
      <c r="G344" s="335" t="e">
        <f t="shared" si="42"/>
        <v>#DIV/0!</v>
      </c>
      <c r="H344" s="335" t="e">
        <f t="shared" si="42"/>
        <v>#DIV/0!</v>
      </c>
      <c r="I344" s="335" t="e">
        <f t="shared" si="42"/>
        <v>#DIV/0!</v>
      </c>
      <c r="J344" s="335" t="e">
        <f t="shared" si="42"/>
        <v>#DIV/0!</v>
      </c>
      <c r="K344" s="335" t="e">
        <f t="shared" si="42"/>
        <v>#DIV/0!</v>
      </c>
      <c r="L344" s="335" t="e">
        <f t="shared" si="42"/>
        <v>#DIV/0!</v>
      </c>
      <c r="M344" s="335" t="e">
        <f t="shared" si="42"/>
        <v>#DIV/0!</v>
      </c>
      <c r="N344" s="335" t="e">
        <f t="shared" si="42"/>
        <v>#DIV/0!</v>
      </c>
      <c r="O344" s="39"/>
      <c r="P344" s="110"/>
      <c r="Q344" s="110"/>
      <c r="R344" s="110"/>
      <c r="S344" s="110"/>
      <c r="T344" s="197"/>
      <c r="U344" s="197"/>
      <c r="V344" s="197"/>
      <c r="W344" s="197"/>
      <c r="X344" s="197"/>
      <c r="Y344" s="197"/>
      <c r="Z344" s="197"/>
      <c r="AA344" s="197"/>
      <c r="AC344" s="203"/>
    </row>
    <row r="346" spans="1:29">
      <c r="B346" s="37"/>
      <c r="C346" s="38"/>
      <c r="D346" s="38"/>
      <c r="E346" s="38"/>
      <c r="F346" s="38"/>
      <c r="G346" s="38"/>
      <c r="H346" s="38"/>
      <c r="I346" s="38"/>
      <c r="J346" s="39"/>
      <c r="K346" s="39"/>
      <c r="L346" s="39"/>
      <c r="M346" s="39"/>
      <c r="N346" s="39"/>
      <c r="O346" s="39" t="s">
        <v>75</v>
      </c>
      <c r="P346" s="83"/>
      <c r="Q346" s="83"/>
      <c r="R346" s="83"/>
      <c r="S346" s="83"/>
      <c r="T346" s="197"/>
      <c r="U346" s="197"/>
      <c r="V346" s="197"/>
      <c r="W346" s="197"/>
      <c r="X346" s="197"/>
      <c r="Y346" s="197"/>
      <c r="Z346" s="197"/>
      <c r="AA346" s="197"/>
      <c r="AC346" s="204"/>
    </row>
    <row r="347" spans="1:29" s="48" customFormat="1" ht="22.8">
      <c r="A347" s="556" t="s">
        <v>90</v>
      </c>
      <c r="B347" s="93"/>
      <c r="C347" s="94"/>
      <c r="D347" s="94"/>
      <c r="E347" s="94"/>
      <c r="F347" s="94"/>
      <c r="G347" s="94"/>
      <c r="H347" s="94"/>
      <c r="I347" s="94"/>
      <c r="J347" s="102"/>
      <c r="K347" s="102"/>
      <c r="L347" s="102"/>
      <c r="M347" s="102"/>
      <c r="N347" s="102"/>
      <c r="O347" s="102"/>
      <c r="P347" s="100"/>
      <c r="Q347" s="100"/>
      <c r="R347" s="100"/>
      <c r="S347" s="100"/>
      <c r="U347" s="100"/>
      <c r="V347" s="100"/>
      <c r="W347" s="556" t="str">
        <f>A347</f>
        <v>Wireless Infrastructure</v>
      </c>
      <c r="X347" s="100"/>
      <c r="Y347" s="100"/>
      <c r="Z347" s="100"/>
      <c r="AA347" s="100"/>
      <c r="AC347" s="202"/>
    </row>
    <row r="348" spans="1:29">
      <c r="B348" s="37"/>
      <c r="C348" s="38"/>
      <c r="D348" s="38"/>
      <c r="E348" s="38"/>
      <c r="F348" s="38"/>
      <c r="G348" s="38"/>
      <c r="H348" s="38"/>
      <c r="I348" s="38"/>
      <c r="J348" s="39"/>
      <c r="K348" s="39"/>
      <c r="L348" s="39"/>
      <c r="M348" s="39"/>
      <c r="N348" s="39"/>
      <c r="O348" s="39"/>
      <c r="P348" s="20"/>
      <c r="Q348" s="20"/>
      <c r="R348" s="20"/>
      <c r="S348" s="20"/>
      <c r="T348" s="197"/>
      <c r="U348" s="197"/>
      <c r="V348" s="197"/>
      <c r="W348" s="197"/>
      <c r="X348" s="197"/>
      <c r="Y348" s="197"/>
      <c r="Z348" s="197"/>
      <c r="AA348" s="197"/>
      <c r="AC348" s="197"/>
    </row>
    <row r="349" spans="1:29" ht="15.6">
      <c r="B349" s="107" t="s">
        <v>325</v>
      </c>
      <c r="C349" s="38"/>
      <c r="D349" s="38"/>
      <c r="E349" s="38"/>
      <c r="F349" s="38"/>
      <c r="G349" s="38"/>
      <c r="H349" s="38"/>
      <c r="I349" s="38"/>
      <c r="J349" s="39"/>
      <c r="K349" s="39"/>
      <c r="L349" s="39"/>
      <c r="M349" s="39"/>
      <c r="N349" s="39"/>
      <c r="O349" s="107" t="s">
        <v>326</v>
      </c>
      <c r="P349" s="20"/>
      <c r="Q349" s="20"/>
      <c r="R349" s="20"/>
      <c r="S349" s="20"/>
      <c r="T349" s="197"/>
      <c r="U349" s="197"/>
      <c r="V349" s="197"/>
      <c r="W349" s="197"/>
      <c r="X349" s="197"/>
      <c r="Y349" s="197"/>
      <c r="Z349" s="197"/>
      <c r="AA349" s="197"/>
      <c r="AC349" s="197"/>
    </row>
    <row r="350" spans="1:29">
      <c r="B350" s="37"/>
      <c r="C350" s="38"/>
      <c r="D350" s="38"/>
      <c r="E350" s="38"/>
      <c r="F350" s="38"/>
      <c r="G350" s="38"/>
      <c r="H350" s="38"/>
      <c r="I350" s="38"/>
      <c r="J350" s="39"/>
      <c r="K350" s="39"/>
      <c r="L350" s="39"/>
      <c r="M350" s="39"/>
      <c r="N350" s="39"/>
      <c r="O350" s="39"/>
      <c r="P350" s="20"/>
      <c r="Q350" s="20"/>
      <c r="R350" s="20"/>
      <c r="S350" s="20"/>
      <c r="T350" s="197"/>
      <c r="U350" s="197"/>
      <c r="V350" s="197"/>
      <c r="W350" s="197"/>
      <c r="X350" s="197"/>
      <c r="Y350" s="197"/>
      <c r="Z350" s="197"/>
      <c r="AA350" s="197"/>
      <c r="AC350" s="197"/>
    </row>
    <row r="351" spans="1:29">
      <c r="B351" s="37"/>
      <c r="C351" s="38"/>
      <c r="D351" s="38"/>
      <c r="E351" s="38"/>
      <c r="F351" s="38"/>
      <c r="G351" s="38"/>
      <c r="H351" s="38"/>
      <c r="I351" s="38"/>
      <c r="J351" s="39"/>
      <c r="K351" s="39"/>
      <c r="L351" s="39"/>
      <c r="M351" s="39"/>
      <c r="N351" s="39"/>
      <c r="O351" s="39"/>
      <c r="P351" s="20"/>
      <c r="Q351" s="20"/>
      <c r="R351" s="20"/>
      <c r="S351" s="20"/>
      <c r="T351" s="197"/>
      <c r="U351" s="197"/>
      <c r="V351" s="197"/>
      <c r="W351" s="197"/>
      <c r="X351" s="197"/>
      <c r="Y351" s="197"/>
      <c r="Z351" s="197"/>
      <c r="AA351" s="197"/>
      <c r="AC351" s="197"/>
    </row>
    <row r="352" spans="1:29">
      <c r="B352" s="37"/>
      <c r="C352" s="38"/>
      <c r="D352" s="38"/>
      <c r="E352" s="38"/>
      <c r="F352" s="38"/>
      <c r="G352" s="38"/>
      <c r="H352" s="38"/>
      <c r="I352" s="38"/>
      <c r="J352" s="39"/>
      <c r="K352" s="39"/>
      <c r="L352" s="39"/>
      <c r="M352" s="39"/>
      <c r="N352" s="39"/>
      <c r="O352" s="39"/>
      <c r="P352" s="20"/>
      <c r="Q352" s="20"/>
      <c r="R352" s="20"/>
      <c r="S352" s="20"/>
      <c r="T352" s="197"/>
      <c r="U352" s="197"/>
      <c r="V352" s="197"/>
      <c r="W352" s="197"/>
      <c r="X352" s="197"/>
      <c r="Y352" s="197"/>
      <c r="Z352" s="197"/>
      <c r="AA352" s="197"/>
      <c r="AC352" s="197"/>
    </row>
    <row r="353" spans="2:29">
      <c r="B353" s="37"/>
      <c r="C353" s="38"/>
      <c r="D353" s="38"/>
      <c r="E353" s="38"/>
      <c r="F353" s="38"/>
      <c r="G353" s="38"/>
      <c r="H353" s="38"/>
      <c r="I353" s="38"/>
      <c r="J353" s="39"/>
      <c r="K353" s="39"/>
      <c r="L353" s="39"/>
      <c r="M353" s="39"/>
      <c r="N353" s="39"/>
      <c r="O353" s="39"/>
      <c r="P353" s="20"/>
      <c r="Q353" s="20"/>
      <c r="R353" s="20"/>
      <c r="S353" s="20"/>
      <c r="T353" s="197"/>
      <c r="U353" s="197"/>
      <c r="V353" s="197"/>
      <c r="W353" s="197"/>
      <c r="X353" s="197"/>
      <c r="Y353" s="197"/>
      <c r="Z353" s="197"/>
      <c r="AA353" s="197"/>
      <c r="AC353" s="197"/>
    </row>
    <row r="354" spans="2:29">
      <c r="B354" s="37"/>
      <c r="C354" s="38"/>
      <c r="D354" s="38"/>
      <c r="E354" s="38"/>
      <c r="F354" s="38"/>
      <c r="G354" s="38"/>
      <c r="H354" s="38"/>
      <c r="I354" s="38"/>
      <c r="J354" s="39"/>
      <c r="K354" s="39"/>
      <c r="L354" s="39"/>
      <c r="M354" s="39"/>
      <c r="N354" s="39"/>
      <c r="O354" s="39"/>
      <c r="P354" s="20"/>
      <c r="Q354" s="20"/>
      <c r="R354" s="20"/>
      <c r="S354" s="20"/>
      <c r="T354" s="197"/>
      <c r="U354" s="197"/>
      <c r="V354" s="197"/>
      <c r="W354" s="197"/>
      <c r="X354" s="197"/>
      <c r="Y354" s="197"/>
      <c r="Z354" s="197"/>
      <c r="AA354" s="197"/>
      <c r="AC354" s="197"/>
    </row>
    <row r="355" spans="2:29">
      <c r="B355" s="37"/>
      <c r="C355" s="38"/>
      <c r="D355" s="38"/>
      <c r="E355" s="38"/>
      <c r="F355" s="38"/>
      <c r="G355" s="38"/>
      <c r="H355" s="38"/>
      <c r="I355" s="38"/>
      <c r="J355" s="39"/>
      <c r="K355" s="39"/>
      <c r="L355" s="39"/>
      <c r="M355" s="39"/>
      <c r="N355" s="39"/>
      <c r="O355" s="39"/>
      <c r="P355" s="20"/>
      <c r="Q355" s="20"/>
      <c r="R355" s="20"/>
      <c r="S355" s="20"/>
      <c r="T355" s="197"/>
      <c r="U355" s="197"/>
      <c r="V355" s="197"/>
      <c r="W355" s="197"/>
      <c r="X355" s="197"/>
      <c r="Y355" s="197"/>
      <c r="Z355" s="197"/>
      <c r="AA355" s="197"/>
      <c r="AC355" s="197"/>
    </row>
    <row r="356" spans="2:29">
      <c r="B356" s="37"/>
      <c r="C356" s="38"/>
      <c r="D356" s="38"/>
      <c r="E356" s="38"/>
      <c r="F356" s="38"/>
      <c r="G356" s="38"/>
      <c r="H356" s="38"/>
      <c r="I356" s="38"/>
      <c r="J356" s="39"/>
      <c r="K356" s="39"/>
      <c r="L356" s="39"/>
      <c r="M356" s="39"/>
      <c r="N356" s="39"/>
      <c r="O356" s="39"/>
      <c r="P356" s="20"/>
      <c r="Q356" s="20"/>
      <c r="R356" s="20"/>
      <c r="S356" s="20"/>
      <c r="T356" s="197"/>
      <c r="U356" s="197"/>
      <c r="V356" s="197"/>
      <c r="W356" s="197"/>
      <c r="X356" s="197"/>
      <c r="Y356" s="197"/>
      <c r="Z356" s="197"/>
      <c r="AA356" s="197"/>
      <c r="AC356" s="197"/>
    </row>
    <row r="357" spans="2:29">
      <c r="B357" s="37"/>
      <c r="C357" s="38"/>
      <c r="D357" s="38"/>
      <c r="E357" s="38"/>
      <c r="F357" s="38"/>
      <c r="G357" s="38"/>
      <c r="H357" s="38"/>
      <c r="I357" s="38"/>
      <c r="J357" s="39"/>
      <c r="K357" s="39"/>
      <c r="L357" s="39"/>
      <c r="M357" s="39"/>
      <c r="N357" s="39"/>
      <c r="O357" s="39"/>
      <c r="P357" s="20"/>
      <c r="Q357" s="20"/>
      <c r="R357" s="20"/>
      <c r="S357" s="20"/>
      <c r="T357" s="197"/>
      <c r="U357" s="197"/>
      <c r="V357" s="197"/>
      <c r="W357" s="197"/>
      <c r="X357" s="197"/>
      <c r="Y357" s="197"/>
      <c r="Z357" s="197"/>
      <c r="AA357" s="197"/>
      <c r="AC357" s="197"/>
    </row>
    <row r="358" spans="2:29">
      <c r="B358" s="37"/>
      <c r="C358" s="38"/>
      <c r="D358" s="38"/>
      <c r="E358" s="38"/>
      <c r="F358" s="38"/>
      <c r="G358" s="38"/>
      <c r="H358" s="38"/>
      <c r="I358" s="38"/>
      <c r="J358" s="39"/>
      <c r="K358" s="39"/>
      <c r="L358" s="39"/>
      <c r="M358" s="39"/>
      <c r="N358" s="39"/>
      <c r="O358" s="39"/>
      <c r="P358" s="20"/>
      <c r="Q358" s="20"/>
      <c r="R358" s="20"/>
      <c r="S358" s="20"/>
      <c r="T358" s="197"/>
      <c r="U358" s="197"/>
      <c r="V358" s="197"/>
      <c r="W358" s="197"/>
      <c r="X358" s="197"/>
      <c r="Y358" s="197"/>
      <c r="Z358" s="197"/>
      <c r="AA358" s="197"/>
      <c r="AC358" s="197"/>
    </row>
    <row r="359" spans="2:29">
      <c r="B359" s="37"/>
      <c r="C359" s="38"/>
      <c r="D359" s="38"/>
      <c r="E359" s="38"/>
      <c r="F359" s="38"/>
      <c r="G359" s="38"/>
      <c r="H359" s="38"/>
      <c r="I359" s="38"/>
      <c r="J359" s="39"/>
      <c r="K359" s="39"/>
      <c r="L359" s="39"/>
      <c r="M359" s="39"/>
      <c r="N359" s="39"/>
      <c r="O359" s="39"/>
      <c r="P359" s="20"/>
      <c r="Q359" s="20"/>
      <c r="R359" s="20"/>
      <c r="S359" s="20"/>
      <c r="T359" s="197"/>
      <c r="U359" s="197"/>
      <c r="V359" s="197"/>
      <c r="W359" s="197"/>
      <c r="X359" s="197"/>
      <c r="Y359" s="197"/>
      <c r="Z359" s="197"/>
      <c r="AA359" s="197"/>
      <c r="AC359" s="197"/>
    </row>
    <row r="360" spans="2:29">
      <c r="B360" s="37"/>
      <c r="C360" s="38"/>
      <c r="D360" s="38"/>
      <c r="E360" s="38"/>
      <c r="F360" s="38"/>
      <c r="G360" s="38"/>
      <c r="H360" s="38"/>
      <c r="I360" s="38"/>
      <c r="J360" s="39"/>
      <c r="K360" s="39"/>
      <c r="L360" s="39"/>
      <c r="M360" s="39"/>
      <c r="N360" s="39"/>
      <c r="O360" s="39"/>
      <c r="P360" s="20"/>
      <c r="Q360" s="20"/>
      <c r="R360" s="20"/>
      <c r="S360" s="20"/>
      <c r="T360" s="197"/>
      <c r="U360" s="197"/>
      <c r="V360" s="197"/>
      <c r="W360" s="197"/>
      <c r="X360" s="197"/>
      <c r="Y360" s="197"/>
      <c r="Z360" s="197"/>
      <c r="AA360" s="197"/>
      <c r="AC360" s="197"/>
    </row>
    <row r="361" spans="2:29">
      <c r="B361" s="37"/>
      <c r="C361" s="38"/>
      <c r="D361" s="38"/>
      <c r="E361" s="38"/>
      <c r="F361" s="38"/>
      <c r="G361" s="38"/>
      <c r="H361" s="38"/>
      <c r="I361" s="38"/>
      <c r="J361" s="39"/>
      <c r="K361" s="39"/>
      <c r="L361" s="39"/>
      <c r="M361" s="39"/>
      <c r="N361" s="39"/>
      <c r="O361" s="39"/>
      <c r="P361" s="20"/>
      <c r="Q361" s="20"/>
      <c r="R361" s="20"/>
      <c r="S361" s="20"/>
      <c r="T361" s="197"/>
      <c r="U361" s="197"/>
      <c r="V361" s="197"/>
      <c r="W361" s="197"/>
      <c r="X361" s="197"/>
      <c r="Y361" s="197"/>
      <c r="Z361" s="197"/>
      <c r="AA361" s="197"/>
      <c r="AC361" s="197"/>
    </row>
    <row r="362" spans="2:29">
      <c r="B362" s="37"/>
      <c r="C362" s="38"/>
      <c r="D362" s="38"/>
      <c r="E362" s="38"/>
      <c r="F362" s="38"/>
      <c r="G362" s="38"/>
      <c r="H362" s="38"/>
      <c r="I362" s="38"/>
      <c r="J362" s="39"/>
      <c r="K362" s="39"/>
      <c r="L362" s="39"/>
      <c r="M362" s="39"/>
      <c r="N362" s="39"/>
      <c r="O362" s="39"/>
      <c r="P362" s="20"/>
      <c r="Q362" s="20"/>
      <c r="R362" s="20"/>
      <c r="S362" s="20"/>
      <c r="T362" s="197"/>
      <c r="U362" s="197"/>
      <c r="V362" s="197"/>
      <c r="W362" s="197"/>
      <c r="X362" s="197"/>
      <c r="Y362" s="197"/>
      <c r="Z362" s="197"/>
      <c r="AA362" s="197"/>
      <c r="AC362" s="197"/>
    </row>
    <row r="363" spans="2:29">
      <c r="B363" s="37"/>
      <c r="C363" s="38"/>
      <c r="D363" s="38"/>
      <c r="E363" s="38"/>
      <c r="F363" s="38"/>
      <c r="G363" s="38"/>
      <c r="H363" s="38"/>
      <c r="I363" s="38"/>
      <c r="J363" s="39"/>
      <c r="K363" s="39"/>
      <c r="L363" s="39"/>
      <c r="M363" s="39"/>
      <c r="N363" s="39"/>
      <c r="O363" s="39"/>
      <c r="P363" s="20"/>
      <c r="Q363" s="20"/>
      <c r="R363" s="20"/>
      <c r="S363" s="20"/>
      <c r="T363" s="197"/>
      <c r="U363" s="197"/>
      <c r="V363" s="197"/>
      <c r="W363" s="197"/>
      <c r="X363" s="197"/>
      <c r="Y363" s="197"/>
      <c r="Z363" s="197"/>
      <c r="AA363" s="197"/>
      <c r="AC363" s="197"/>
    </row>
    <row r="364" spans="2:29">
      <c r="B364" s="37"/>
      <c r="C364" s="38"/>
      <c r="D364" s="38"/>
      <c r="E364" s="38"/>
      <c r="F364" s="38"/>
      <c r="G364" s="38"/>
      <c r="H364" s="38"/>
      <c r="I364" s="38"/>
      <c r="J364" s="39"/>
      <c r="K364" s="39"/>
      <c r="L364" s="39"/>
      <c r="M364" s="39"/>
      <c r="N364" s="39"/>
      <c r="O364" s="39"/>
      <c r="P364" s="20"/>
      <c r="Q364" s="20"/>
      <c r="R364" s="20"/>
      <c r="S364" s="20"/>
      <c r="T364" s="197"/>
      <c r="U364" s="197"/>
      <c r="V364" s="197"/>
      <c r="W364" s="197"/>
      <c r="X364" s="197"/>
      <c r="Y364" s="197"/>
      <c r="Z364" s="197"/>
      <c r="AA364" s="197"/>
      <c r="AC364" s="197"/>
    </row>
    <row r="365" spans="2:29">
      <c r="B365" s="37"/>
      <c r="C365" s="38"/>
      <c r="D365" s="38"/>
      <c r="E365" s="38"/>
      <c r="F365" s="38"/>
      <c r="G365" s="38"/>
      <c r="H365" s="38"/>
      <c r="I365" s="38"/>
      <c r="J365" s="39"/>
      <c r="K365" s="39"/>
      <c r="L365" s="39"/>
      <c r="M365" s="39"/>
      <c r="N365" s="39"/>
      <c r="O365" s="39"/>
      <c r="P365" s="20"/>
      <c r="Q365" s="20"/>
      <c r="R365" s="20"/>
      <c r="S365" s="20"/>
      <c r="T365" s="197"/>
      <c r="U365" s="197"/>
      <c r="V365" s="197"/>
      <c r="W365" s="197"/>
      <c r="X365" s="197"/>
      <c r="Y365" s="197"/>
      <c r="Z365" s="197"/>
      <c r="AA365" s="197"/>
      <c r="AC365" s="197"/>
    </row>
    <row r="366" spans="2:29">
      <c r="B366" s="37"/>
      <c r="C366" s="38"/>
      <c r="D366" s="38"/>
      <c r="E366" s="38"/>
      <c r="F366" s="38"/>
      <c r="G366" s="38"/>
      <c r="H366" s="38"/>
      <c r="I366" s="38"/>
      <c r="J366" s="39"/>
      <c r="K366" s="39"/>
      <c r="L366" s="39"/>
      <c r="M366" s="39"/>
      <c r="N366" s="39"/>
      <c r="O366" s="39"/>
      <c r="P366" s="20"/>
      <c r="Q366" s="20"/>
      <c r="R366" s="20"/>
      <c r="S366" s="20"/>
      <c r="T366" s="197"/>
      <c r="U366" s="197"/>
      <c r="V366" s="197"/>
      <c r="W366" s="197"/>
      <c r="X366" s="197"/>
      <c r="Y366" s="197"/>
      <c r="Z366" s="197"/>
      <c r="AA366" s="197"/>
      <c r="AC366" s="197"/>
    </row>
    <row r="367" spans="2:29">
      <c r="B367" s="37"/>
      <c r="C367" s="38"/>
      <c r="D367" s="38"/>
      <c r="E367" s="38"/>
      <c r="F367" s="38"/>
      <c r="G367" s="38"/>
      <c r="H367" s="38"/>
      <c r="I367" s="38"/>
      <c r="J367" s="39"/>
      <c r="K367" s="39"/>
      <c r="L367" s="39"/>
      <c r="M367" s="39"/>
      <c r="N367" s="39"/>
      <c r="O367" s="39"/>
      <c r="P367" s="20"/>
      <c r="Q367" s="20"/>
      <c r="R367" s="20"/>
      <c r="S367" s="20"/>
      <c r="T367" s="197"/>
      <c r="U367" s="197"/>
      <c r="V367" s="197"/>
      <c r="W367" s="197"/>
      <c r="X367" s="197"/>
      <c r="Y367" s="197"/>
      <c r="Z367" s="197"/>
      <c r="AA367" s="197"/>
      <c r="AC367" s="197"/>
    </row>
    <row r="368" spans="2:29">
      <c r="B368" s="37"/>
      <c r="C368" s="294"/>
      <c r="D368" s="294"/>
      <c r="E368" s="294"/>
      <c r="F368" s="294"/>
      <c r="G368" s="294"/>
      <c r="H368" s="294"/>
      <c r="I368" s="294"/>
      <c r="J368" s="294"/>
      <c r="K368" s="294"/>
      <c r="L368" s="294"/>
      <c r="M368" s="294"/>
      <c r="N368" s="294"/>
      <c r="O368" s="39"/>
      <c r="P368" s="280"/>
      <c r="Q368" s="280"/>
      <c r="R368" s="280"/>
      <c r="S368" s="280"/>
      <c r="T368" s="280"/>
      <c r="U368" s="280"/>
      <c r="V368" s="280"/>
      <c r="W368" s="280"/>
      <c r="X368" s="280"/>
      <c r="Y368" s="280"/>
      <c r="Z368" s="280"/>
      <c r="AA368" s="280"/>
      <c r="AC368" s="9"/>
    </row>
    <row r="369" spans="2:28" s="222" customFormat="1" ht="13.8">
      <c r="B369" s="222" t="s">
        <v>350</v>
      </c>
      <c r="O369" s="222" t="s">
        <v>351</v>
      </c>
      <c r="AB369" s="171" t="s">
        <v>2</v>
      </c>
    </row>
    <row r="370" spans="2:28" s="222" customFormat="1" ht="13.8">
      <c r="B370" s="230" t="s">
        <v>366</v>
      </c>
      <c r="C370" s="151">
        <v>2016</v>
      </c>
      <c r="D370" s="170">
        <v>2017</v>
      </c>
      <c r="E370" s="157">
        <v>2018</v>
      </c>
      <c r="F370" s="151">
        <v>2019</v>
      </c>
      <c r="G370" s="151">
        <v>2020</v>
      </c>
      <c r="H370" s="151">
        <v>2021</v>
      </c>
      <c r="I370" s="151">
        <v>2022</v>
      </c>
      <c r="J370" s="151">
        <v>2023</v>
      </c>
      <c r="K370" s="151">
        <v>2024</v>
      </c>
      <c r="L370" s="151">
        <v>2025</v>
      </c>
      <c r="M370" s="151">
        <v>2026</v>
      </c>
      <c r="N370" s="151">
        <v>2027</v>
      </c>
      <c r="O370" s="230" t="str">
        <f>B370</f>
        <v>Speed</v>
      </c>
      <c r="P370" s="151">
        <v>2016</v>
      </c>
      <c r="Q370" s="170">
        <v>2017</v>
      </c>
      <c r="R370" s="157">
        <v>2018</v>
      </c>
      <c r="S370" s="151">
        <v>2019</v>
      </c>
      <c r="T370" s="151">
        <v>2020</v>
      </c>
      <c r="U370" s="151">
        <v>2021</v>
      </c>
      <c r="V370" s="151">
        <v>2022</v>
      </c>
      <c r="W370" s="151">
        <v>2023</v>
      </c>
      <c r="X370" s="151">
        <v>2024</v>
      </c>
      <c r="Y370" s="151">
        <v>2025</v>
      </c>
      <c r="Z370" s="151">
        <v>2026</v>
      </c>
      <c r="AA370" s="151">
        <v>2027</v>
      </c>
      <c r="AB370" s="157" t="str">
        <f>$AB$154</f>
        <v>2021-2027</v>
      </c>
    </row>
    <row r="371" spans="2:28" s="222" customFormat="1" ht="13.8">
      <c r="B371" s="40" t="str">
        <f t="shared" ref="B371:B375" si="43">O371</f>
        <v>Legacy 1,3,6,12 Gbps</v>
      </c>
      <c r="C371" s="168">
        <f>Fronthaul!F8</f>
        <v>11427514.699999999</v>
      </c>
      <c r="D371" s="168">
        <f>Fronthaul!G8</f>
        <v>8127039.1422706265</v>
      </c>
      <c r="E371" s="168">
        <f>Fronthaul!H8</f>
        <v>7401851.8200361906</v>
      </c>
      <c r="F371" s="168">
        <f>Fronthaul!I8</f>
        <v>0</v>
      </c>
      <c r="G371" s="168">
        <f>Fronthaul!J8</f>
        <v>0</v>
      </c>
      <c r="H371" s="168">
        <f>Fronthaul!K8</f>
        <v>0</v>
      </c>
      <c r="I371" s="168">
        <f>Fronthaul!L8</f>
        <v>0</v>
      </c>
      <c r="J371" s="168">
        <f>Fronthaul!M8</f>
        <v>0</v>
      </c>
      <c r="K371" s="168">
        <f>Fronthaul!N8</f>
        <v>0</v>
      </c>
      <c r="L371" s="168">
        <f>Fronthaul!O8</f>
        <v>0</v>
      </c>
      <c r="M371" s="168">
        <f>Fronthaul!P8</f>
        <v>0</v>
      </c>
      <c r="N371" s="168">
        <f>Fronthaul!Q8</f>
        <v>0</v>
      </c>
      <c r="O371" s="40" t="str">
        <f>"Legacy "&amp;Fronthaul!C8</f>
        <v>Legacy 1,3,6,12 Gbps</v>
      </c>
      <c r="P371" s="233">
        <f>Fronthaul!F36</f>
        <v>193.09867439061279</v>
      </c>
      <c r="Q371" s="233">
        <f>Fronthaul!G36</f>
        <v>119.66994976310424</v>
      </c>
      <c r="R371" s="233">
        <f>Fronthaul!H36</f>
        <v>100.15924885256101</v>
      </c>
      <c r="S371" s="233">
        <f>Fronthaul!I36</f>
        <v>0</v>
      </c>
      <c r="T371" s="233">
        <f>Fronthaul!J36</f>
        <v>0</v>
      </c>
      <c r="U371" s="233">
        <f>Fronthaul!K36</f>
        <v>0</v>
      </c>
      <c r="V371" s="233">
        <f>Fronthaul!L36</f>
        <v>0</v>
      </c>
      <c r="W371" s="233">
        <f>Fronthaul!M36</f>
        <v>0</v>
      </c>
      <c r="X371" s="195">
        <f>Fronthaul!N36</f>
        <v>0</v>
      </c>
      <c r="Y371" s="195">
        <f>Fronthaul!O36</f>
        <v>0</v>
      </c>
      <c r="Z371" s="195">
        <f>Fronthaul!P36</f>
        <v>0</v>
      </c>
      <c r="AA371" s="195">
        <f>Fronthaul!Q36</f>
        <v>0</v>
      </c>
      <c r="AB371" s="199" t="e">
        <f>(AA371/U371)^(1/6)-1</f>
        <v>#DIV/0!</v>
      </c>
    </row>
    <row r="372" spans="2:28" s="222" customFormat="1" ht="13.8">
      <c r="B372" s="40" t="str">
        <f t="shared" si="43"/>
        <v>10 Gbps</v>
      </c>
      <c r="C372" s="90">
        <f>Fronthaul!F9+Fronthaul!F16</f>
        <v>7596005.0723736016</v>
      </c>
      <c r="D372" s="90">
        <f>Fronthaul!G9+Fronthaul!G16</f>
        <v>4794015.4023229126</v>
      </c>
      <c r="E372" s="90">
        <f>Fronthaul!H9+Fronthaul!H16</f>
        <v>8723735.2416260391</v>
      </c>
      <c r="F372" s="90">
        <f>Fronthaul!I9+Fronthaul!I16</f>
        <v>0</v>
      </c>
      <c r="G372" s="90">
        <f>Fronthaul!J9+Fronthaul!J16</f>
        <v>0</v>
      </c>
      <c r="H372" s="90">
        <f>Fronthaul!K9+Fronthaul!K16</f>
        <v>0</v>
      </c>
      <c r="I372" s="90">
        <f>Fronthaul!L9+Fronthaul!L16</f>
        <v>0</v>
      </c>
      <c r="J372" s="90">
        <f>Fronthaul!M9+Fronthaul!M16</f>
        <v>0</v>
      </c>
      <c r="K372" s="90">
        <f>Fronthaul!N9+Fronthaul!N16</f>
        <v>0</v>
      </c>
      <c r="L372" s="90">
        <f>Fronthaul!O9+Fronthaul!O16</f>
        <v>0</v>
      </c>
      <c r="M372" s="90">
        <f>Fronthaul!P9+Fronthaul!P16</f>
        <v>0</v>
      </c>
      <c r="N372" s="90">
        <f>Fronthaul!Q9+Fronthaul!Q16</f>
        <v>0</v>
      </c>
      <c r="O372" s="40" t="s">
        <v>82</v>
      </c>
      <c r="P372" s="84">
        <f>Fronthaul!F37+Fronthaul!F44</f>
        <v>189.07705777266969</v>
      </c>
      <c r="Q372" s="84">
        <f>Fronthaul!G37+Fronthaul!G44</f>
        <v>119.12147388995052</v>
      </c>
      <c r="R372" s="84">
        <f>Fronthaul!H37+Fronthaul!H44</f>
        <v>196.8123706070254</v>
      </c>
      <c r="S372" s="84">
        <f>Fronthaul!I37+Fronthaul!I44</f>
        <v>0</v>
      </c>
      <c r="T372" s="84">
        <f>Fronthaul!J37+Fronthaul!J44</f>
        <v>0</v>
      </c>
      <c r="U372" s="84">
        <f>Fronthaul!K37+Fronthaul!K44</f>
        <v>0</v>
      </c>
      <c r="V372" s="84">
        <f>Fronthaul!L37+Fronthaul!L44</f>
        <v>0</v>
      </c>
      <c r="W372" s="84">
        <f>Fronthaul!M37+Fronthaul!M44</f>
        <v>0</v>
      </c>
      <c r="X372" s="82">
        <f>Fronthaul!N37+Fronthaul!N44</f>
        <v>0</v>
      </c>
      <c r="Y372" s="82">
        <f>Fronthaul!O37+Fronthaul!O44</f>
        <v>0</v>
      </c>
      <c r="Z372" s="82">
        <f>Fronthaul!P37+Fronthaul!P44</f>
        <v>0</v>
      </c>
      <c r="AA372" s="82">
        <f>Fronthaul!Q37+Fronthaul!Q44</f>
        <v>0</v>
      </c>
      <c r="AB372" s="200" t="e">
        <f>(AA372/U372)^(1/6)-1</f>
        <v>#DIV/0!</v>
      </c>
    </row>
    <row r="373" spans="2:28" s="222" customFormat="1" ht="13.8">
      <c r="B373" s="40" t="str">
        <f t="shared" si="43"/>
        <v>25 Gbps</v>
      </c>
      <c r="C373" s="29">
        <f>Fronthaul!F17+SUM(Fronthaul!F10:F13)</f>
        <v>600</v>
      </c>
      <c r="D373" s="29">
        <f>Fronthaul!G17+SUM(Fronthaul!G10:G13)</f>
        <v>78500</v>
      </c>
      <c r="E373" s="29">
        <f>Fronthaul!H17+SUM(Fronthaul!H10:H13)</f>
        <v>339082</v>
      </c>
      <c r="F373" s="29">
        <f>Fronthaul!I17+SUM(Fronthaul!I10:I13)</f>
        <v>0</v>
      </c>
      <c r="G373" s="29">
        <f>Fronthaul!J17+SUM(Fronthaul!J10:J13)</f>
        <v>0</v>
      </c>
      <c r="H373" s="29">
        <f>Fronthaul!K17+SUM(Fronthaul!K10:K13)</f>
        <v>0</v>
      </c>
      <c r="I373" s="29">
        <f>Fronthaul!L17+SUM(Fronthaul!L10:L13)</f>
        <v>0</v>
      </c>
      <c r="J373" s="29">
        <f>Fronthaul!M17+SUM(Fronthaul!M10:M13)</f>
        <v>0</v>
      </c>
      <c r="K373" s="29">
        <f>Fronthaul!N17+SUM(Fronthaul!N10:N13)</f>
        <v>0</v>
      </c>
      <c r="L373" s="29">
        <f>Fronthaul!O17+SUM(Fronthaul!O10:O13)</f>
        <v>0</v>
      </c>
      <c r="M373" s="29">
        <f>Fronthaul!P17+SUM(Fronthaul!P10:P13)</f>
        <v>0</v>
      </c>
      <c r="N373" s="29">
        <f>Fronthaul!Q17+SUM(Fronthaul!Q10:Q13)</f>
        <v>0</v>
      </c>
      <c r="O373" s="40" t="s">
        <v>232</v>
      </c>
      <c r="P373" s="30">
        <f>SUM(Fronthaul!F38:F41)+Fronthaul!F45</f>
        <v>8.1088825405948209E-2</v>
      </c>
      <c r="Q373" s="30">
        <f>SUM(Fronthaul!G38:G41)+Fronthaul!G45</f>
        <v>8.5574999999999992</v>
      </c>
      <c r="R373" s="30">
        <f>SUM(Fronthaul!H38:H41)+Fronthaul!H45</f>
        <v>68.819090137435296</v>
      </c>
      <c r="S373" s="30">
        <f>SUM(Fronthaul!I38:I41)+Fronthaul!I45</f>
        <v>0</v>
      </c>
      <c r="T373" s="30">
        <f>SUM(Fronthaul!J38:J41)+Fronthaul!J45</f>
        <v>0</v>
      </c>
      <c r="U373" s="30">
        <f>SUM(Fronthaul!K38:K41)+Fronthaul!K45</f>
        <v>0</v>
      </c>
      <c r="V373" s="30">
        <f>SUM(Fronthaul!L38:L41)+Fronthaul!L45</f>
        <v>0</v>
      </c>
      <c r="W373" s="30">
        <f>SUM(Fronthaul!M38:M41)+Fronthaul!M45</f>
        <v>0</v>
      </c>
      <c r="X373" s="196">
        <f>SUM(Fronthaul!N38:N41)+Fronthaul!N45</f>
        <v>0</v>
      </c>
      <c r="Y373" s="196">
        <f>SUM(Fronthaul!O38:O41)+Fronthaul!O45</f>
        <v>0</v>
      </c>
      <c r="Z373" s="196">
        <f>SUM(Fronthaul!P38:P41)+Fronthaul!P45</f>
        <v>0</v>
      </c>
      <c r="AA373" s="196">
        <f>SUM(Fronthaul!Q38:Q41)+Fronthaul!Q45</f>
        <v>0</v>
      </c>
      <c r="AB373" s="200" t="e">
        <f>(AA373/U373)^(1/6)-1</f>
        <v>#DIV/0!</v>
      </c>
    </row>
    <row r="374" spans="2:28" s="222" customFormat="1" ht="13.8">
      <c r="B374" s="40" t="str">
        <f t="shared" si="43"/>
        <v>50 Gbps</v>
      </c>
      <c r="C374" s="29">
        <f>Fronthaul!F14</f>
        <v>0</v>
      </c>
      <c r="D374" s="29">
        <f>Fronthaul!G14</f>
        <v>0</v>
      </c>
      <c r="E374" s="29">
        <f>Fronthaul!H14</f>
        <v>0</v>
      </c>
      <c r="F374" s="29">
        <f>Fronthaul!I14</f>
        <v>0</v>
      </c>
      <c r="G374" s="29">
        <f>Fronthaul!J14</f>
        <v>0</v>
      </c>
      <c r="H374" s="29">
        <f>Fronthaul!K14</f>
        <v>0</v>
      </c>
      <c r="I374" s="29">
        <f>Fronthaul!L14</f>
        <v>0</v>
      </c>
      <c r="J374" s="29">
        <f>Fronthaul!M14</f>
        <v>0</v>
      </c>
      <c r="K374" s="29">
        <f>Fronthaul!N14</f>
        <v>0</v>
      </c>
      <c r="L374" s="29">
        <f>Fronthaul!O14</f>
        <v>0</v>
      </c>
      <c r="M374" s="29">
        <f>Fronthaul!P14</f>
        <v>0</v>
      </c>
      <c r="N374" s="29">
        <f>Fronthaul!Q14</f>
        <v>0</v>
      </c>
      <c r="O374" s="40" t="s">
        <v>286</v>
      </c>
      <c r="P374" s="30">
        <f>Fronthaul!F42</f>
        <v>0</v>
      </c>
      <c r="Q374" s="30">
        <f>Fronthaul!G42</f>
        <v>0</v>
      </c>
      <c r="R374" s="30">
        <f>Fronthaul!H42</f>
        <v>0</v>
      </c>
      <c r="S374" s="30">
        <f>Fronthaul!I42</f>
        <v>0</v>
      </c>
      <c r="T374" s="30">
        <f>Fronthaul!J42</f>
        <v>0</v>
      </c>
      <c r="U374" s="30">
        <f>Fronthaul!K42</f>
        <v>0</v>
      </c>
      <c r="V374" s="30">
        <f>Fronthaul!L42</f>
        <v>0</v>
      </c>
      <c r="W374" s="30">
        <f>Fronthaul!M42</f>
        <v>0</v>
      </c>
      <c r="X374" s="30">
        <f>Fronthaul!N42</f>
        <v>0</v>
      </c>
      <c r="Y374" s="30">
        <f>Fronthaul!O42</f>
        <v>0</v>
      </c>
      <c r="Z374" s="30">
        <f>Fronthaul!P42</f>
        <v>0</v>
      </c>
      <c r="AA374" s="30">
        <f>Fronthaul!Q42</f>
        <v>0</v>
      </c>
      <c r="AB374" s="200"/>
    </row>
    <row r="375" spans="2:28" s="222" customFormat="1" ht="13.8">
      <c r="B375" s="40" t="str">
        <f t="shared" si="43"/>
        <v>100 Gbps</v>
      </c>
      <c r="C375" s="29">
        <f>Fronthaul!F15</f>
        <v>0</v>
      </c>
      <c r="D375" s="29">
        <f>Fronthaul!G15</f>
        <v>0</v>
      </c>
      <c r="E375" s="29">
        <f>Fronthaul!H15</f>
        <v>0</v>
      </c>
      <c r="F375" s="29">
        <f>Fronthaul!I15</f>
        <v>0</v>
      </c>
      <c r="G375" s="29">
        <f>Fronthaul!J15</f>
        <v>0</v>
      </c>
      <c r="H375" s="29">
        <f>Fronthaul!K15</f>
        <v>0</v>
      </c>
      <c r="I375" s="29">
        <f>Fronthaul!L15</f>
        <v>0</v>
      </c>
      <c r="J375" s="29">
        <f>Fronthaul!M15</f>
        <v>0</v>
      </c>
      <c r="K375" s="29">
        <f>Fronthaul!N15</f>
        <v>0</v>
      </c>
      <c r="L375" s="29">
        <f>Fronthaul!O15</f>
        <v>0</v>
      </c>
      <c r="M375" s="29">
        <f>Fronthaul!P15</f>
        <v>0</v>
      </c>
      <c r="N375" s="29">
        <f>Fronthaul!Q15</f>
        <v>0</v>
      </c>
      <c r="O375" s="40" t="s">
        <v>31</v>
      </c>
      <c r="P375" s="30">
        <f>Fronthaul!F43</f>
        <v>0</v>
      </c>
      <c r="Q375" s="30">
        <f>Fronthaul!G43</f>
        <v>0</v>
      </c>
      <c r="R375" s="30">
        <f>Fronthaul!H43</f>
        <v>0</v>
      </c>
      <c r="S375" s="30">
        <f>Fronthaul!I43</f>
        <v>0</v>
      </c>
      <c r="T375" s="30">
        <f>Fronthaul!J43</f>
        <v>0</v>
      </c>
      <c r="U375" s="30">
        <f>Fronthaul!K43</f>
        <v>0</v>
      </c>
      <c r="V375" s="30">
        <f>Fronthaul!L43</f>
        <v>0</v>
      </c>
      <c r="W375" s="30">
        <f>Fronthaul!M43</f>
        <v>0</v>
      </c>
      <c r="X375" s="196">
        <f>Fronthaul!N43</f>
        <v>0</v>
      </c>
      <c r="Y375" s="196">
        <f>Fronthaul!O43</f>
        <v>0</v>
      </c>
      <c r="Z375" s="196">
        <f>Fronthaul!P43</f>
        <v>0</v>
      </c>
      <c r="AA375" s="196">
        <f>Fronthaul!Q43</f>
        <v>0</v>
      </c>
      <c r="AB375" s="201" t="e">
        <f>(AA375/U375)^(1/6)-1</f>
        <v>#DIV/0!</v>
      </c>
    </row>
    <row r="376" spans="2:28" s="222" customFormat="1" ht="13.8">
      <c r="B376" s="232" t="s">
        <v>9</v>
      </c>
      <c r="C376" s="551">
        <f t="shared" ref="C376:H376" si="44">SUM(C371:C375)</f>
        <v>19024119.772373602</v>
      </c>
      <c r="D376" s="551">
        <f t="shared" si="44"/>
        <v>12999554.544593539</v>
      </c>
      <c r="E376" s="551">
        <f t="shared" si="44"/>
        <v>16464669.061662231</v>
      </c>
      <c r="F376" s="551">
        <f t="shared" si="44"/>
        <v>0</v>
      </c>
      <c r="G376" s="551">
        <f t="shared" si="44"/>
        <v>0</v>
      </c>
      <c r="H376" s="551">
        <f t="shared" si="44"/>
        <v>0</v>
      </c>
      <c r="I376" s="551">
        <f>SUM(I371:I375)</f>
        <v>0</v>
      </c>
      <c r="J376" s="551">
        <f t="shared" ref="J376:N376" si="45">SUM(J371:J375)</f>
        <v>0</v>
      </c>
      <c r="K376" s="551">
        <f t="shared" si="45"/>
        <v>0</v>
      </c>
      <c r="L376" s="551">
        <f t="shared" si="45"/>
        <v>0</v>
      </c>
      <c r="M376" s="551">
        <f t="shared" si="45"/>
        <v>0</v>
      </c>
      <c r="N376" s="551">
        <f t="shared" si="45"/>
        <v>0</v>
      </c>
      <c r="O376" s="232" t="s">
        <v>9</v>
      </c>
      <c r="P376" s="174">
        <f t="shared" ref="P376:Y376" si="46">SUM(P371:P375)</f>
        <v>382.25682098868845</v>
      </c>
      <c r="Q376" s="174">
        <f t="shared" si="46"/>
        <v>247.34892365305478</v>
      </c>
      <c r="R376" s="174">
        <f t="shared" si="46"/>
        <v>365.7907095970217</v>
      </c>
      <c r="S376" s="174">
        <f t="shared" si="46"/>
        <v>0</v>
      </c>
      <c r="T376" s="174">
        <f t="shared" si="46"/>
        <v>0</v>
      </c>
      <c r="U376" s="174">
        <f t="shared" si="46"/>
        <v>0</v>
      </c>
      <c r="V376" s="174">
        <f t="shared" si="46"/>
        <v>0</v>
      </c>
      <c r="W376" s="174">
        <f t="shared" si="46"/>
        <v>0</v>
      </c>
      <c r="X376" s="174">
        <f t="shared" si="46"/>
        <v>0</v>
      </c>
      <c r="Y376" s="174">
        <f t="shared" si="46"/>
        <v>0</v>
      </c>
      <c r="Z376" s="174">
        <f t="shared" ref="Z376:AA376" si="47">SUM(Z371:Z375)</f>
        <v>0</v>
      </c>
      <c r="AA376" s="174">
        <f t="shared" si="47"/>
        <v>0</v>
      </c>
      <c r="AB376" s="201" t="e">
        <f>(AA376/U376)^(1/6)-1</f>
        <v>#DIV/0!</v>
      </c>
    </row>
    <row r="377" spans="2:28" s="222" customFormat="1" ht="13.8"/>
    <row r="378" spans="2:28" s="222" customFormat="1" ht="13.8">
      <c r="B378" s="223" t="s">
        <v>352</v>
      </c>
      <c r="O378" s="223" t="s">
        <v>353</v>
      </c>
    </row>
    <row r="379" spans="2:28" s="222" customFormat="1" ht="13.8"/>
    <row r="380" spans="2:28" s="222" customFormat="1" ht="13.8"/>
    <row r="381" spans="2:28" s="222" customFormat="1" ht="13.8"/>
    <row r="382" spans="2:28" s="222" customFormat="1" ht="13.8"/>
    <row r="383" spans="2:28" s="222" customFormat="1" ht="13.8"/>
    <row r="384" spans="2:28" s="222" customFormat="1" ht="13.8"/>
    <row r="385" spans="2:28" s="222" customFormat="1" ht="13.8"/>
    <row r="386" spans="2:28" s="222" customFormat="1" ht="13.8"/>
    <row r="387" spans="2:28" s="222" customFormat="1" ht="13.8"/>
    <row r="388" spans="2:28" s="222" customFormat="1" ht="13.8"/>
    <row r="389" spans="2:28" s="222" customFormat="1" ht="13.8"/>
    <row r="390" spans="2:28" s="222" customFormat="1" ht="13.8"/>
    <row r="391" spans="2:28" s="222" customFormat="1" ht="13.8"/>
    <row r="392" spans="2:28" s="222" customFormat="1" ht="13.8"/>
    <row r="393" spans="2:28" s="222" customFormat="1" ht="13.8"/>
    <row r="394" spans="2:28" s="222" customFormat="1" ht="13.8"/>
    <row r="395" spans="2:28" s="222" customFormat="1" ht="13.8"/>
    <row r="396" spans="2:28" s="222" customFormat="1" ht="13.8"/>
    <row r="397" spans="2:28" s="222" customFormat="1" ht="13.8"/>
    <row r="398" spans="2:28" s="222" customFormat="1" ht="13.8"/>
    <row r="399" spans="2:28" s="222" customFormat="1" ht="15.6">
      <c r="B399" s="448"/>
      <c r="H399" s="448"/>
      <c r="Q399" s="448"/>
    </row>
    <row r="400" spans="2:28" s="222" customFormat="1" ht="13.8">
      <c r="AB400" s="171" t="s">
        <v>2</v>
      </c>
    </row>
    <row r="401" spans="1:29" s="222" customFormat="1" ht="13.8">
      <c r="B401" s="230" t="s">
        <v>366</v>
      </c>
      <c r="C401" s="151">
        <v>2016</v>
      </c>
      <c r="D401" s="170">
        <v>2017</v>
      </c>
      <c r="E401" s="151">
        <v>2018</v>
      </c>
      <c r="F401" s="151">
        <v>2019</v>
      </c>
      <c r="G401" s="151">
        <v>2020</v>
      </c>
      <c r="H401" s="151">
        <v>2021</v>
      </c>
      <c r="I401" s="151">
        <v>2022</v>
      </c>
      <c r="J401" s="151">
        <v>2023</v>
      </c>
      <c r="K401" s="151">
        <v>2024</v>
      </c>
      <c r="L401" s="151">
        <v>2025</v>
      </c>
      <c r="M401" s="151">
        <v>2026</v>
      </c>
      <c r="N401" s="151">
        <v>2027</v>
      </c>
      <c r="O401" s="230" t="str">
        <f t="shared" ref="O401:O408" si="48">B401</f>
        <v>Speed</v>
      </c>
      <c r="P401" s="275">
        <v>2016</v>
      </c>
      <c r="Q401" s="275">
        <v>2017</v>
      </c>
      <c r="R401" s="275">
        <v>2018</v>
      </c>
      <c r="S401" s="275">
        <v>2019</v>
      </c>
      <c r="T401" s="275">
        <v>2020</v>
      </c>
      <c r="U401" s="275">
        <v>2021</v>
      </c>
      <c r="V401" s="275">
        <v>2022</v>
      </c>
      <c r="W401" s="275">
        <v>2023</v>
      </c>
      <c r="X401" s="275">
        <v>2024</v>
      </c>
      <c r="Y401" s="275">
        <v>2025</v>
      </c>
      <c r="Z401" s="275">
        <v>2026</v>
      </c>
      <c r="AA401" s="275">
        <v>2027</v>
      </c>
      <c r="AB401" s="151" t="str">
        <f>$AB$154</f>
        <v>2021-2027</v>
      </c>
    </row>
    <row r="402" spans="1:29" s="222" customFormat="1" ht="13.8">
      <c r="B402" s="330" t="str">
        <f>Backhaul!C8&amp;" "&amp;Backhaul!E8</f>
        <v>1 Gbps SFP</v>
      </c>
      <c r="C402" s="534">
        <f>Backhaul!F8</f>
        <v>645299.15212500002</v>
      </c>
      <c r="D402" s="534">
        <f>Backhaul!G8</f>
        <v>643657.505</v>
      </c>
      <c r="E402" s="534">
        <f>Backhaul!H8</f>
        <v>666557.69230769225</v>
      </c>
      <c r="F402" s="534">
        <f>Backhaul!I8</f>
        <v>0</v>
      </c>
      <c r="G402" s="534">
        <f>Backhaul!J8</f>
        <v>0</v>
      </c>
      <c r="H402" s="534">
        <f>Backhaul!K8</f>
        <v>0</v>
      </c>
      <c r="I402" s="534">
        <f>Backhaul!L8</f>
        <v>0</v>
      </c>
      <c r="J402" s="534">
        <f>Backhaul!M8</f>
        <v>0</v>
      </c>
      <c r="K402" s="534">
        <f>Backhaul!N8</f>
        <v>0</v>
      </c>
      <c r="L402" s="534">
        <f>Backhaul!O8</f>
        <v>0</v>
      </c>
      <c r="M402" s="534">
        <f>Backhaul!P8</f>
        <v>0</v>
      </c>
      <c r="N402" s="534">
        <f>Backhaul!Q8</f>
        <v>0</v>
      </c>
      <c r="O402" s="330" t="str">
        <f t="shared" si="48"/>
        <v>1 Gbps SFP</v>
      </c>
      <c r="P402" s="559">
        <f>Backhaul!F27</f>
        <v>10.851052830019253</v>
      </c>
      <c r="Q402" s="559">
        <f>Backhaul!G27</f>
        <v>9.0024916970179643</v>
      </c>
      <c r="R402" s="559">
        <f>Backhaul!H27</f>
        <v>8.2306948330175711</v>
      </c>
      <c r="S402" s="559">
        <f>Backhaul!I27</f>
        <v>0</v>
      </c>
      <c r="T402" s="559">
        <f>Backhaul!J27</f>
        <v>0</v>
      </c>
      <c r="U402" s="559">
        <f>Backhaul!K27</f>
        <v>0</v>
      </c>
      <c r="V402" s="559">
        <f>Backhaul!L27</f>
        <v>0</v>
      </c>
      <c r="W402" s="559">
        <f>Backhaul!M27</f>
        <v>0</v>
      </c>
      <c r="X402" s="559">
        <f>Backhaul!N27</f>
        <v>0</v>
      </c>
      <c r="Y402" s="559">
        <f>Backhaul!O27</f>
        <v>0</v>
      </c>
      <c r="Z402" s="559">
        <f>Backhaul!P27</f>
        <v>0</v>
      </c>
      <c r="AA402" s="559">
        <f>Backhaul!Q27</f>
        <v>0</v>
      </c>
      <c r="AB402" s="199" t="e">
        <f t="shared" ref="AB402:AB408" si="49">(AA402/U402)^(1/6)-1</f>
        <v>#DIV/0!</v>
      </c>
    </row>
    <row r="403" spans="1:29" s="222" customFormat="1" ht="13.8">
      <c r="B403" s="108" t="str">
        <f>Backhaul!C9&amp;" "&amp;Backhaul!E9</f>
        <v>10 Gbps SFP+</v>
      </c>
      <c r="C403" s="534">
        <f>Backhaul!F9</f>
        <v>611911.03362</v>
      </c>
      <c r="D403" s="534">
        <f>Backhaul!G9</f>
        <v>631237.18920000002</v>
      </c>
      <c r="E403" s="534">
        <f>Backhaul!H9</f>
        <v>705000</v>
      </c>
      <c r="F403" s="534">
        <f>Backhaul!I9</f>
        <v>0</v>
      </c>
      <c r="G403" s="534">
        <f>Backhaul!J9</f>
        <v>0</v>
      </c>
      <c r="H403" s="534">
        <f>Backhaul!K9</f>
        <v>0</v>
      </c>
      <c r="I403" s="534">
        <f>Backhaul!L9</f>
        <v>0</v>
      </c>
      <c r="J403" s="534">
        <f>Backhaul!M9</f>
        <v>0</v>
      </c>
      <c r="K403" s="534">
        <f>Backhaul!N9</f>
        <v>0</v>
      </c>
      <c r="L403" s="534">
        <f>Backhaul!O9</f>
        <v>0</v>
      </c>
      <c r="M403" s="534">
        <f>Backhaul!P9</f>
        <v>0</v>
      </c>
      <c r="N403" s="534">
        <f>Backhaul!Q9</f>
        <v>0</v>
      </c>
      <c r="O403" s="108" t="str">
        <f t="shared" si="48"/>
        <v>10 Gbps SFP+</v>
      </c>
      <c r="P403" s="559">
        <f>Backhaul!F28</f>
        <v>111.406702235095</v>
      </c>
      <c r="Q403" s="559">
        <f>Backhaul!G28</f>
        <v>94.048151738565593</v>
      </c>
      <c r="R403" s="559">
        <f>Backhaul!H28</f>
        <v>70.529240304289061</v>
      </c>
      <c r="S403" s="559">
        <f>Backhaul!I28</f>
        <v>0</v>
      </c>
      <c r="T403" s="559">
        <f>Backhaul!J28</f>
        <v>0</v>
      </c>
      <c r="U403" s="559">
        <f>Backhaul!K28</f>
        <v>0</v>
      </c>
      <c r="V403" s="559">
        <f>Backhaul!L28</f>
        <v>0</v>
      </c>
      <c r="W403" s="559">
        <f>Backhaul!M28</f>
        <v>0</v>
      </c>
      <c r="X403" s="559">
        <f>Backhaul!N28</f>
        <v>0</v>
      </c>
      <c r="Y403" s="559">
        <f>Backhaul!O28</f>
        <v>0</v>
      </c>
      <c r="Z403" s="559">
        <f>Backhaul!P28</f>
        <v>0</v>
      </c>
      <c r="AA403" s="559">
        <f>Backhaul!Q28</f>
        <v>0</v>
      </c>
      <c r="AB403" s="200" t="e">
        <f t="shared" si="49"/>
        <v>#DIV/0!</v>
      </c>
    </row>
    <row r="404" spans="1:29" s="222" customFormat="1" ht="13.8">
      <c r="B404" s="108" t="str">
        <f>Backhaul!C10&amp;" "&amp;Backhaul!E10</f>
        <v>25 Gbps SFP28</v>
      </c>
      <c r="C404" s="534">
        <f>Backhaul!F10</f>
        <v>0</v>
      </c>
      <c r="D404" s="534">
        <f>Backhaul!G10</f>
        <v>2000</v>
      </c>
      <c r="E404" s="534">
        <f>Backhaul!H10</f>
        <v>18180</v>
      </c>
      <c r="F404" s="534">
        <f>Backhaul!I10</f>
        <v>0</v>
      </c>
      <c r="G404" s="534">
        <f>Backhaul!J10</f>
        <v>0</v>
      </c>
      <c r="H404" s="534">
        <f>Backhaul!K10</f>
        <v>0</v>
      </c>
      <c r="I404" s="534">
        <f>Backhaul!L10</f>
        <v>0</v>
      </c>
      <c r="J404" s="534">
        <f>Backhaul!M10</f>
        <v>0</v>
      </c>
      <c r="K404" s="534">
        <f>Backhaul!N10</f>
        <v>0</v>
      </c>
      <c r="L404" s="534">
        <f>Backhaul!O10</f>
        <v>0</v>
      </c>
      <c r="M404" s="534">
        <f>Backhaul!P10</f>
        <v>0</v>
      </c>
      <c r="N404" s="534">
        <f>Backhaul!Q10</f>
        <v>0</v>
      </c>
      <c r="O404" s="108" t="str">
        <f t="shared" si="48"/>
        <v>25 Gbps SFP28</v>
      </c>
      <c r="P404" s="559">
        <f>Backhaul!F29</f>
        <v>0</v>
      </c>
      <c r="Q404" s="559">
        <f>Backhaul!G29</f>
        <v>0.64820711337925019</v>
      </c>
      <c r="R404" s="559">
        <f>Backhaul!H29</f>
        <v>3.5437460053959682</v>
      </c>
      <c r="S404" s="559">
        <f>Backhaul!I29</f>
        <v>0</v>
      </c>
      <c r="T404" s="559">
        <f>Backhaul!J29</f>
        <v>0</v>
      </c>
      <c r="U404" s="559">
        <f>Backhaul!K29</f>
        <v>0</v>
      </c>
      <c r="V404" s="559">
        <f>Backhaul!L29</f>
        <v>0</v>
      </c>
      <c r="W404" s="559">
        <f>Backhaul!M29</f>
        <v>0</v>
      </c>
      <c r="X404" s="559">
        <f>Backhaul!N29</f>
        <v>0</v>
      </c>
      <c r="Y404" s="559">
        <f>Backhaul!O29</f>
        <v>0</v>
      </c>
      <c r="Z404" s="559">
        <f>Backhaul!P29</f>
        <v>0</v>
      </c>
      <c r="AA404" s="559">
        <f>Backhaul!Q29</f>
        <v>0</v>
      </c>
      <c r="AB404" s="200" t="e">
        <f t="shared" si="49"/>
        <v>#DIV/0!</v>
      </c>
    </row>
    <row r="405" spans="1:29" s="222" customFormat="1" ht="13.8">
      <c r="B405" s="108" t="str">
        <f>Backhaul!C11&amp;" "&amp;Backhaul!E11</f>
        <v>50 Gbps QSFP28</v>
      </c>
      <c r="C405" s="534">
        <f>Backhaul!F11</f>
        <v>0</v>
      </c>
      <c r="D405" s="534">
        <f>Backhaul!G11</f>
        <v>0</v>
      </c>
      <c r="E405" s="534">
        <f>Backhaul!H11</f>
        <v>0</v>
      </c>
      <c r="F405" s="534">
        <f>Backhaul!I11</f>
        <v>0</v>
      </c>
      <c r="G405" s="534">
        <f>Backhaul!J11</f>
        <v>0</v>
      </c>
      <c r="H405" s="534">
        <f>Backhaul!K11</f>
        <v>0</v>
      </c>
      <c r="I405" s="534">
        <f>Backhaul!L11</f>
        <v>0</v>
      </c>
      <c r="J405" s="534">
        <f>Backhaul!M11</f>
        <v>0</v>
      </c>
      <c r="K405" s="534">
        <f>Backhaul!N11</f>
        <v>0</v>
      </c>
      <c r="L405" s="534">
        <f>Backhaul!O11</f>
        <v>0</v>
      </c>
      <c r="M405" s="534">
        <f>Backhaul!P11</f>
        <v>0</v>
      </c>
      <c r="N405" s="534">
        <f>Backhaul!Q11</f>
        <v>0</v>
      </c>
      <c r="O405" s="108" t="str">
        <f t="shared" si="48"/>
        <v>50 Gbps QSFP28</v>
      </c>
      <c r="P405" s="559">
        <f>Backhaul!F30</f>
        <v>0</v>
      </c>
      <c r="Q405" s="559">
        <f>Backhaul!G30</f>
        <v>0</v>
      </c>
      <c r="R405" s="559">
        <f>Backhaul!H30</f>
        <v>0</v>
      </c>
      <c r="S405" s="559">
        <f>Backhaul!I30</f>
        <v>0</v>
      </c>
      <c r="T405" s="559">
        <f>Backhaul!J30</f>
        <v>0</v>
      </c>
      <c r="U405" s="559">
        <f>Backhaul!K30</f>
        <v>0</v>
      </c>
      <c r="V405" s="559">
        <f>Backhaul!L30</f>
        <v>0</v>
      </c>
      <c r="W405" s="559">
        <f>Backhaul!M30</f>
        <v>0</v>
      </c>
      <c r="X405" s="559">
        <f>Backhaul!N30</f>
        <v>0</v>
      </c>
      <c r="Y405" s="559">
        <f>Backhaul!O30</f>
        <v>0</v>
      </c>
      <c r="Z405" s="559">
        <f>Backhaul!P30</f>
        <v>0</v>
      </c>
      <c r="AA405" s="559">
        <f>Backhaul!Q30</f>
        <v>0</v>
      </c>
      <c r="AB405" s="200" t="e">
        <f t="shared" si="49"/>
        <v>#DIV/0!</v>
      </c>
    </row>
    <row r="406" spans="1:29" s="222" customFormat="1" ht="13.8">
      <c r="B406" s="108" t="str">
        <f>Backhaul!C12&amp;" "&amp;Backhaul!E12</f>
        <v>100 Gbps QSFP28</v>
      </c>
      <c r="C406" s="534">
        <f>Backhaul!F12</f>
        <v>0</v>
      </c>
      <c r="D406" s="534">
        <f>Backhaul!G12</f>
        <v>0</v>
      </c>
      <c r="E406" s="534">
        <f>Backhaul!H12</f>
        <v>0</v>
      </c>
      <c r="F406" s="534">
        <f>Backhaul!I12</f>
        <v>0</v>
      </c>
      <c r="G406" s="534">
        <f>Backhaul!J12</f>
        <v>0</v>
      </c>
      <c r="H406" s="534">
        <f>Backhaul!K12</f>
        <v>0</v>
      </c>
      <c r="I406" s="534">
        <f>Backhaul!L12</f>
        <v>0</v>
      </c>
      <c r="J406" s="534">
        <f>Backhaul!M12</f>
        <v>0</v>
      </c>
      <c r="K406" s="534">
        <f>Backhaul!N12</f>
        <v>0</v>
      </c>
      <c r="L406" s="534">
        <f>Backhaul!O12</f>
        <v>0</v>
      </c>
      <c r="M406" s="534">
        <f>Backhaul!P12</f>
        <v>0</v>
      </c>
      <c r="N406" s="534">
        <f>Backhaul!Q12</f>
        <v>0</v>
      </c>
      <c r="O406" s="108" t="str">
        <f t="shared" si="48"/>
        <v>100 Gbps QSFP28</v>
      </c>
      <c r="P406" s="559">
        <f>Backhaul!F31</f>
        <v>0</v>
      </c>
      <c r="Q406" s="559">
        <f>Backhaul!G31</f>
        <v>0</v>
      </c>
      <c r="R406" s="559">
        <f>Backhaul!H31</f>
        <v>0</v>
      </c>
      <c r="S406" s="559">
        <f>Backhaul!I31</f>
        <v>0</v>
      </c>
      <c r="T406" s="559">
        <f>Backhaul!J31</f>
        <v>0</v>
      </c>
      <c r="U406" s="559">
        <f>Backhaul!K31</f>
        <v>0</v>
      </c>
      <c r="V406" s="559">
        <f>Backhaul!L31</f>
        <v>0</v>
      </c>
      <c r="W406" s="559">
        <f>Backhaul!M31</f>
        <v>0</v>
      </c>
      <c r="X406" s="559">
        <f>Backhaul!N31</f>
        <v>0</v>
      </c>
      <c r="Y406" s="559">
        <f>Backhaul!O31</f>
        <v>0</v>
      </c>
      <c r="Z406" s="559">
        <f>Backhaul!P31</f>
        <v>0</v>
      </c>
      <c r="AA406" s="559">
        <f>Backhaul!Q31</f>
        <v>0</v>
      </c>
      <c r="AB406" s="200" t="e">
        <f t="shared" si="49"/>
        <v>#DIV/0!</v>
      </c>
    </row>
    <row r="407" spans="1:29" s="222" customFormat="1" ht="13.8">
      <c r="B407" s="386" t="str">
        <f>Backhaul!C13&amp;" "&amp;Backhaul!E13</f>
        <v>200 Gbps All</v>
      </c>
      <c r="C407" s="560">
        <f>Backhaul!F13</f>
        <v>0</v>
      </c>
      <c r="D407" s="560">
        <f>Backhaul!G13</f>
        <v>0</v>
      </c>
      <c r="E407" s="560">
        <f>Backhaul!H13</f>
        <v>0</v>
      </c>
      <c r="F407" s="560">
        <f>Backhaul!I13</f>
        <v>0</v>
      </c>
      <c r="G407" s="560">
        <f>Backhaul!J13</f>
        <v>0</v>
      </c>
      <c r="H407" s="560">
        <f>Backhaul!K13</f>
        <v>0</v>
      </c>
      <c r="I407" s="560">
        <f>Backhaul!L13</f>
        <v>0</v>
      </c>
      <c r="J407" s="560">
        <f>Backhaul!M13</f>
        <v>0</v>
      </c>
      <c r="K407" s="560">
        <f>Backhaul!N13</f>
        <v>0</v>
      </c>
      <c r="L407" s="560">
        <f>Backhaul!O13</f>
        <v>0</v>
      </c>
      <c r="M407" s="560">
        <f>Backhaul!P13</f>
        <v>0</v>
      </c>
      <c r="N407" s="560">
        <f>Backhaul!Q13</f>
        <v>0</v>
      </c>
      <c r="O407" s="386" t="str">
        <f t="shared" si="48"/>
        <v>200 Gbps All</v>
      </c>
      <c r="P407" s="561">
        <f>Backhaul!F32</f>
        <v>0</v>
      </c>
      <c r="Q407" s="561">
        <f>Backhaul!G32</f>
        <v>0</v>
      </c>
      <c r="R407" s="561">
        <f>Backhaul!H32</f>
        <v>0</v>
      </c>
      <c r="S407" s="561">
        <f>Backhaul!I32</f>
        <v>0</v>
      </c>
      <c r="T407" s="561">
        <f>Backhaul!J32</f>
        <v>0</v>
      </c>
      <c r="U407" s="561">
        <f>Backhaul!K32</f>
        <v>0</v>
      </c>
      <c r="V407" s="561">
        <f>Backhaul!L32</f>
        <v>0</v>
      </c>
      <c r="W407" s="561">
        <f>Backhaul!M32</f>
        <v>0</v>
      </c>
      <c r="X407" s="561">
        <f>Backhaul!N32</f>
        <v>0</v>
      </c>
      <c r="Y407" s="561">
        <f>Backhaul!O32</f>
        <v>0</v>
      </c>
      <c r="Z407" s="561">
        <f>Backhaul!P32</f>
        <v>0</v>
      </c>
      <c r="AA407" s="561">
        <f>Backhaul!Q32</f>
        <v>0</v>
      </c>
      <c r="AB407" s="201" t="e">
        <f t="shared" si="49"/>
        <v>#DIV/0!</v>
      </c>
    </row>
    <row r="408" spans="1:29" s="222" customFormat="1" ht="13.8">
      <c r="B408" s="321" t="s">
        <v>100</v>
      </c>
      <c r="C408" s="537">
        <f>SUM(C402:C407)</f>
        <v>1257210.1857449999</v>
      </c>
      <c r="D408" s="537">
        <f t="shared" ref="D408:L408" si="50">SUM(D402:D407)</f>
        <v>1276894.6942</v>
      </c>
      <c r="E408" s="537">
        <f t="shared" si="50"/>
        <v>1389737.6923076923</v>
      </c>
      <c r="F408" s="537">
        <f t="shared" si="50"/>
        <v>0</v>
      </c>
      <c r="G408" s="537">
        <f t="shared" si="50"/>
        <v>0</v>
      </c>
      <c r="H408" s="537">
        <f t="shared" si="50"/>
        <v>0</v>
      </c>
      <c r="I408" s="537">
        <f t="shared" si="50"/>
        <v>0</v>
      </c>
      <c r="J408" s="537">
        <f t="shared" si="50"/>
        <v>0</v>
      </c>
      <c r="K408" s="537">
        <f t="shared" si="50"/>
        <v>0</v>
      </c>
      <c r="L408" s="537">
        <f t="shared" si="50"/>
        <v>0</v>
      </c>
      <c r="M408" s="537">
        <f t="shared" ref="M408:N408" si="51">SUM(M402:M407)</f>
        <v>0</v>
      </c>
      <c r="N408" s="537">
        <f t="shared" si="51"/>
        <v>0</v>
      </c>
      <c r="O408" s="321" t="str">
        <f t="shared" si="48"/>
        <v>Total</v>
      </c>
      <c r="P408" s="543">
        <f>SUM(P402:P407)</f>
        <v>122.25775506511425</v>
      </c>
      <c r="Q408" s="543">
        <f t="shared" ref="Q408:Y408" si="52">SUM(Q402:Q407)</f>
        <v>103.69885054896281</v>
      </c>
      <c r="R408" s="543">
        <f t="shared" si="52"/>
        <v>82.303681142702601</v>
      </c>
      <c r="S408" s="543">
        <f t="shared" si="52"/>
        <v>0</v>
      </c>
      <c r="T408" s="543">
        <f t="shared" si="52"/>
        <v>0</v>
      </c>
      <c r="U408" s="543">
        <f t="shared" si="52"/>
        <v>0</v>
      </c>
      <c r="V408" s="543">
        <f t="shared" si="52"/>
        <v>0</v>
      </c>
      <c r="W408" s="543">
        <f t="shared" si="52"/>
        <v>0</v>
      </c>
      <c r="X408" s="543">
        <f t="shared" si="52"/>
        <v>0</v>
      </c>
      <c r="Y408" s="543">
        <f t="shared" si="52"/>
        <v>0</v>
      </c>
      <c r="Z408" s="543">
        <f t="shared" ref="Z408:AA408" si="53">SUM(Z402:Z407)</f>
        <v>0</v>
      </c>
      <c r="AA408" s="543">
        <f t="shared" si="53"/>
        <v>0</v>
      </c>
      <c r="AB408" s="205" t="e">
        <f t="shared" si="49"/>
        <v>#DIV/0!</v>
      </c>
    </row>
    <row r="409" spans="1:29" s="222" customFormat="1" ht="13.8">
      <c r="B409" s="37"/>
      <c r="C409" s="37"/>
      <c r="D409" s="37"/>
      <c r="E409" s="37"/>
      <c r="F409" s="37"/>
      <c r="G409" s="37"/>
      <c r="H409" s="37"/>
      <c r="I409" s="37"/>
      <c r="J409" s="37"/>
      <c r="K409" s="37"/>
      <c r="L409" s="37"/>
      <c r="M409" s="37"/>
      <c r="N409" s="37"/>
      <c r="O409" s="37"/>
      <c r="P409" s="37"/>
      <c r="Q409" s="37"/>
      <c r="R409" s="37"/>
      <c r="S409" s="37"/>
      <c r="T409" s="37"/>
      <c r="U409" s="37"/>
      <c r="V409" s="37"/>
      <c r="W409" s="37"/>
      <c r="X409" s="37"/>
      <c r="Y409" s="37"/>
      <c r="Z409" s="37"/>
      <c r="AA409" s="37"/>
      <c r="AB409" s="37"/>
    </row>
    <row r="410" spans="1:29">
      <c r="B410" s="37"/>
      <c r="C410" s="294"/>
      <c r="D410" s="294"/>
      <c r="E410" s="294"/>
      <c r="F410" s="294"/>
      <c r="G410" s="294"/>
      <c r="H410" s="294"/>
      <c r="I410" s="294"/>
      <c r="J410" s="294"/>
      <c r="K410" s="294"/>
      <c r="L410" s="294"/>
      <c r="M410" s="294"/>
      <c r="N410" s="294"/>
      <c r="O410" s="39"/>
      <c r="P410" s="280"/>
      <c r="Q410" s="280"/>
      <c r="R410" s="280"/>
      <c r="S410" s="280"/>
      <c r="T410" s="280"/>
      <c r="U410" s="280"/>
      <c r="V410" s="280"/>
      <c r="W410" s="280"/>
      <c r="X410" s="280"/>
      <c r="Y410" s="280"/>
      <c r="Z410" s="280"/>
      <c r="AA410" s="280"/>
      <c r="AC410" s="9"/>
    </row>
    <row r="411" spans="1:29" s="48" customFormat="1" ht="22.8">
      <c r="A411" s="556" t="s">
        <v>4</v>
      </c>
      <c r="B411" s="93"/>
      <c r="C411" s="94"/>
      <c r="D411" s="94"/>
      <c r="E411" s="94"/>
      <c r="F411" s="94"/>
      <c r="G411" s="94"/>
      <c r="H411" s="94"/>
      <c r="I411" s="94"/>
      <c r="J411" s="102"/>
      <c r="K411" s="102"/>
      <c r="L411" s="102"/>
      <c r="M411" s="102"/>
      <c r="N411" s="102"/>
      <c r="O411" s="102"/>
      <c r="P411" s="100"/>
      <c r="Q411" s="100"/>
      <c r="R411" s="100"/>
      <c r="S411" s="100"/>
      <c r="W411" s="556" t="str">
        <f>A411</f>
        <v xml:space="preserve">Ethernet </v>
      </c>
      <c r="AC411" s="202"/>
    </row>
    <row r="412" spans="1:29">
      <c r="B412" s="37"/>
      <c r="C412" s="38"/>
      <c r="D412" s="38"/>
      <c r="E412" s="38"/>
      <c r="F412" s="38"/>
      <c r="G412" s="38"/>
      <c r="H412" s="38"/>
      <c r="I412" s="38"/>
      <c r="J412" s="39"/>
      <c r="K412" s="39"/>
      <c r="L412" s="39"/>
      <c r="M412" s="39"/>
      <c r="N412" s="39"/>
      <c r="O412" s="39"/>
      <c r="P412" s="20"/>
      <c r="Q412" s="20"/>
      <c r="R412" s="20"/>
      <c r="S412" s="20"/>
      <c r="T412" s="197"/>
      <c r="U412" s="197"/>
      <c r="V412" s="197"/>
      <c r="W412" s="197"/>
      <c r="X412" s="197"/>
      <c r="Y412" s="197"/>
      <c r="Z412" s="197"/>
      <c r="AA412" s="197"/>
      <c r="AC412" s="197"/>
    </row>
    <row r="413" spans="1:29" ht="15.6">
      <c r="B413" s="107" t="s">
        <v>106</v>
      </c>
      <c r="C413" s="38"/>
      <c r="D413" s="38"/>
      <c r="E413" s="38"/>
      <c r="F413" s="38"/>
      <c r="G413" s="38"/>
      <c r="H413" s="38"/>
      <c r="I413" s="38"/>
      <c r="J413" s="39"/>
      <c r="K413" s="39"/>
      <c r="L413" s="39"/>
      <c r="M413" s="39"/>
      <c r="N413" s="39"/>
      <c r="O413" s="107" t="s">
        <v>107</v>
      </c>
      <c r="P413" s="20"/>
      <c r="Q413" s="20"/>
      <c r="R413" s="20"/>
      <c r="S413" s="20"/>
      <c r="T413" s="197"/>
      <c r="U413" s="197"/>
      <c r="V413" s="197"/>
      <c r="W413" s="197"/>
      <c r="X413" s="197"/>
      <c r="Y413" s="197"/>
      <c r="Z413" s="197"/>
      <c r="AA413" s="197"/>
      <c r="AC413" s="197"/>
    </row>
    <row r="414" spans="1:29">
      <c r="B414" s="37"/>
      <c r="C414" s="38"/>
      <c r="D414" s="38"/>
      <c r="E414" s="38"/>
      <c r="F414" s="38"/>
      <c r="G414" s="38"/>
      <c r="H414" s="38"/>
      <c r="I414" s="38"/>
      <c r="J414" s="39"/>
      <c r="K414" s="39"/>
      <c r="L414" s="39"/>
      <c r="M414" s="39"/>
      <c r="N414" s="39"/>
      <c r="O414" s="39"/>
      <c r="P414" s="20"/>
      <c r="Q414" s="20"/>
      <c r="R414" s="20"/>
      <c r="S414" s="20"/>
      <c r="T414" s="197"/>
      <c r="U414" s="197"/>
      <c r="V414" s="197"/>
      <c r="W414" s="197"/>
      <c r="X414" s="197"/>
      <c r="Y414" s="197"/>
      <c r="Z414" s="197"/>
      <c r="AA414" s="197"/>
      <c r="AC414" s="197"/>
    </row>
    <row r="415" spans="1:29">
      <c r="B415" s="37"/>
      <c r="C415" s="38"/>
      <c r="D415" s="38"/>
      <c r="E415" s="38"/>
      <c r="F415" s="38"/>
      <c r="G415" s="38"/>
      <c r="H415" s="38"/>
      <c r="I415" s="38"/>
      <c r="J415" s="39"/>
      <c r="K415" s="39"/>
      <c r="L415" s="39"/>
      <c r="M415" s="39"/>
      <c r="N415" s="39"/>
      <c r="O415" s="39"/>
      <c r="P415" s="20"/>
      <c r="Q415" s="20"/>
      <c r="R415" s="20"/>
      <c r="S415" s="20"/>
      <c r="T415" s="197"/>
      <c r="U415" s="197"/>
      <c r="V415" s="197"/>
      <c r="W415" s="197"/>
      <c r="X415" s="197"/>
      <c r="Y415" s="197"/>
      <c r="Z415" s="197"/>
      <c r="AA415" s="197"/>
      <c r="AC415" s="197"/>
    </row>
    <row r="416" spans="1:29">
      <c r="B416" s="37"/>
      <c r="C416" s="38"/>
      <c r="D416" s="38"/>
      <c r="E416" s="38"/>
      <c r="F416" s="38"/>
      <c r="G416" s="38"/>
      <c r="H416" s="38"/>
      <c r="I416" s="38"/>
      <c r="J416" s="39"/>
      <c r="K416" s="39"/>
      <c r="L416" s="39"/>
      <c r="M416" s="39"/>
      <c r="N416" s="39"/>
      <c r="O416" s="39"/>
      <c r="P416" s="20"/>
      <c r="Q416" s="20"/>
      <c r="R416" s="20"/>
      <c r="S416" s="20"/>
      <c r="T416" s="197"/>
      <c r="U416" s="197"/>
      <c r="V416" s="197"/>
      <c r="W416" s="197"/>
      <c r="X416" s="197"/>
      <c r="Y416" s="197"/>
      <c r="Z416" s="197"/>
      <c r="AA416" s="197"/>
      <c r="AC416" s="197"/>
    </row>
    <row r="417" spans="2:29">
      <c r="B417" s="37"/>
      <c r="C417" s="38"/>
      <c r="D417" s="38"/>
      <c r="E417" s="38"/>
      <c r="F417" s="38"/>
      <c r="G417" s="38"/>
      <c r="H417" s="38"/>
      <c r="I417" s="38"/>
      <c r="J417" s="39"/>
      <c r="K417" s="39"/>
      <c r="L417" s="39"/>
      <c r="M417" s="39"/>
      <c r="N417" s="39"/>
      <c r="O417" s="39"/>
      <c r="P417" s="20"/>
      <c r="Q417" s="20"/>
      <c r="R417" s="20"/>
      <c r="S417" s="20"/>
      <c r="T417" s="197"/>
      <c r="U417" s="197"/>
      <c r="V417" s="197"/>
      <c r="W417" s="197"/>
      <c r="X417" s="197"/>
      <c r="Y417" s="197"/>
      <c r="Z417" s="197"/>
      <c r="AA417" s="197"/>
      <c r="AC417" s="197"/>
    </row>
    <row r="418" spans="2:29">
      <c r="B418" s="37"/>
      <c r="C418" s="38"/>
      <c r="D418" s="38"/>
      <c r="E418" s="38"/>
      <c r="F418" s="38"/>
      <c r="G418" s="38"/>
      <c r="H418" s="38"/>
      <c r="I418" s="38"/>
      <c r="J418" s="39"/>
      <c r="K418" s="39"/>
      <c r="L418" s="39"/>
      <c r="M418" s="39"/>
      <c r="N418" s="39"/>
      <c r="O418" s="39"/>
      <c r="P418" s="20"/>
      <c r="Q418" s="20"/>
      <c r="R418" s="20"/>
      <c r="S418" s="20"/>
      <c r="T418" s="197"/>
      <c r="U418" s="197"/>
      <c r="V418" s="197"/>
      <c r="W418" s="197"/>
      <c r="X418" s="197"/>
      <c r="Y418" s="197"/>
      <c r="Z418" s="197"/>
      <c r="AA418" s="197"/>
      <c r="AC418" s="197"/>
    </row>
    <row r="419" spans="2:29">
      <c r="B419" s="37"/>
      <c r="C419" s="38"/>
      <c r="D419" s="38"/>
      <c r="E419" s="38"/>
      <c r="F419" s="38"/>
      <c r="G419" s="38"/>
      <c r="H419" s="38"/>
      <c r="I419" s="38"/>
      <c r="J419" s="39"/>
      <c r="K419" s="39"/>
      <c r="L419" s="39"/>
      <c r="M419" s="39"/>
      <c r="N419" s="39"/>
      <c r="O419" s="39"/>
      <c r="P419" s="20"/>
      <c r="Q419" s="20"/>
      <c r="R419" s="20"/>
      <c r="S419" s="20"/>
      <c r="T419" s="197"/>
      <c r="U419" s="197"/>
      <c r="V419" s="197"/>
      <c r="W419" s="197"/>
      <c r="X419" s="197"/>
      <c r="Y419" s="197"/>
      <c r="Z419" s="197"/>
      <c r="AA419" s="197"/>
      <c r="AC419" s="197"/>
    </row>
    <row r="420" spans="2:29">
      <c r="B420" s="37"/>
      <c r="C420" s="38"/>
      <c r="D420" s="38"/>
      <c r="E420" s="38"/>
      <c r="F420" s="38"/>
      <c r="G420" s="38"/>
      <c r="H420" s="38"/>
      <c r="I420" s="38"/>
      <c r="J420" s="39"/>
      <c r="K420" s="39"/>
      <c r="L420" s="39"/>
      <c r="M420" s="39"/>
      <c r="N420" s="39"/>
      <c r="O420" s="39"/>
      <c r="P420" s="20"/>
      <c r="Q420" s="20"/>
      <c r="R420" s="20"/>
      <c r="S420" s="20"/>
      <c r="T420" s="197"/>
      <c r="U420" s="197"/>
      <c r="V420" s="197"/>
      <c r="W420" s="197"/>
      <c r="X420" s="197"/>
      <c r="Y420" s="197"/>
      <c r="Z420" s="197"/>
      <c r="AA420" s="197"/>
      <c r="AC420" s="197"/>
    </row>
    <row r="421" spans="2:29">
      <c r="B421" s="37"/>
      <c r="C421" s="38"/>
      <c r="D421" s="38"/>
      <c r="E421" s="38"/>
      <c r="F421" s="38"/>
      <c r="G421" s="38"/>
      <c r="H421" s="38"/>
      <c r="I421" s="38"/>
      <c r="J421" s="39"/>
      <c r="K421" s="39"/>
      <c r="L421" s="39"/>
      <c r="M421" s="39"/>
      <c r="N421" s="39"/>
      <c r="O421" s="39"/>
      <c r="P421" s="20"/>
      <c r="Q421" s="20"/>
      <c r="R421" s="20"/>
      <c r="S421" s="20"/>
      <c r="T421" s="197"/>
      <c r="U421" s="197"/>
      <c r="V421" s="197"/>
      <c r="W421" s="197"/>
      <c r="X421" s="197"/>
      <c r="Y421" s="197"/>
      <c r="Z421" s="197"/>
      <c r="AA421" s="197"/>
      <c r="AC421" s="197"/>
    </row>
    <row r="422" spans="2:29">
      <c r="B422" s="37"/>
      <c r="C422" s="38"/>
      <c r="D422" s="38"/>
      <c r="E422" s="38"/>
      <c r="F422" s="38"/>
      <c r="G422" s="38"/>
      <c r="H422" s="38"/>
      <c r="I422" s="38"/>
      <c r="J422" s="39"/>
      <c r="K422" s="39"/>
      <c r="L422" s="39"/>
      <c r="M422" s="39"/>
      <c r="N422" s="39"/>
      <c r="O422" s="39"/>
      <c r="P422" s="20"/>
      <c r="Q422" s="20"/>
      <c r="R422" s="20"/>
      <c r="S422" s="20"/>
      <c r="T422" s="197"/>
      <c r="U422" s="197"/>
      <c r="V422" s="197"/>
      <c r="W422" s="197"/>
      <c r="X422" s="197"/>
      <c r="Y422" s="197"/>
      <c r="Z422" s="197"/>
      <c r="AA422" s="197"/>
      <c r="AC422" s="197"/>
    </row>
    <row r="423" spans="2:29">
      <c r="B423" s="37"/>
      <c r="C423" s="38"/>
      <c r="D423" s="38"/>
      <c r="E423" s="38"/>
      <c r="F423" s="38"/>
      <c r="G423" s="38"/>
      <c r="H423" s="38"/>
      <c r="I423" s="38"/>
      <c r="J423" s="39"/>
      <c r="K423" s="39"/>
      <c r="L423" s="39"/>
      <c r="M423" s="39"/>
      <c r="N423" s="39"/>
      <c r="O423" s="39"/>
      <c r="P423" s="20"/>
      <c r="Q423" s="20"/>
      <c r="R423" s="20"/>
      <c r="S423" s="20"/>
      <c r="T423" s="197"/>
      <c r="U423" s="197"/>
      <c r="V423" s="197"/>
      <c r="W423" s="197"/>
      <c r="X423" s="197"/>
      <c r="Y423" s="197"/>
      <c r="Z423" s="197"/>
      <c r="AA423" s="197"/>
      <c r="AC423" s="197"/>
    </row>
    <row r="424" spans="2:29">
      <c r="B424" s="37"/>
      <c r="C424" s="38"/>
      <c r="D424" s="38"/>
      <c r="E424" s="38"/>
      <c r="F424" s="38"/>
      <c r="G424" s="38"/>
      <c r="H424" s="38"/>
      <c r="I424" s="38"/>
      <c r="J424" s="39"/>
      <c r="K424" s="39"/>
      <c r="L424" s="39"/>
      <c r="M424" s="39"/>
      <c r="N424" s="39"/>
      <c r="O424" s="39"/>
      <c r="P424" s="20"/>
      <c r="Q424" s="20"/>
      <c r="R424" s="20"/>
      <c r="S424" s="20"/>
      <c r="T424" s="197"/>
      <c r="U424" s="197"/>
      <c r="V424" s="197"/>
      <c r="W424" s="197"/>
      <c r="X424" s="197"/>
      <c r="Y424" s="197"/>
      <c r="Z424" s="197"/>
      <c r="AA424" s="197"/>
      <c r="AC424" s="197"/>
    </row>
    <row r="425" spans="2:29">
      <c r="B425" s="37"/>
      <c r="C425" s="38"/>
      <c r="D425" s="38"/>
      <c r="E425" s="38"/>
      <c r="F425" s="38"/>
      <c r="G425" s="38"/>
      <c r="H425" s="38"/>
      <c r="I425" s="38"/>
      <c r="J425" s="39"/>
      <c r="K425" s="39"/>
      <c r="L425" s="39"/>
      <c r="M425" s="39"/>
      <c r="N425" s="39"/>
      <c r="O425" s="39"/>
      <c r="P425" s="20"/>
      <c r="Q425" s="20"/>
      <c r="R425" s="20"/>
      <c r="S425" s="20"/>
      <c r="T425" s="197"/>
      <c r="U425" s="197"/>
      <c r="V425" s="197"/>
      <c r="W425" s="197"/>
      <c r="X425" s="197"/>
      <c r="Y425" s="197"/>
      <c r="Z425" s="197"/>
      <c r="AA425" s="197"/>
      <c r="AC425" s="197"/>
    </row>
    <row r="426" spans="2:29">
      <c r="B426" s="37"/>
      <c r="C426" s="38"/>
      <c r="D426" s="38"/>
      <c r="E426" s="38"/>
      <c r="F426" s="38"/>
      <c r="G426" s="38"/>
      <c r="H426" s="38"/>
      <c r="I426" s="38"/>
      <c r="J426" s="39"/>
      <c r="K426" s="39"/>
      <c r="L426" s="39"/>
      <c r="M426" s="39"/>
      <c r="N426" s="39"/>
      <c r="O426" s="39"/>
      <c r="P426" s="20"/>
      <c r="Q426" s="20"/>
      <c r="R426" s="20"/>
      <c r="S426" s="20"/>
      <c r="T426" s="197"/>
      <c r="U426" s="197"/>
      <c r="V426" s="197"/>
      <c r="W426" s="197"/>
      <c r="X426" s="197"/>
      <c r="Y426" s="197"/>
      <c r="Z426" s="197"/>
      <c r="AA426" s="197"/>
      <c r="AC426" s="197"/>
    </row>
    <row r="427" spans="2:29">
      <c r="B427" s="37"/>
      <c r="C427" s="38"/>
      <c r="D427" s="38"/>
      <c r="E427" s="38"/>
      <c r="F427" s="38"/>
      <c r="G427" s="38"/>
      <c r="H427" s="38"/>
      <c r="I427" s="38"/>
      <c r="J427" s="39"/>
      <c r="K427" s="39"/>
      <c r="L427" s="39"/>
      <c r="M427" s="39"/>
      <c r="N427" s="39"/>
      <c r="O427" s="39"/>
      <c r="P427" s="20"/>
      <c r="Q427" s="20"/>
      <c r="R427" s="20"/>
      <c r="S427" s="20"/>
      <c r="T427" s="197"/>
      <c r="U427" s="197"/>
      <c r="V427" s="197"/>
      <c r="W427" s="197"/>
      <c r="X427" s="197"/>
      <c r="Y427" s="197"/>
      <c r="Z427" s="197"/>
      <c r="AA427" s="197"/>
      <c r="AC427" s="197"/>
    </row>
    <row r="428" spans="2:29">
      <c r="B428" s="37"/>
      <c r="C428" s="38"/>
      <c r="D428" s="38"/>
      <c r="E428" s="38"/>
      <c r="F428" s="38"/>
      <c r="G428" s="38"/>
      <c r="H428" s="38"/>
      <c r="I428" s="38"/>
      <c r="J428" s="39"/>
      <c r="K428" s="39"/>
      <c r="L428" s="39"/>
      <c r="M428" s="39"/>
      <c r="N428" s="39"/>
      <c r="O428" s="39"/>
      <c r="P428" s="20"/>
      <c r="Q428" s="20"/>
      <c r="R428" s="20"/>
      <c r="S428" s="20"/>
      <c r="T428" s="197"/>
      <c r="U428" s="197"/>
      <c r="V428" s="197"/>
      <c r="W428" s="197"/>
      <c r="X428" s="197"/>
      <c r="Y428" s="197"/>
      <c r="Z428" s="197"/>
      <c r="AA428" s="197"/>
      <c r="AC428" s="197"/>
    </row>
    <row r="429" spans="2:29">
      <c r="B429" s="37"/>
      <c r="C429" s="38"/>
      <c r="D429" s="38"/>
      <c r="E429" s="38"/>
      <c r="F429" s="38"/>
      <c r="G429" s="38"/>
      <c r="H429" s="38"/>
      <c r="I429" s="38"/>
      <c r="J429" s="39"/>
      <c r="K429" s="39"/>
      <c r="L429" s="39"/>
      <c r="M429" s="39"/>
      <c r="N429" s="39"/>
      <c r="O429" s="39"/>
      <c r="P429" s="20"/>
      <c r="Q429" s="20"/>
      <c r="R429" s="20"/>
      <c r="S429" s="20"/>
      <c r="T429" s="197"/>
      <c r="U429" s="197"/>
      <c r="V429" s="197"/>
      <c r="W429" s="197"/>
      <c r="X429" s="197"/>
      <c r="Y429" s="197"/>
      <c r="Z429" s="197"/>
      <c r="AA429" s="197"/>
      <c r="AC429" s="197"/>
    </row>
    <row r="430" spans="2:29">
      <c r="B430" s="37"/>
      <c r="C430" s="38"/>
      <c r="D430" s="38"/>
      <c r="E430" s="38"/>
      <c r="F430" s="38"/>
      <c r="G430" s="38"/>
      <c r="H430" s="38"/>
      <c r="I430" s="38"/>
      <c r="J430" s="39"/>
      <c r="K430" s="39"/>
      <c r="L430" s="39"/>
      <c r="M430" s="39"/>
      <c r="N430" s="39"/>
      <c r="O430" s="39"/>
      <c r="P430" s="20"/>
      <c r="Q430" s="20"/>
      <c r="R430" s="20"/>
      <c r="S430" s="20"/>
      <c r="T430" s="197"/>
      <c r="U430" s="197"/>
      <c r="V430" s="197"/>
      <c r="W430" s="197"/>
      <c r="X430" s="197"/>
      <c r="Y430" s="197"/>
      <c r="Z430" s="197"/>
      <c r="AA430" s="197"/>
      <c r="AC430" s="197"/>
    </row>
    <row r="431" spans="2:29">
      <c r="B431" s="37"/>
      <c r="C431" s="38"/>
      <c r="D431" s="38"/>
      <c r="E431" s="38"/>
      <c r="F431" s="38"/>
      <c r="G431" s="38"/>
      <c r="H431" s="38"/>
      <c r="I431" s="38"/>
      <c r="J431" s="39"/>
      <c r="K431" s="39"/>
      <c r="L431" s="39"/>
      <c r="M431" s="39"/>
      <c r="N431" s="39"/>
      <c r="O431" s="39"/>
      <c r="P431" s="20"/>
      <c r="Q431" s="20"/>
      <c r="R431" s="20"/>
      <c r="S431" s="20"/>
      <c r="T431" s="197"/>
      <c r="U431" s="197"/>
      <c r="V431" s="197"/>
      <c r="W431" s="197"/>
      <c r="X431" s="197"/>
      <c r="Y431" s="197"/>
      <c r="Z431" s="197"/>
      <c r="AA431" s="197"/>
      <c r="AC431" s="197"/>
    </row>
    <row r="432" spans="2:29">
      <c r="B432" s="37"/>
      <c r="C432" s="38"/>
      <c r="D432" s="38"/>
      <c r="E432" s="38"/>
      <c r="F432" s="38"/>
      <c r="G432" s="38"/>
      <c r="H432" s="38"/>
      <c r="I432" s="38"/>
      <c r="J432" s="39"/>
      <c r="K432" s="39"/>
      <c r="L432" s="39"/>
      <c r="M432" s="39"/>
      <c r="N432" s="39"/>
      <c r="O432" s="39"/>
      <c r="P432" s="20"/>
      <c r="Q432" s="20"/>
      <c r="R432" s="20"/>
      <c r="S432" s="20"/>
      <c r="T432" s="197"/>
      <c r="U432" s="197"/>
      <c r="V432" s="197"/>
      <c r="W432" s="197"/>
      <c r="X432" s="197"/>
      <c r="Y432" s="197"/>
      <c r="Z432" s="197"/>
      <c r="AA432" s="197"/>
      <c r="AC432" s="197"/>
    </row>
    <row r="433" spans="2:51" ht="15.6">
      <c r="B433" s="98"/>
      <c r="C433" s="72"/>
      <c r="D433" s="72"/>
      <c r="E433" s="72"/>
      <c r="F433" s="72"/>
      <c r="G433" s="72"/>
      <c r="H433" s="72"/>
      <c r="I433" s="72"/>
      <c r="J433" s="80"/>
      <c r="K433" s="80"/>
      <c r="L433" s="80"/>
      <c r="M433" s="80"/>
      <c r="N433" s="80"/>
      <c r="O433" s="99"/>
      <c r="P433" s="20"/>
      <c r="Q433" s="20"/>
      <c r="R433" s="20"/>
      <c r="S433" s="20"/>
      <c r="T433" s="197"/>
      <c r="U433" s="197"/>
      <c r="V433" s="197"/>
      <c r="W433" s="197"/>
      <c r="X433" s="197"/>
      <c r="Y433" s="197"/>
      <c r="Z433" s="197"/>
      <c r="AA433" s="197"/>
    </row>
    <row r="434" spans="2:51" ht="15.6">
      <c r="B434" s="98" t="s">
        <v>175</v>
      </c>
      <c r="C434" s="72"/>
      <c r="D434" s="72"/>
      <c r="E434" s="72"/>
      <c r="F434" s="72"/>
      <c r="G434" s="72"/>
      <c r="H434" s="72"/>
      <c r="I434" s="72"/>
      <c r="J434" s="80"/>
      <c r="K434" s="80"/>
      <c r="L434" s="80"/>
      <c r="M434" s="80"/>
      <c r="N434" s="80"/>
      <c r="O434" s="99" t="s">
        <v>176</v>
      </c>
      <c r="P434" s="20"/>
      <c r="Q434" s="20"/>
      <c r="R434" s="20"/>
      <c r="S434" s="20"/>
      <c r="T434" s="197"/>
      <c r="U434" s="197"/>
      <c r="V434" s="197"/>
      <c r="W434" s="197"/>
      <c r="X434" s="197"/>
      <c r="Y434" s="197"/>
      <c r="Z434" s="197"/>
      <c r="AA434" s="197"/>
      <c r="AB434" s="171" t="s">
        <v>2</v>
      </c>
      <c r="AD434" s="72"/>
      <c r="AE434" s="72"/>
      <c r="AF434" s="72"/>
      <c r="AG434" s="72"/>
      <c r="AH434" s="72"/>
      <c r="AI434" s="72"/>
      <c r="AJ434" s="72"/>
      <c r="AK434" s="72"/>
      <c r="AL434" s="80"/>
      <c r="AM434" s="99"/>
      <c r="AN434" s="80"/>
      <c r="AO434" s="80"/>
      <c r="AP434" s="80"/>
      <c r="AQ434" s="80"/>
      <c r="AR434" s="80"/>
      <c r="AS434" s="80"/>
      <c r="AT434" s="80"/>
      <c r="AU434" s="20"/>
      <c r="AV434" s="20"/>
      <c r="AW434" s="20"/>
      <c r="AX434" s="20"/>
      <c r="AY434" s="197"/>
    </row>
    <row r="435" spans="2:51">
      <c r="B435" s="230" t="s">
        <v>101</v>
      </c>
      <c r="C435" s="151">
        <v>2016</v>
      </c>
      <c r="D435" s="170">
        <v>2017</v>
      </c>
      <c r="E435" s="151">
        <v>2018</v>
      </c>
      <c r="F435" s="151">
        <v>2019</v>
      </c>
      <c r="G435" s="151">
        <v>2020</v>
      </c>
      <c r="H435" s="151">
        <v>2021</v>
      </c>
      <c r="I435" s="151">
        <v>2022</v>
      </c>
      <c r="J435" s="151">
        <v>2023</v>
      </c>
      <c r="K435" s="151">
        <v>2024</v>
      </c>
      <c r="L435" s="151">
        <v>2025</v>
      </c>
      <c r="M435" s="151">
        <v>2026</v>
      </c>
      <c r="N435" s="151">
        <v>2027</v>
      </c>
      <c r="O435" s="230" t="s">
        <v>11</v>
      </c>
      <c r="P435" s="152">
        <v>2016</v>
      </c>
      <c r="Q435" s="151">
        <v>2017</v>
      </c>
      <c r="R435" s="170">
        <v>2018</v>
      </c>
      <c r="S435" s="170">
        <v>2019</v>
      </c>
      <c r="T435" s="170">
        <v>2020</v>
      </c>
      <c r="U435" s="170">
        <v>2021</v>
      </c>
      <c r="V435" s="170">
        <v>2022</v>
      </c>
      <c r="W435" s="170">
        <v>2023</v>
      </c>
      <c r="X435" s="170">
        <v>2024</v>
      </c>
      <c r="Y435" s="170">
        <v>2025</v>
      </c>
      <c r="Z435" s="170">
        <v>2026</v>
      </c>
      <c r="AA435" s="170">
        <v>2027</v>
      </c>
      <c r="AB435" s="151" t="str">
        <f>$AB$154</f>
        <v>2021-2027</v>
      </c>
    </row>
    <row r="436" spans="2:51">
      <c r="B436" s="40" t="s">
        <v>381</v>
      </c>
      <c r="C436" s="187">
        <f>SUM(Ethernet!E8:E12)</f>
        <v>13767410.105</v>
      </c>
      <c r="D436" s="187">
        <f>SUM(Ethernet!F8:F12)</f>
        <v>11273695.050000001</v>
      </c>
      <c r="E436" s="187">
        <f>SUM(Ethernet!G8:G12)</f>
        <v>14338976</v>
      </c>
      <c r="F436" s="187">
        <f>SUM(Ethernet!H8:H12)</f>
        <v>0</v>
      </c>
      <c r="G436" s="187">
        <f>SUM(Ethernet!I8:I12)</f>
        <v>0</v>
      </c>
      <c r="H436" s="187">
        <f>SUM(Ethernet!J8:J12)</f>
        <v>0</v>
      </c>
      <c r="I436" s="187">
        <f>SUM(Ethernet!K8:K12)</f>
        <v>0</v>
      </c>
      <c r="J436" s="187">
        <f>SUM(Ethernet!L8:L12)</f>
        <v>0</v>
      </c>
      <c r="K436" s="187">
        <f>SUM(Ethernet!M8:M12)</f>
        <v>0</v>
      </c>
      <c r="L436" s="187">
        <f>SUM(Ethernet!N8:N12)</f>
        <v>0</v>
      </c>
      <c r="M436" s="187">
        <f>SUM(Ethernet!O8:O12)</f>
        <v>0</v>
      </c>
      <c r="N436" s="187">
        <f>SUM(Ethernet!P8:P12)</f>
        <v>0</v>
      </c>
      <c r="O436" s="42" t="str">
        <f t="shared" ref="O436:O444" si="54">B436</f>
        <v>1G</v>
      </c>
      <c r="P436" s="153">
        <f>SUM(Ethernet!E91:E95)</f>
        <v>157.76513112975394</v>
      </c>
      <c r="Q436" s="153">
        <f>SUM(Ethernet!F91:F95)</f>
        <v>110.62740763127242</v>
      </c>
      <c r="R436" s="153">
        <f>SUM(Ethernet!G91:G95)</f>
        <v>131.91376511999999</v>
      </c>
      <c r="S436" s="153">
        <f>SUM(Ethernet!H91:H95)</f>
        <v>0</v>
      </c>
      <c r="T436" s="153">
        <f>SUM(Ethernet!I91:I95)</f>
        <v>0</v>
      </c>
      <c r="U436" s="153">
        <f>SUM(Ethernet!J91:J95)</f>
        <v>0</v>
      </c>
      <c r="V436" s="153">
        <f>SUM(Ethernet!K91:K95)</f>
        <v>0</v>
      </c>
      <c r="W436" s="153">
        <f>SUM(Ethernet!L91:L95)</f>
        <v>0</v>
      </c>
      <c r="X436" s="153">
        <f>SUM(Ethernet!M91:M95)</f>
        <v>0</v>
      </c>
      <c r="Y436" s="153">
        <f>SUM(Ethernet!N91:N95)</f>
        <v>0</v>
      </c>
      <c r="Z436" s="153">
        <f>SUM(Ethernet!O91:O95)</f>
        <v>0</v>
      </c>
      <c r="AA436" s="153">
        <f>SUM(Ethernet!P91:P95)</f>
        <v>0</v>
      </c>
      <c r="AB436" s="199" t="e">
        <f t="shared" ref="AB436:AB445" si="55">(AA436/U436)^(1/6)-1</f>
        <v>#DIV/0!</v>
      </c>
    </row>
    <row r="437" spans="2:51">
      <c r="B437" s="40" t="s">
        <v>382</v>
      </c>
      <c r="C437" s="13">
        <f>SUM(Ethernet!E13:E17)</f>
        <v>18581871.93</v>
      </c>
      <c r="D437" s="13">
        <f>SUM(Ethernet!F13:F17)</f>
        <v>19969351.100000001</v>
      </c>
      <c r="E437" s="13">
        <f>SUM(Ethernet!G13:G17)</f>
        <v>22020505.100000001</v>
      </c>
      <c r="F437" s="13">
        <f>SUM(Ethernet!H13:H17)</f>
        <v>0</v>
      </c>
      <c r="G437" s="13">
        <f>SUM(Ethernet!I13:I17)</f>
        <v>0</v>
      </c>
      <c r="H437" s="13">
        <f>SUM(Ethernet!J13:J17)</f>
        <v>0</v>
      </c>
      <c r="I437" s="13">
        <f>SUM(Ethernet!K13:K17)</f>
        <v>0</v>
      </c>
      <c r="J437" s="13">
        <f>SUM(Ethernet!L13:L17)</f>
        <v>0</v>
      </c>
      <c r="K437" s="13">
        <f>SUM(Ethernet!M13:M17)</f>
        <v>0</v>
      </c>
      <c r="L437" s="13">
        <f>SUM(Ethernet!N13:N17)</f>
        <v>0</v>
      </c>
      <c r="M437" s="13">
        <f>SUM(Ethernet!O13:O17)</f>
        <v>0</v>
      </c>
      <c r="N437" s="13">
        <f>SUM(Ethernet!P13:P17)</f>
        <v>0</v>
      </c>
      <c r="O437" s="40" t="str">
        <f t="shared" si="54"/>
        <v>10G</v>
      </c>
      <c r="P437" s="84">
        <f>SUM(Ethernet!E96:E100)</f>
        <v>595.34603687362983</v>
      </c>
      <c r="Q437" s="84">
        <f>SUM(Ethernet!F96:F100)</f>
        <v>488.89860153423245</v>
      </c>
      <c r="R437" s="84">
        <f>SUM(Ethernet!G96:G100)</f>
        <v>471.81983653865217</v>
      </c>
      <c r="S437" s="84">
        <f>SUM(Ethernet!H96:H100)</f>
        <v>0</v>
      </c>
      <c r="T437" s="84">
        <f>SUM(Ethernet!I96:I100)</f>
        <v>0</v>
      </c>
      <c r="U437" s="84">
        <f>SUM(Ethernet!J96:J100)</f>
        <v>0</v>
      </c>
      <c r="V437" s="84">
        <f>SUM(Ethernet!K96:K100)</f>
        <v>0</v>
      </c>
      <c r="W437" s="84">
        <f>SUM(Ethernet!L96:L100)</f>
        <v>0</v>
      </c>
      <c r="X437" s="84">
        <f>SUM(Ethernet!M96:M100)</f>
        <v>0</v>
      </c>
      <c r="Y437" s="84">
        <f>SUM(Ethernet!N96:N100)</f>
        <v>0</v>
      </c>
      <c r="Z437" s="84">
        <f>SUM(Ethernet!O96:O100)</f>
        <v>0</v>
      </c>
      <c r="AA437" s="84">
        <f>SUM(Ethernet!P96:P100)</f>
        <v>0</v>
      </c>
      <c r="AB437" s="200" t="e">
        <f t="shared" si="55"/>
        <v>#DIV/0!</v>
      </c>
    </row>
    <row r="438" spans="2:51">
      <c r="B438" s="40" t="s">
        <v>372</v>
      </c>
      <c r="C438" s="13">
        <f>Ethernet!E18</f>
        <v>11694</v>
      </c>
      <c r="D438" s="13">
        <f>Ethernet!F18</f>
        <v>113327</v>
      </c>
      <c r="E438" s="13">
        <f>Ethernet!G18</f>
        <v>375687</v>
      </c>
      <c r="F438" s="13">
        <f>Ethernet!H18</f>
        <v>0</v>
      </c>
      <c r="G438" s="13">
        <f>Ethernet!I18</f>
        <v>0</v>
      </c>
      <c r="H438" s="13">
        <f>Ethernet!J18</f>
        <v>0</v>
      </c>
      <c r="I438" s="13">
        <f>Ethernet!K18</f>
        <v>0</v>
      </c>
      <c r="J438" s="13">
        <f>Ethernet!L18</f>
        <v>0</v>
      </c>
      <c r="K438" s="13">
        <f>Ethernet!M18</f>
        <v>0</v>
      </c>
      <c r="L438" s="13">
        <f>Ethernet!N18</f>
        <v>0</v>
      </c>
      <c r="M438" s="13">
        <f>Ethernet!O18</f>
        <v>0</v>
      </c>
      <c r="N438" s="13">
        <f>Ethernet!P18</f>
        <v>0</v>
      </c>
      <c r="O438" s="40" t="str">
        <f t="shared" si="54"/>
        <v>25G</v>
      </c>
      <c r="P438" s="84">
        <f>Ethernet!E101</f>
        <v>3.4123060000000001</v>
      </c>
      <c r="Q438" s="84">
        <f>Ethernet!F101</f>
        <v>19.187075306914231</v>
      </c>
      <c r="R438" s="84">
        <f>Ethernet!G101</f>
        <v>38.882710120000013</v>
      </c>
      <c r="S438" s="84">
        <f>Ethernet!H101</f>
        <v>0</v>
      </c>
      <c r="T438" s="84">
        <f>Ethernet!I101</f>
        <v>0</v>
      </c>
      <c r="U438" s="84">
        <f>Ethernet!J101</f>
        <v>0</v>
      </c>
      <c r="V438" s="84">
        <f>Ethernet!K101</f>
        <v>0</v>
      </c>
      <c r="W438" s="84">
        <f>Ethernet!L101</f>
        <v>0</v>
      </c>
      <c r="X438" s="84">
        <f>Ethernet!M101</f>
        <v>0</v>
      </c>
      <c r="Y438" s="84">
        <f>Ethernet!N101</f>
        <v>0</v>
      </c>
      <c r="Z438" s="84">
        <f>Ethernet!O101</f>
        <v>0</v>
      </c>
      <c r="AA438" s="84">
        <f>Ethernet!P101</f>
        <v>0</v>
      </c>
      <c r="AB438" s="200" t="e">
        <f t="shared" si="55"/>
        <v>#DIV/0!</v>
      </c>
    </row>
    <row r="439" spans="2:51">
      <c r="B439" s="40" t="s">
        <v>383</v>
      </c>
      <c r="C439" s="13">
        <f>SUM(Ethernet!E19:E24)</f>
        <v>3153068</v>
      </c>
      <c r="D439" s="13">
        <f>SUM(Ethernet!F19:F24)</f>
        <v>3864160</v>
      </c>
      <c r="E439" s="13">
        <f>SUM(Ethernet!G19:G24)</f>
        <v>3098123.5</v>
      </c>
      <c r="F439" s="13">
        <f>SUM(Ethernet!H19:H24)</f>
        <v>0</v>
      </c>
      <c r="G439" s="13">
        <f>SUM(Ethernet!I19:I24)</f>
        <v>0</v>
      </c>
      <c r="H439" s="13">
        <f>SUM(Ethernet!J19:J24)</f>
        <v>0</v>
      </c>
      <c r="I439" s="13">
        <f>SUM(Ethernet!K19:K24)</f>
        <v>0</v>
      </c>
      <c r="J439" s="13">
        <f>SUM(Ethernet!L19:L24)</f>
        <v>0</v>
      </c>
      <c r="K439" s="13">
        <f>SUM(Ethernet!M19:M24)</f>
        <v>0</v>
      </c>
      <c r="L439" s="13">
        <f>SUM(Ethernet!N19:N24)</f>
        <v>0</v>
      </c>
      <c r="M439" s="13">
        <f>SUM(Ethernet!O19:O24)</f>
        <v>0</v>
      </c>
      <c r="N439" s="13">
        <f>SUM(Ethernet!P19:P24)</f>
        <v>0</v>
      </c>
      <c r="O439" s="40" t="str">
        <f t="shared" si="54"/>
        <v>40G</v>
      </c>
      <c r="P439" s="84">
        <f>SUM(Ethernet!E102:E107)</f>
        <v>787.93297017215446</v>
      </c>
      <c r="Q439" s="84">
        <f>SUM(Ethernet!F102:F107)</f>
        <v>904.27751564220171</v>
      </c>
      <c r="R439" s="84">
        <f>SUM(Ethernet!G102:G107)</f>
        <v>539.48394892970373</v>
      </c>
      <c r="S439" s="84">
        <f>SUM(Ethernet!H102:H107)</f>
        <v>0</v>
      </c>
      <c r="T439" s="84">
        <f>SUM(Ethernet!I102:I107)</f>
        <v>0</v>
      </c>
      <c r="U439" s="84">
        <f>SUM(Ethernet!J102:J107)</f>
        <v>0</v>
      </c>
      <c r="V439" s="84">
        <f>SUM(Ethernet!K102:K107)</f>
        <v>0</v>
      </c>
      <c r="W439" s="84">
        <f>SUM(Ethernet!L102:L107)</f>
        <v>0</v>
      </c>
      <c r="X439" s="84">
        <f>SUM(Ethernet!M102:M107)</f>
        <v>0</v>
      </c>
      <c r="Y439" s="84">
        <f>SUM(Ethernet!N102:N107)</f>
        <v>0</v>
      </c>
      <c r="Z439" s="84">
        <f>SUM(Ethernet!O102:O107)</f>
        <v>0</v>
      </c>
      <c r="AA439" s="84">
        <f>SUM(Ethernet!P102:P107)</f>
        <v>0</v>
      </c>
      <c r="AB439" s="200" t="e">
        <f t="shared" si="55"/>
        <v>#DIV/0!</v>
      </c>
      <c r="AD439" s="229"/>
    </row>
    <row r="440" spans="2:51">
      <c r="B440" s="40" t="s">
        <v>445</v>
      </c>
      <c r="C440" s="13"/>
      <c r="D440" s="13"/>
      <c r="E440" s="13">
        <f>Ethernet!G25</f>
        <v>0</v>
      </c>
      <c r="F440" s="13">
        <f>Ethernet!H25</f>
        <v>0</v>
      </c>
      <c r="G440" s="13">
        <f>Ethernet!I25</f>
        <v>0</v>
      </c>
      <c r="H440" s="13">
        <f>Ethernet!J25</f>
        <v>0</v>
      </c>
      <c r="I440" s="13">
        <f>Ethernet!K25</f>
        <v>0</v>
      </c>
      <c r="J440" s="13">
        <f>Ethernet!L25</f>
        <v>0</v>
      </c>
      <c r="K440" s="13">
        <f>Ethernet!M25</f>
        <v>0</v>
      </c>
      <c r="L440" s="13">
        <f>Ethernet!N25</f>
        <v>0</v>
      </c>
      <c r="M440" s="13">
        <f>Ethernet!O25</f>
        <v>0</v>
      </c>
      <c r="N440" s="13">
        <f>Ethernet!P25</f>
        <v>0</v>
      </c>
      <c r="O440" s="40" t="str">
        <f t="shared" si="54"/>
        <v>50G</v>
      </c>
      <c r="P440" s="84"/>
      <c r="Q440" s="84"/>
      <c r="R440" s="84">
        <f>Ethernet!G108</f>
        <v>0</v>
      </c>
      <c r="S440" s="84">
        <f>Ethernet!H108</f>
        <v>0</v>
      </c>
      <c r="T440" s="84">
        <f>Ethernet!I108</f>
        <v>0</v>
      </c>
      <c r="U440" s="84">
        <f>Ethernet!J108</f>
        <v>0</v>
      </c>
      <c r="V440" s="84">
        <f>Ethernet!K108</f>
        <v>0</v>
      </c>
      <c r="W440" s="84">
        <f>Ethernet!L108</f>
        <v>0</v>
      </c>
      <c r="X440" s="84">
        <f>Ethernet!M108</f>
        <v>0</v>
      </c>
      <c r="Y440" s="84">
        <f>Ethernet!N108</f>
        <v>0</v>
      </c>
      <c r="Z440" s="84">
        <f>Ethernet!O108</f>
        <v>0</v>
      </c>
      <c r="AA440" s="84">
        <f>Ethernet!P108</f>
        <v>0</v>
      </c>
      <c r="AB440" s="200" t="e">
        <f t="shared" si="55"/>
        <v>#DIV/0!</v>
      </c>
      <c r="AD440" s="229"/>
    </row>
    <row r="441" spans="2:51">
      <c r="B441" s="40" t="s">
        <v>254</v>
      </c>
      <c r="C441" s="13">
        <f>SUM(Ethernet!E26:E32)</f>
        <v>919370</v>
      </c>
      <c r="D441" s="13">
        <f>SUM(Ethernet!F26:F32)</f>
        <v>2881490</v>
      </c>
      <c r="E441" s="13">
        <f>SUM(Ethernet!G26:G32)</f>
        <v>6187018.7366946787</v>
      </c>
      <c r="F441" s="13">
        <f>SUM(Ethernet!H26:H32)</f>
        <v>0</v>
      </c>
      <c r="G441" s="13">
        <f>SUM(Ethernet!I26:I32)</f>
        <v>0</v>
      </c>
      <c r="H441" s="13">
        <f>SUM(Ethernet!J26:J32)</f>
        <v>0</v>
      </c>
      <c r="I441" s="13">
        <f>SUM(Ethernet!K26:K32)</f>
        <v>0</v>
      </c>
      <c r="J441" s="13">
        <f>SUM(Ethernet!L26:L32)</f>
        <v>0</v>
      </c>
      <c r="K441" s="13">
        <f>SUM(Ethernet!M26:M32)</f>
        <v>0</v>
      </c>
      <c r="L441" s="13">
        <f>SUM(Ethernet!N26:N32)</f>
        <v>0</v>
      </c>
      <c r="M441" s="13">
        <f>SUM(Ethernet!O26:O32)</f>
        <v>0</v>
      </c>
      <c r="N441" s="13">
        <f>SUM(Ethernet!P26:P32)</f>
        <v>0</v>
      </c>
      <c r="O441" s="40" t="str">
        <f t="shared" si="54"/>
        <v>100G</v>
      </c>
      <c r="P441" s="84">
        <f>SUM(Ethernet!E109:E115)</f>
        <v>1143.1589634696484</v>
      </c>
      <c r="Q441" s="84">
        <f>SUM(Ethernet!F109:F115)</f>
        <v>1653.9743919741536</v>
      </c>
      <c r="R441" s="84">
        <f>SUM(Ethernet!G109:G115)</f>
        <v>2155.6052671051734</v>
      </c>
      <c r="S441" s="84">
        <f>SUM(Ethernet!H109:H115)</f>
        <v>0</v>
      </c>
      <c r="T441" s="84">
        <f>SUM(Ethernet!I109:I115)</f>
        <v>0</v>
      </c>
      <c r="U441" s="84">
        <f>SUM(Ethernet!J109:J115)</f>
        <v>0</v>
      </c>
      <c r="V441" s="84">
        <f>SUM(Ethernet!K109:K115)</f>
        <v>0</v>
      </c>
      <c r="W441" s="84">
        <f>SUM(Ethernet!L109:L115)</f>
        <v>0</v>
      </c>
      <c r="X441" s="84">
        <f>SUM(Ethernet!M109:M115)</f>
        <v>0</v>
      </c>
      <c r="Y441" s="84">
        <f>SUM(Ethernet!N109:N115)</f>
        <v>0</v>
      </c>
      <c r="Z441" s="84">
        <f>SUM(Ethernet!O109:O115)</f>
        <v>0</v>
      </c>
      <c r="AA441" s="84">
        <f>SUM(Ethernet!P109:P115)</f>
        <v>0</v>
      </c>
      <c r="AB441" s="200" t="e">
        <f t="shared" si="55"/>
        <v>#DIV/0!</v>
      </c>
    </row>
    <row r="442" spans="2:51">
      <c r="B442" s="40" t="s">
        <v>255</v>
      </c>
      <c r="C442" s="13"/>
      <c r="D442" s="13">
        <f>SUM(Ethernet!F33:F37)</f>
        <v>0</v>
      </c>
      <c r="E442" s="13">
        <f>SUM(Ethernet!G33:G37)</f>
        <v>1000</v>
      </c>
      <c r="F442" s="13">
        <f>SUM(Ethernet!H33:H37)</f>
        <v>0</v>
      </c>
      <c r="G442" s="13">
        <f>SUM(Ethernet!I33:I37)</f>
        <v>0</v>
      </c>
      <c r="H442" s="13">
        <f>SUM(Ethernet!J33:J37)</f>
        <v>0</v>
      </c>
      <c r="I442" s="13">
        <f>SUM(Ethernet!K33:K37)</f>
        <v>0</v>
      </c>
      <c r="J442" s="13">
        <f>SUM(Ethernet!L33:L37)</f>
        <v>0</v>
      </c>
      <c r="K442" s="13">
        <f>SUM(Ethernet!M33:M37)</f>
        <v>0</v>
      </c>
      <c r="L442" s="13">
        <f>SUM(Ethernet!N33:N37)</f>
        <v>0</v>
      </c>
      <c r="M442" s="13">
        <f>SUM(Ethernet!O33:O37)</f>
        <v>0</v>
      </c>
      <c r="N442" s="13">
        <f>SUM(Ethernet!P33:P37)</f>
        <v>0</v>
      </c>
      <c r="O442" s="40" t="str">
        <f t="shared" si="54"/>
        <v>200G</v>
      </c>
      <c r="P442" s="84"/>
      <c r="Q442" s="84">
        <f>SUM(Ethernet!F116:F120)</f>
        <v>0</v>
      </c>
      <c r="R442" s="84">
        <f>SUM(Ethernet!G116:G120)</f>
        <v>1.1000000000000001</v>
      </c>
      <c r="S442" s="84">
        <f>SUM(Ethernet!H116:H120)</f>
        <v>0</v>
      </c>
      <c r="T442" s="84">
        <f>SUM(Ethernet!I116:I120)</f>
        <v>0</v>
      </c>
      <c r="U442" s="84">
        <f>SUM(Ethernet!J116:J120)</f>
        <v>0</v>
      </c>
      <c r="V442" s="84">
        <f>SUM(Ethernet!K116:K120)</f>
        <v>0</v>
      </c>
      <c r="W442" s="84">
        <f>SUM(Ethernet!L116:L120)</f>
        <v>0</v>
      </c>
      <c r="X442" s="84">
        <f>SUM(Ethernet!M116:M120)</f>
        <v>0</v>
      </c>
      <c r="Y442" s="84">
        <f>SUM(Ethernet!N116:N120)</f>
        <v>0</v>
      </c>
      <c r="Z442" s="84">
        <f>SUM(Ethernet!O116:O120)</f>
        <v>0</v>
      </c>
      <c r="AA442" s="84">
        <f>SUM(Ethernet!P116:P120)</f>
        <v>0</v>
      </c>
      <c r="AB442" s="200" t="e">
        <f t="shared" si="55"/>
        <v>#DIV/0!</v>
      </c>
    </row>
    <row r="443" spans="2:51">
      <c r="B443" s="40" t="s">
        <v>444</v>
      </c>
      <c r="C443" s="13"/>
      <c r="D443" s="13">
        <f>SUM(Ethernet!F38:F44)</f>
        <v>89</v>
      </c>
      <c r="E443" s="13">
        <f>SUM(Ethernet!G38:G44)</f>
        <v>39000</v>
      </c>
      <c r="F443" s="13">
        <f>SUM(Ethernet!H38:H44)</f>
        <v>0</v>
      </c>
      <c r="G443" s="13">
        <f>SUM(Ethernet!I38:I44)</f>
        <v>0</v>
      </c>
      <c r="H443" s="13">
        <f>SUM(Ethernet!J38:J44)</f>
        <v>0</v>
      </c>
      <c r="I443" s="13">
        <f>SUM(Ethernet!K38:K44)</f>
        <v>0</v>
      </c>
      <c r="J443" s="13">
        <f>SUM(Ethernet!L38:L44)</f>
        <v>0</v>
      </c>
      <c r="K443" s="13">
        <f>SUM(Ethernet!M38:M44)</f>
        <v>0</v>
      </c>
      <c r="L443" s="13">
        <f>SUM(Ethernet!N38:N44)</f>
        <v>0</v>
      </c>
      <c r="M443" s="13">
        <f>SUM(Ethernet!O38:O44)</f>
        <v>0</v>
      </c>
      <c r="N443" s="13">
        <f>SUM(Ethernet!P38:P44)</f>
        <v>0</v>
      </c>
      <c r="O443" s="40" t="str">
        <f t="shared" si="54"/>
        <v>2x200G, 400G</v>
      </c>
      <c r="P443" s="84"/>
      <c r="Q443" s="84">
        <f>SUM(Ethernet!F121:F127)</f>
        <v>1.3482999999999998</v>
      </c>
      <c r="R443" s="84">
        <f>SUM(Ethernet!G121:G127)</f>
        <v>49.212000000000003</v>
      </c>
      <c r="S443" s="84">
        <f>SUM(Ethernet!H121:H127)</f>
        <v>0</v>
      </c>
      <c r="T443" s="84">
        <f>SUM(Ethernet!I121:I127)</f>
        <v>0</v>
      </c>
      <c r="U443" s="84">
        <f>SUM(Ethernet!J121:J127)</f>
        <v>0</v>
      </c>
      <c r="V443" s="84">
        <f>SUM(Ethernet!K121:K127)</f>
        <v>0</v>
      </c>
      <c r="W443" s="84">
        <f>SUM(Ethernet!L121:L127)</f>
        <v>0</v>
      </c>
      <c r="X443" s="84">
        <f>SUM(Ethernet!M121:M127)</f>
        <v>0</v>
      </c>
      <c r="Y443" s="84">
        <f>SUM(Ethernet!N121:N127)</f>
        <v>0</v>
      </c>
      <c r="Z443" s="84">
        <f>SUM(Ethernet!O121:O127)</f>
        <v>0</v>
      </c>
      <c r="AA443" s="84">
        <f>SUM(Ethernet!P121:P127)</f>
        <v>0</v>
      </c>
      <c r="AB443" s="200" t="e">
        <f t="shared" si="55"/>
        <v>#DIV/0!</v>
      </c>
    </row>
    <row r="444" spans="2:51">
      <c r="B444" s="40" t="s">
        <v>439</v>
      </c>
      <c r="C444" s="63">
        <f>Ethernet!E45</f>
        <v>0</v>
      </c>
      <c r="D444" s="63">
        <f>Ethernet!F45</f>
        <v>0</v>
      </c>
      <c r="E444" s="63">
        <f>Ethernet!G45</f>
        <v>0</v>
      </c>
      <c r="F444" s="63">
        <f>Ethernet!H45</f>
        <v>0</v>
      </c>
      <c r="G444" s="63">
        <f>Ethernet!I45</f>
        <v>0</v>
      </c>
      <c r="H444" s="63">
        <f>Ethernet!J45</f>
        <v>0</v>
      </c>
      <c r="I444" s="63">
        <f>Ethernet!K45</f>
        <v>0</v>
      </c>
      <c r="J444" s="63">
        <f>Ethernet!L45</f>
        <v>0</v>
      </c>
      <c r="K444" s="63">
        <f>Ethernet!M45</f>
        <v>0</v>
      </c>
      <c r="L444" s="63">
        <f>Ethernet!N45</f>
        <v>0</v>
      </c>
      <c r="M444" s="63">
        <f>Ethernet!O45</f>
        <v>0</v>
      </c>
      <c r="N444" s="63">
        <f>Ethernet!P45</f>
        <v>0</v>
      </c>
      <c r="O444" s="40" t="str">
        <f t="shared" si="54"/>
        <v>2x400G, 800G, 1.6T</v>
      </c>
      <c r="P444" s="85"/>
      <c r="Q444" s="85">
        <f>Ethernet!F128</f>
        <v>0</v>
      </c>
      <c r="R444" s="85">
        <f>Ethernet!G128</f>
        <v>0</v>
      </c>
      <c r="S444" s="85">
        <f>Ethernet!H128</f>
        <v>0</v>
      </c>
      <c r="T444" s="85">
        <f>Ethernet!I128</f>
        <v>0</v>
      </c>
      <c r="U444" s="85">
        <f>Ethernet!J128</f>
        <v>0</v>
      </c>
      <c r="V444" s="85">
        <f>Ethernet!K128</f>
        <v>0</v>
      </c>
      <c r="W444" s="85">
        <f>Ethernet!L128</f>
        <v>0</v>
      </c>
      <c r="X444" s="85">
        <f>Ethernet!M128</f>
        <v>0</v>
      </c>
      <c r="Y444" s="85">
        <f>Ethernet!N128</f>
        <v>0</v>
      </c>
      <c r="Z444" s="85">
        <f>Ethernet!O128</f>
        <v>0</v>
      </c>
      <c r="AA444" s="85">
        <f>Ethernet!P128</f>
        <v>0</v>
      </c>
      <c r="AB444" s="200" t="e">
        <f t="shared" si="55"/>
        <v>#DIV/0!</v>
      </c>
    </row>
    <row r="445" spans="2:51">
      <c r="B445" s="232" t="s">
        <v>100</v>
      </c>
      <c r="C445" s="160">
        <f>SUM(C436:C444)</f>
        <v>36433414.034999996</v>
      </c>
      <c r="D445" s="160">
        <f t="shared" ref="D445:I445" si="56">SUM(D436:D444)</f>
        <v>38102112.150000006</v>
      </c>
      <c r="E445" s="160">
        <f t="shared" si="56"/>
        <v>46060310.33669468</v>
      </c>
      <c r="F445" s="160">
        <f t="shared" si="56"/>
        <v>0</v>
      </c>
      <c r="G445" s="160">
        <f t="shared" si="56"/>
        <v>0</v>
      </c>
      <c r="H445" s="160">
        <f t="shared" si="56"/>
        <v>0</v>
      </c>
      <c r="I445" s="160">
        <f t="shared" si="56"/>
        <v>0</v>
      </c>
      <c r="J445" s="160">
        <f>SUM(J436:J444)</f>
        <v>0</v>
      </c>
      <c r="K445" s="160">
        <f>SUM(K436:K444)</f>
        <v>0</v>
      </c>
      <c r="L445" s="160">
        <f>SUM(L436:L444)</f>
        <v>0</v>
      </c>
      <c r="M445" s="160">
        <f t="shared" ref="M445:N445" si="57">SUM(M436:M444)</f>
        <v>0</v>
      </c>
      <c r="N445" s="160">
        <f t="shared" si="57"/>
        <v>0</v>
      </c>
      <c r="O445" s="232" t="s">
        <v>100</v>
      </c>
      <c r="P445" s="154">
        <f>SUM(P436:P444)</f>
        <v>2687.6154076451867</v>
      </c>
      <c r="Q445" s="154">
        <f t="shared" ref="Q445:X445" si="58">SUM(Q436:Q444)</f>
        <v>3178.3132920887747</v>
      </c>
      <c r="R445" s="154">
        <f t="shared" si="58"/>
        <v>3388.0175278135293</v>
      </c>
      <c r="S445" s="154">
        <f t="shared" si="58"/>
        <v>0</v>
      </c>
      <c r="T445" s="154">
        <f t="shared" si="58"/>
        <v>0</v>
      </c>
      <c r="U445" s="154">
        <f t="shared" si="58"/>
        <v>0</v>
      </c>
      <c r="V445" s="154">
        <f t="shared" si="58"/>
        <v>0</v>
      </c>
      <c r="W445" s="154">
        <f t="shared" si="58"/>
        <v>0</v>
      </c>
      <c r="X445" s="154">
        <f t="shared" si="58"/>
        <v>0</v>
      </c>
      <c r="Y445" s="154">
        <f t="shared" ref="Y445:AA445" si="59">SUM(Y436:Y444)</f>
        <v>0</v>
      </c>
      <c r="Z445" s="154">
        <f t="shared" si="59"/>
        <v>0</v>
      </c>
      <c r="AA445" s="154">
        <f t="shared" si="59"/>
        <v>0</v>
      </c>
      <c r="AB445" s="205" t="e">
        <f t="shared" si="55"/>
        <v>#DIV/0!</v>
      </c>
    </row>
    <row r="446" spans="2:51">
      <c r="B446" s="37"/>
      <c r="C446" s="59"/>
      <c r="D446" s="59">
        <f t="shared" ref="D446:L446" si="60">D445/C445-1</f>
        <v>4.5801310670390727E-2</v>
      </c>
      <c r="E446" s="59">
        <f t="shared" si="60"/>
        <v>0.20886501397520751</v>
      </c>
      <c r="F446" s="59">
        <f t="shared" si="60"/>
        <v>-1</v>
      </c>
      <c r="G446" s="59" t="e">
        <f t="shared" si="60"/>
        <v>#DIV/0!</v>
      </c>
      <c r="H446" s="59" t="e">
        <f t="shared" si="60"/>
        <v>#DIV/0!</v>
      </c>
      <c r="I446" s="59" t="e">
        <f t="shared" si="60"/>
        <v>#DIV/0!</v>
      </c>
      <c r="J446" s="59" t="e">
        <f t="shared" si="60"/>
        <v>#DIV/0!</v>
      </c>
      <c r="K446" s="59" t="e">
        <f t="shared" si="60"/>
        <v>#DIV/0!</v>
      </c>
      <c r="L446" s="59" t="e">
        <f t="shared" si="60"/>
        <v>#DIV/0!</v>
      </c>
      <c r="M446" s="59" t="e">
        <f t="shared" ref="M446" si="61">M445/L445-1</f>
        <v>#DIV/0!</v>
      </c>
      <c r="N446" s="59" t="e">
        <f t="shared" ref="N446" si="62">N445/M445-1</f>
        <v>#DIV/0!</v>
      </c>
      <c r="O446" s="39"/>
      <c r="P446" s="68"/>
      <c r="Q446" s="68">
        <f t="shared" ref="Q446:Y446" si="63">Q445/P445-1</f>
        <v>0.18257741901901192</v>
      </c>
      <c r="R446" s="68">
        <f t="shared" si="63"/>
        <v>6.5979724606361145E-2</v>
      </c>
      <c r="S446" s="68">
        <f t="shared" si="63"/>
        <v>-1</v>
      </c>
      <c r="T446" s="68" t="e">
        <f t="shared" si="63"/>
        <v>#DIV/0!</v>
      </c>
      <c r="U446" s="68" t="e">
        <f t="shared" si="63"/>
        <v>#DIV/0!</v>
      </c>
      <c r="V446" s="68" t="e">
        <f t="shared" si="63"/>
        <v>#DIV/0!</v>
      </c>
      <c r="W446" s="68" t="e">
        <f t="shared" si="63"/>
        <v>#DIV/0!</v>
      </c>
      <c r="X446" s="68" t="e">
        <f t="shared" si="63"/>
        <v>#DIV/0!</v>
      </c>
      <c r="Y446" s="68" t="e">
        <f t="shared" si="63"/>
        <v>#DIV/0!</v>
      </c>
      <c r="Z446" s="68" t="e">
        <f t="shared" ref="Z446" si="64">Z445/Y445-1</f>
        <v>#DIV/0!</v>
      </c>
      <c r="AA446" s="68" t="e">
        <f t="shared" ref="AA446" si="65">AA445/Z445-1</f>
        <v>#DIV/0!</v>
      </c>
    </row>
    <row r="447" spans="2:51">
      <c r="B447" s="37"/>
      <c r="C447" s="59"/>
      <c r="D447" s="59"/>
      <c r="E447" s="59"/>
      <c r="F447" s="59"/>
      <c r="G447" s="59"/>
      <c r="H447" s="59"/>
      <c r="I447" s="59"/>
      <c r="J447" s="59"/>
      <c r="K447" s="59"/>
      <c r="L447" s="59"/>
      <c r="M447" s="59"/>
      <c r="N447" s="59"/>
      <c r="O447" s="39"/>
      <c r="P447" s="68"/>
      <c r="Q447" s="68"/>
      <c r="R447" s="68"/>
      <c r="S447" s="68"/>
      <c r="T447" s="68"/>
      <c r="U447" s="68"/>
      <c r="V447" s="68"/>
      <c r="W447" s="68"/>
      <c r="X447" s="68"/>
      <c r="Y447" s="68"/>
      <c r="Z447" s="68"/>
      <c r="AA447" s="68"/>
    </row>
    <row r="448" spans="2:51">
      <c r="B448" s="37" t="s">
        <v>359</v>
      </c>
      <c r="C448" s="552">
        <f t="shared" ref="C448:N448" si="66">P445*10^6/(C436+C437*10+C438*25+C439*40+C440*50+C441*100+C442*200+C443*400+C444*800)</f>
        <v>6.430652693320269</v>
      </c>
      <c r="D448" s="552">
        <f t="shared" si="66"/>
        <v>4.8409208842205285</v>
      </c>
      <c r="E448" s="552">
        <f t="shared" si="66"/>
        <v>3.3800304628664972</v>
      </c>
      <c r="F448" s="552" t="e">
        <f t="shared" si="66"/>
        <v>#DIV/0!</v>
      </c>
      <c r="G448" s="552" t="e">
        <f t="shared" si="66"/>
        <v>#DIV/0!</v>
      </c>
      <c r="H448" s="552" t="e">
        <f t="shared" si="66"/>
        <v>#DIV/0!</v>
      </c>
      <c r="I448" s="552" t="e">
        <f t="shared" si="66"/>
        <v>#DIV/0!</v>
      </c>
      <c r="J448" s="552" t="e">
        <f t="shared" si="66"/>
        <v>#DIV/0!</v>
      </c>
      <c r="K448" s="552" t="e">
        <f t="shared" si="66"/>
        <v>#DIV/0!</v>
      </c>
      <c r="L448" s="552" t="e">
        <f t="shared" si="66"/>
        <v>#DIV/0!</v>
      </c>
      <c r="M448" s="552" t="e">
        <f t="shared" si="66"/>
        <v>#DIV/0!</v>
      </c>
      <c r="N448" s="552" t="e">
        <f t="shared" si="66"/>
        <v>#DIV/0!</v>
      </c>
      <c r="O448" s="39"/>
      <c r="P448" s="68"/>
      <c r="Q448" s="68"/>
      <c r="R448" s="68"/>
      <c r="S448" s="68"/>
      <c r="T448" s="68"/>
      <c r="U448" s="68"/>
      <c r="V448" s="68"/>
      <c r="W448" s="68"/>
      <c r="X448" s="68"/>
      <c r="Y448" s="68"/>
      <c r="Z448" s="68"/>
      <c r="AA448" s="68"/>
    </row>
    <row r="449" spans="2:29">
      <c r="B449" s="37"/>
      <c r="C449" s="552"/>
      <c r="D449" s="59">
        <f>D448/C448-1</f>
        <v>-0.24721157943283856</v>
      </c>
      <c r="E449" s="59">
        <f t="shared" ref="E449:L449" si="67">E448/D448-1</f>
        <v>-0.30177944574883497</v>
      </c>
      <c r="F449" s="59" t="e">
        <f t="shared" si="67"/>
        <v>#DIV/0!</v>
      </c>
      <c r="G449" s="59" t="e">
        <f t="shared" si="67"/>
        <v>#DIV/0!</v>
      </c>
      <c r="H449" s="59" t="e">
        <f t="shared" si="67"/>
        <v>#DIV/0!</v>
      </c>
      <c r="I449" s="59" t="e">
        <f t="shared" si="67"/>
        <v>#DIV/0!</v>
      </c>
      <c r="J449" s="59" t="e">
        <f t="shared" si="67"/>
        <v>#DIV/0!</v>
      </c>
      <c r="K449" s="59" t="e">
        <f t="shared" si="67"/>
        <v>#DIV/0!</v>
      </c>
      <c r="L449" s="59" t="e">
        <f t="shared" si="67"/>
        <v>#DIV/0!</v>
      </c>
      <c r="M449" s="59" t="e">
        <f t="shared" ref="M449" si="68">M448/L448-1</f>
        <v>#DIV/0!</v>
      </c>
      <c r="N449" s="59" t="e">
        <f t="shared" ref="N449" si="69">N448/M448-1</f>
        <v>#DIV/0!</v>
      </c>
      <c r="O449" s="39"/>
      <c r="P449" s="68"/>
      <c r="Q449" s="68"/>
      <c r="R449" s="68"/>
      <c r="S449" s="68"/>
      <c r="T449" s="68"/>
      <c r="U449" s="68"/>
      <c r="V449" s="68"/>
      <c r="W449" s="68"/>
      <c r="X449" s="68"/>
      <c r="Y449" s="68"/>
      <c r="Z449" s="68"/>
      <c r="AA449" s="68"/>
    </row>
    <row r="450" spans="2:29">
      <c r="B450" s="37"/>
      <c r="C450" s="462">
        <f>C445-Ethernet!E46</f>
        <v>0</v>
      </c>
      <c r="D450" s="462">
        <f>D445-Ethernet!F46</f>
        <v>0</v>
      </c>
      <c r="E450" s="462">
        <f>E445-Ethernet!G46</f>
        <v>0</v>
      </c>
      <c r="F450" s="462">
        <f>F445-Ethernet!H46</f>
        <v>0</v>
      </c>
      <c r="G450" s="462">
        <f>G445-Ethernet!I46</f>
        <v>0</v>
      </c>
      <c r="H450" s="462">
        <f>H445-Ethernet!J46</f>
        <v>0</v>
      </c>
      <c r="I450" s="462">
        <f>I445-Ethernet!K46</f>
        <v>0</v>
      </c>
      <c r="J450" s="462">
        <f>J445-Ethernet!L46</f>
        <v>0</v>
      </c>
      <c r="K450" s="37"/>
      <c r="L450" s="37"/>
      <c r="M450" s="37"/>
      <c r="N450" s="37"/>
      <c r="O450" s="39"/>
      <c r="P450" s="68"/>
      <c r="Q450" s="68"/>
      <c r="R450" s="68"/>
      <c r="S450" s="68"/>
      <c r="T450" s="68"/>
      <c r="U450" s="68"/>
      <c r="V450" s="68"/>
      <c r="W450" s="68"/>
      <c r="X450" s="68"/>
      <c r="Y450" s="68"/>
      <c r="Z450" s="68"/>
      <c r="AA450" s="68"/>
    </row>
    <row r="451" spans="2:29" ht="15.6">
      <c r="B451" s="107" t="s">
        <v>210</v>
      </c>
      <c r="C451" s="38"/>
      <c r="D451" s="38"/>
      <c r="E451" s="38"/>
      <c r="F451" s="38"/>
      <c r="G451" s="38"/>
      <c r="H451" s="38"/>
      <c r="I451" s="38"/>
      <c r="J451" s="39"/>
      <c r="K451" s="39"/>
      <c r="L451" s="39"/>
      <c r="M451" s="39"/>
      <c r="N451" s="39"/>
      <c r="O451" s="107" t="s">
        <v>211</v>
      </c>
      <c r="P451" s="35"/>
      <c r="Q451" s="35"/>
      <c r="R451" s="35"/>
      <c r="S451" s="20"/>
      <c r="T451" s="197"/>
      <c r="U451" s="197"/>
      <c r="V451" s="197"/>
      <c r="W451" s="197"/>
      <c r="X451" s="197"/>
      <c r="Y451" s="197"/>
      <c r="Z451" s="197"/>
      <c r="AA451" s="197"/>
      <c r="AC451" s="197"/>
    </row>
    <row r="452" spans="2:29">
      <c r="B452" s="37"/>
      <c r="C452" s="38"/>
      <c r="D452" s="38"/>
      <c r="E452" s="38"/>
      <c r="F452" s="38"/>
      <c r="G452" s="38"/>
      <c r="H452" s="38"/>
      <c r="I452" s="38"/>
      <c r="J452" s="39"/>
      <c r="K452" s="39"/>
      <c r="L452" s="39"/>
      <c r="M452" s="39"/>
      <c r="N452" s="39"/>
      <c r="O452" s="39"/>
      <c r="P452" s="35"/>
      <c r="Q452" s="35"/>
      <c r="R452" s="35"/>
      <c r="S452" s="20"/>
      <c r="T452" s="197"/>
      <c r="U452" s="197"/>
      <c r="V452" s="197"/>
      <c r="W452" s="197"/>
      <c r="X452" s="197"/>
      <c r="Y452" s="197"/>
      <c r="Z452" s="197"/>
      <c r="AA452" s="197"/>
      <c r="AC452" s="197"/>
    </row>
    <row r="453" spans="2:29">
      <c r="B453" s="37"/>
      <c r="C453" s="38"/>
      <c r="D453" s="38"/>
      <c r="E453" s="38"/>
      <c r="F453" s="38"/>
      <c r="G453" s="38"/>
      <c r="H453" s="38"/>
      <c r="I453" s="38"/>
      <c r="J453" s="39"/>
      <c r="K453" s="39"/>
      <c r="L453" s="39"/>
      <c r="M453" s="39"/>
      <c r="N453" s="39"/>
      <c r="O453" s="39"/>
      <c r="P453" s="35"/>
      <c r="Q453" s="35"/>
      <c r="R453" s="35"/>
      <c r="S453" s="20"/>
      <c r="T453" s="197"/>
      <c r="U453" s="197"/>
      <c r="V453" s="197"/>
      <c r="W453" s="197"/>
      <c r="X453" s="197"/>
      <c r="Y453" s="197"/>
      <c r="Z453" s="197"/>
      <c r="AA453" s="197"/>
      <c r="AC453" s="197"/>
    </row>
    <row r="454" spans="2:29">
      <c r="B454" s="37"/>
      <c r="C454" s="38"/>
      <c r="D454" s="38"/>
      <c r="E454" s="38"/>
      <c r="F454" s="38"/>
      <c r="G454" s="38"/>
      <c r="H454" s="38"/>
      <c r="I454" s="38"/>
      <c r="J454" s="39"/>
      <c r="K454" s="39"/>
      <c r="L454" s="39"/>
      <c r="M454" s="39"/>
      <c r="N454" s="39"/>
      <c r="O454" s="39"/>
      <c r="P454" s="35"/>
      <c r="Q454" s="35"/>
      <c r="R454" s="35"/>
      <c r="S454" s="20"/>
      <c r="T454" s="197"/>
      <c r="U454" s="197"/>
      <c r="V454" s="197"/>
      <c r="W454" s="197"/>
      <c r="X454" s="197"/>
      <c r="Y454" s="197"/>
      <c r="Z454" s="197"/>
      <c r="AA454" s="197"/>
      <c r="AC454" s="197"/>
    </row>
    <row r="455" spans="2:29">
      <c r="B455" s="37"/>
      <c r="C455" s="38"/>
      <c r="D455" s="38"/>
      <c r="E455" s="38"/>
      <c r="F455" s="38"/>
      <c r="G455" s="38"/>
      <c r="H455" s="38"/>
      <c r="I455" s="38"/>
      <c r="J455" s="39"/>
      <c r="K455" s="39"/>
      <c r="L455" s="39"/>
      <c r="M455" s="39"/>
      <c r="N455" s="39"/>
      <c r="O455" s="39"/>
      <c r="P455" s="35"/>
      <c r="Q455" s="35"/>
      <c r="R455" s="35"/>
      <c r="S455" s="20"/>
      <c r="T455" s="197"/>
      <c r="U455" s="197"/>
      <c r="V455" s="197"/>
      <c r="W455" s="197"/>
      <c r="X455" s="197"/>
      <c r="Y455" s="197"/>
      <c r="Z455" s="197"/>
      <c r="AA455" s="197"/>
      <c r="AC455" s="197"/>
    </row>
    <row r="456" spans="2:29">
      <c r="B456" s="37"/>
      <c r="C456" s="38"/>
      <c r="D456" s="38"/>
      <c r="E456" s="38"/>
      <c r="F456" s="38"/>
      <c r="G456" s="38"/>
      <c r="H456" s="38"/>
      <c r="I456" s="38"/>
      <c r="J456" s="39"/>
      <c r="K456" s="39"/>
      <c r="L456" s="39"/>
      <c r="M456" s="39"/>
      <c r="N456" s="39"/>
      <c r="O456" s="39"/>
      <c r="P456" s="35"/>
      <c r="Q456" s="35"/>
      <c r="R456" s="35"/>
      <c r="S456" s="20"/>
      <c r="T456" s="197"/>
      <c r="U456" s="197"/>
      <c r="V456" s="197"/>
      <c r="W456" s="197"/>
      <c r="X456" s="197"/>
      <c r="Y456" s="197"/>
      <c r="Z456" s="197"/>
      <c r="AA456" s="197"/>
      <c r="AC456" s="197"/>
    </row>
    <row r="457" spans="2:29">
      <c r="B457" s="37"/>
      <c r="C457" s="38"/>
      <c r="D457" s="38"/>
      <c r="E457" s="38"/>
      <c r="F457" s="38"/>
      <c r="G457" s="38"/>
      <c r="H457" s="38"/>
      <c r="I457" s="38"/>
      <c r="J457" s="39"/>
      <c r="K457" s="39"/>
      <c r="L457" s="39"/>
      <c r="M457" s="39"/>
      <c r="N457" s="39"/>
      <c r="O457" s="39"/>
      <c r="P457" s="35"/>
      <c r="Q457" s="35"/>
      <c r="R457" s="35"/>
      <c r="S457" s="20"/>
      <c r="T457" s="197"/>
      <c r="U457" s="197"/>
      <c r="V457" s="197"/>
      <c r="W457" s="197"/>
      <c r="X457" s="197"/>
      <c r="Y457" s="197"/>
      <c r="Z457" s="197"/>
      <c r="AA457" s="197"/>
      <c r="AC457" s="197"/>
    </row>
    <row r="458" spans="2:29">
      <c r="B458" s="37"/>
      <c r="C458" s="38"/>
      <c r="D458" s="38"/>
      <c r="E458" s="38"/>
      <c r="F458" s="38"/>
      <c r="G458" s="38"/>
      <c r="H458" s="38"/>
      <c r="I458" s="38"/>
      <c r="J458" s="39"/>
      <c r="K458" s="39"/>
      <c r="L458" s="39"/>
      <c r="M458" s="39"/>
      <c r="N458" s="39"/>
      <c r="O458" s="39"/>
      <c r="P458" s="35"/>
      <c r="Q458" s="35"/>
      <c r="R458" s="35"/>
      <c r="S458" s="20"/>
      <c r="T458" s="197"/>
      <c r="U458" s="197"/>
      <c r="V458" s="197"/>
      <c r="W458" s="197"/>
      <c r="X458" s="197"/>
      <c r="Y458" s="197"/>
      <c r="Z458" s="197"/>
      <c r="AA458" s="197"/>
      <c r="AC458" s="197"/>
    </row>
    <row r="459" spans="2:29">
      <c r="B459" s="37"/>
      <c r="C459" s="38"/>
      <c r="D459" s="38"/>
      <c r="E459" s="38"/>
      <c r="F459" s="38"/>
      <c r="G459" s="38"/>
      <c r="H459" s="38"/>
      <c r="I459" s="38"/>
      <c r="J459" s="39"/>
      <c r="K459" s="39"/>
      <c r="L459" s="39"/>
      <c r="M459" s="39"/>
      <c r="N459" s="39"/>
      <c r="O459" s="39"/>
      <c r="P459" s="35"/>
      <c r="Q459" s="35"/>
      <c r="R459" s="35"/>
      <c r="S459" s="20"/>
      <c r="T459" s="197"/>
      <c r="U459" s="197"/>
      <c r="V459" s="197"/>
      <c r="W459" s="197"/>
      <c r="X459" s="197"/>
      <c r="Y459" s="197"/>
      <c r="Z459" s="197"/>
      <c r="AA459" s="197"/>
      <c r="AC459" s="197"/>
    </row>
    <row r="460" spans="2:29">
      <c r="B460" s="37"/>
      <c r="C460" s="38"/>
      <c r="D460" s="38"/>
      <c r="E460" s="38"/>
      <c r="F460" s="38"/>
      <c r="G460" s="38"/>
      <c r="H460" s="38"/>
      <c r="I460" s="38"/>
      <c r="J460" s="39"/>
      <c r="K460" s="39"/>
      <c r="L460" s="39"/>
      <c r="M460" s="39"/>
      <c r="N460" s="39"/>
      <c r="O460" s="39"/>
      <c r="P460" s="35"/>
      <c r="Q460" s="35"/>
      <c r="R460" s="35"/>
      <c r="S460" s="20"/>
      <c r="T460" s="197"/>
      <c r="U460" s="197"/>
      <c r="V460" s="197"/>
      <c r="W460" s="197"/>
      <c r="X460" s="197"/>
      <c r="Y460" s="197"/>
      <c r="Z460" s="197"/>
      <c r="AA460" s="197"/>
      <c r="AC460" s="197"/>
    </row>
    <row r="461" spans="2:29">
      <c r="B461" s="37"/>
      <c r="C461" s="38"/>
      <c r="D461" s="38"/>
      <c r="E461" s="38"/>
      <c r="F461" s="38"/>
      <c r="G461" s="38"/>
      <c r="H461" s="38"/>
      <c r="I461" s="38"/>
      <c r="J461" s="39"/>
      <c r="K461" s="39"/>
      <c r="L461" s="39"/>
      <c r="M461" s="39"/>
      <c r="N461" s="39"/>
      <c r="O461" s="39"/>
      <c r="P461" s="35"/>
      <c r="Q461" s="35"/>
      <c r="R461" s="35"/>
      <c r="S461" s="20"/>
      <c r="T461" s="197"/>
      <c r="U461" s="197"/>
      <c r="V461" s="197"/>
      <c r="W461" s="197"/>
      <c r="X461" s="197"/>
      <c r="Y461" s="197"/>
      <c r="Z461" s="197"/>
      <c r="AA461" s="197"/>
      <c r="AC461" s="197"/>
    </row>
    <row r="462" spans="2:29">
      <c r="B462" s="37"/>
      <c r="C462" s="38"/>
      <c r="D462" s="38"/>
      <c r="E462" s="38"/>
      <c r="F462" s="38"/>
      <c r="G462" s="38"/>
      <c r="H462" s="38"/>
      <c r="I462" s="38"/>
      <c r="J462" s="39"/>
      <c r="K462" s="39"/>
      <c r="L462" s="39"/>
      <c r="M462" s="39"/>
      <c r="N462" s="39"/>
      <c r="O462" s="39"/>
      <c r="P462" s="35"/>
      <c r="Q462" s="35"/>
      <c r="R462" s="35"/>
      <c r="S462" s="20"/>
      <c r="T462" s="197"/>
      <c r="U462" s="197"/>
      <c r="V462" s="197"/>
      <c r="W462" s="197"/>
      <c r="X462" s="197"/>
      <c r="Y462" s="197"/>
      <c r="Z462" s="197"/>
      <c r="AA462" s="197"/>
      <c r="AC462" s="197"/>
    </row>
    <row r="463" spans="2:29">
      <c r="B463" s="37"/>
      <c r="C463" s="38"/>
      <c r="D463" s="38"/>
      <c r="E463" s="38"/>
      <c r="F463" s="38"/>
      <c r="G463" s="38"/>
      <c r="H463" s="38"/>
      <c r="I463" s="38"/>
      <c r="J463" s="39"/>
      <c r="K463" s="39"/>
      <c r="L463" s="39"/>
      <c r="M463" s="39"/>
      <c r="N463" s="39"/>
      <c r="O463" s="39"/>
      <c r="P463" s="35"/>
      <c r="Q463" s="35"/>
      <c r="R463" s="35"/>
      <c r="S463" s="20"/>
      <c r="T463" s="197"/>
      <c r="U463" s="197"/>
      <c r="V463" s="197"/>
      <c r="W463" s="197"/>
      <c r="X463" s="197"/>
      <c r="Y463" s="197"/>
      <c r="Z463" s="197"/>
      <c r="AA463" s="197"/>
      <c r="AC463" s="197"/>
    </row>
    <row r="464" spans="2:29">
      <c r="B464" s="37"/>
      <c r="C464" s="38"/>
      <c r="D464" s="38"/>
      <c r="E464" s="38"/>
      <c r="F464" s="38"/>
      <c r="G464" s="38"/>
      <c r="H464" s="38"/>
      <c r="I464" s="38"/>
      <c r="J464" s="39"/>
      <c r="K464" s="39"/>
      <c r="L464" s="39"/>
      <c r="M464" s="39"/>
      <c r="N464" s="39"/>
      <c r="O464" s="39"/>
      <c r="P464" s="35"/>
      <c r="Q464" s="35"/>
      <c r="R464" s="35"/>
      <c r="S464" s="20"/>
      <c r="T464" s="197"/>
      <c r="U464" s="197"/>
      <c r="V464" s="197"/>
      <c r="W464" s="197"/>
      <c r="X464" s="197"/>
      <c r="Y464" s="197"/>
      <c r="Z464" s="197"/>
      <c r="AA464" s="197"/>
      <c r="AC464" s="197"/>
    </row>
    <row r="465" spans="2:30">
      <c r="B465" s="37"/>
      <c r="C465" s="38"/>
      <c r="D465" s="38"/>
      <c r="E465" s="38"/>
      <c r="F465" s="38"/>
      <c r="G465" s="38"/>
      <c r="H465" s="38"/>
      <c r="I465" s="38"/>
      <c r="J465" s="39"/>
      <c r="K465" s="39"/>
      <c r="L465" s="39"/>
      <c r="M465" s="39"/>
      <c r="N465" s="39"/>
      <c r="O465" s="39"/>
      <c r="P465" s="35"/>
      <c r="Q465" s="35"/>
      <c r="R465" s="35"/>
      <c r="S465" s="20"/>
      <c r="T465" s="197"/>
      <c r="U465" s="197"/>
      <c r="V465" s="197"/>
      <c r="W465" s="197"/>
      <c r="X465" s="197"/>
      <c r="Y465" s="197"/>
      <c r="Z465" s="197"/>
      <c r="AA465" s="197"/>
      <c r="AC465" s="197"/>
    </row>
    <row r="466" spans="2:30">
      <c r="B466" s="37"/>
      <c r="C466" s="38"/>
      <c r="D466" s="38"/>
      <c r="E466" s="38"/>
      <c r="F466" s="38"/>
      <c r="G466" s="38"/>
      <c r="H466" s="38"/>
      <c r="I466" s="38"/>
      <c r="J466" s="39"/>
      <c r="K466" s="39"/>
      <c r="L466" s="39"/>
      <c r="M466" s="39"/>
      <c r="N466" s="39"/>
      <c r="O466" s="39"/>
      <c r="P466" s="35"/>
      <c r="Q466" s="35"/>
      <c r="R466" s="35"/>
      <c r="S466" s="20"/>
      <c r="T466" s="197"/>
      <c r="U466" s="197"/>
      <c r="V466" s="197"/>
      <c r="W466" s="197"/>
      <c r="X466" s="197"/>
      <c r="Y466" s="197"/>
      <c r="Z466" s="197"/>
      <c r="AA466" s="197"/>
      <c r="AC466" s="197"/>
    </row>
    <row r="467" spans="2:30">
      <c r="B467" s="37"/>
      <c r="C467" s="38"/>
      <c r="D467" s="38"/>
      <c r="E467" s="38"/>
      <c r="F467" s="38"/>
      <c r="G467" s="38"/>
      <c r="H467" s="38"/>
      <c r="I467" s="38"/>
      <c r="J467" s="39"/>
      <c r="K467" s="39"/>
      <c r="L467" s="39"/>
      <c r="M467" s="39"/>
      <c r="N467" s="39"/>
      <c r="O467" s="39"/>
      <c r="P467" s="35"/>
      <c r="Q467" s="35"/>
      <c r="R467" s="35"/>
      <c r="S467" s="20"/>
      <c r="T467" s="197"/>
      <c r="U467" s="197"/>
      <c r="V467" s="197"/>
      <c r="W467" s="197"/>
      <c r="X467" s="197"/>
      <c r="Y467" s="197"/>
      <c r="Z467" s="197"/>
      <c r="AA467" s="197"/>
      <c r="AC467" s="197"/>
    </row>
    <row r="468" spans="2:30">
      <c r="B468" s="37"/>
      <c r="C468" s="38"/>
      <c r="D468" s="38"/>
      <c r="E468" s="38"/>
      <c r="F468" s="38"/>
      <c r="G468" s="38"/>
      <c r="H468" s="38"/>
      <c r="I468" s="38"/>
      <c r="J468" s="39"/>
      <c r="K468" s="39"/>
      <c r="L468" s="39"/>
      <c r="M468" s="39"/>
      <c r="N468" s="39"/>
      <c r="O468" s="39"/>
      <c r="P468" s="35"/>
      <c r="Q468" s="35"/>
      <c r="R468" s="35"/>
      <c r="S468" s="20"/>
      <c r="T468" s="197"/>
      <c r="U468" s="197"/>
      <c r="V468" s="197"/>
      <c r="W468" s="197"/>
      <c r="X468" s="197"/>
      <c r="Y468" s="197"/>
      <c r="Z468" s="197"/>
      <c r="AA468" s="197"/>
      <c r="AC468" s="197"/>
    </row>
    <row r="469" spans="2:30">
      <c r="B469" s="37"/>
      <c r="C469" s="38"/>
      <c r="D469" s="38"/>
      <c r="E469" s="38"/>
      <c r="F469" s="38"/>
      <c r="G469" s="38"/>
      <c r="H469" s="38"/>
      <c r="I469" s="38"/>
      <c r="J469" s="39"/>
      <c r="K469" s="39"/>
      <c r="L469" s="39"/>
      <c r="M469" s="39"/>
      <c r="N469" s="39"/>
      <c r="O469" s="39"/>
      <c r="P469" s="35"/>
      <c r="Q469" s="35"/>
      <c r="R469" s="35"/>
      <c r="S469" s="20"/>
      <c r="T469" s="197"/>
      <c r="U469" s="197"/>
      <c r="V469" s="197"/>
      <c r="W469" s="197"/>
      <c r="X469" s="197"/>
      <c r="Y469" s="197"/>
      <c r="Z469" s="197"/>
      <c r="AA469" s="197"/>
      <c r="AC469" s="197"/>
    </row>
    <row r="470" spans="2:30">
      <c r="B470" s="37"/>
      <c r="C470" s="38"/>
      <c r="D470" s="38"/>
      <c r="E470" s="38"/>
      <c r="F470" s="38"/>
      <c r="G470" s="38"/>
      <c r="H470" s="38"/>
      <c r="I470" s="38"/>
      <c r="J470" s="39"/>
      <c r="K470" s="39"/>
      <c r="L470" s="39"/>
      <c r="M470" s="39"/>
      <c r="N470" s="39"/>
      <c r="O470" s="39"/>
      <c r="P470" s="35"/>
      <c r="Q470" s="35"/>
      <c r="R470" s="35"/>
      <c r="S470" s="20"/>
      <c r="T470" s="197"/>
      <c r="U470" s="197"/>
      <c r="V470" s="197"/>
      <c r="W470" s="197"/>
      <c r="X470" s="197"/>
      <c r="Y470" s="197"/>
      <c r="Z470" s="197"/>
      <c r="AA470" s="197"/>
      <c r="AC470" s="197"/>
    </row>
    <row r="471" spans="2:30" ht="13.5" customHeight="1">
      <c r="B471" s="98"/>
      <c r="C471" s="72"/>
      <c r="D471" s="72"/>
      <c r="E471" s="72"/>
      <c r="F471" s="72"/>
      <c r="G471" s="72"/>
      <c r="H471" s="72"/>
      <c r="I471" s="72"/>
      <c r="J471" s="80"/>
      <c r="K471" s="80"/>
      <c r="L471" s="80"/>
      <c r="M471" s="80"/>
      <c r="N471" s="80"/>
      <c r="O471" s="99"/>
      <c r="P471" s="20"/>
      <c r="Q471" s="20"/>
      <c r="R471" s="20"/>
      <c r="S471" s="20"/>
      <c r="T471" s="197"/>
      <c r="U471" s="197"/>
      <c r="V471" s="197"/>
      <c r="W471" s="197"/>
      <c r="X471" s="197"/>
      <c r="Y471" s="197"/>
      <c r="Z471" s="197"/>
      <c r="AA471" s="197"/>
      <c r="AC471" s="197"/>
    </row>
    <row r="472" spans="2:30" ht="15.6">
      <c r="B472" s="98" t="s">
        <v>212</v>
      </c>
      <c r="C472" s="72"/>
      <c r="D472" s="72"/>
      <c r="E472" s="72"/>
      <c r="F472" s="72"/>
      <c r="G472" s="72"/>
      <c r="H472" s="72"/>
      <c r="I472" s="72"/>
      <c r="J472" s="80"/>
      <c r="K472" s="80"/>
      <c r="L472" s="80"/>
      <c r="M472" s="80"/>
      <c r="N472" s="80"/>
      <c r="O472" s="99" t="s">
        <v>213</v>
      </c>
      <c r="P472" s="20"/>
      <c r="Q472" s="20"/>
      <c r="R472" s="20"/>
      <c r="S472" s="20"/>
      <c r="T472" s="197"/>
      <c r="U472" s="197"/>
      <c r="V472" s="197"/>
      <c r="W472" s="197"/>
      <c r="X472" s="197"/>
      <c r="Y472" s="197"/>
      <c r="Z472" s="197"/>
      <c r="AA472" s="197"/>
      <c r="AB472" s="171" t="s">
        <v>2</v>
      </c>
    </row>
    <row r="473" spans="2:30">
      <c r="B473" s="230" t="s">
        <v>12</v>
      </c>
      <c r="C473" s="151">
        <v>2016</v>
      </c>
      <c r="D473" s="170">
        <v>2017</v>
      </c>
      <c r="E473" s="151">
        <v>2018</v>
      </c>
      <c r="F473" s="151">
        <v>2019</v>
      </c>
      <c r="G473" s="151">
        <v>2020</v>
      </c>
      <c r="H473" s="151">
        <v>2021</v>
      </c>
      <c r="I473" s="151">
        <v>2022</v>
      </c>
      <c r="J473" s="151">
        <v>2023</v>
      </c>
      <c r="K473" s="151">
        <v>2024</v>
      </c>
      <c r="L473" s="151">
        <v>2025</v>
      </c>
      <c r="M473" s="151">
        <v>2026</v>
      </c>
      <c r="N473" s="151">
        <v>2027</v>
      </c>
      <c r="O473" s="230" t="s">
        <v>12</v>
      </c>
      <c r="P473" s="152">
        <v>2016</v>
      </c>
      <c r="Q473" s="151">
        <v>2017</v>
      </c>
      <c r="R473" s="170">
        <v>2018</v>
      </c>
      <c r="S473" s="170">
        <v>2019</v>
      </c>
      <c r="T473" s="170">
        <v>2020</v>
      </c>
      <c r="U473" s="170">
        <v>2021</v>
      </c>
      <c r="V473" s="170">
        <v>2022</v>
      </c>
      <c r="W473" s="170">
        <v>2023</v>
      </c>
      <c r="X473" s="170">
        <v>2024</v>
      </c>
      <c r="Y473" s="170">
        <v>2025</v>
      </c>
      <c r="Z473" s="170">
        <v>2026</v>
      </c>
      <c r="AA473" s="170">
        <v>2027</v>
      </c>
      <c r="AB473" s="151" t="str">
        <f>$AB$154</f>
        <v>2021-2027</v>
      </c>
    </row>
    <row r="474" spans="2:30">
      <c r="B474" s="28" t="s">
        <v>207</v>
      </c>
      <c r="C474" s="63">
        <f>SUM(Ethernet!E13:E13)</f>
        <v>11471385.93</v>
      </c>
      <c r="D474" s="63">
        <f>SUM(Ethernet!F13:F13)</f>
        <v>12691744</v>
      </c>
      <c r="E474" s="63">
        <f>SUM(Ethernet!G13:G13)</f>
        <v>14084264</v>
      </c>
      <c r="F474" s="63">
        <f>SUM(Ethernet!H13:H13)</f>
        <v>0</v>
      </c>
      <c r="G474" s="63">
        <f>SUM(Ethernet!I13:I13)</f>
        <v>0</v>
      </c>
      <c r="H474" s="63">
        <f>SUM(Ethernet!J13:J13)</f>
        <v>0</v>
      </c>
      <c r="I474" s="63">
        <f>SUM(Ethernet!K13:K13)</f>
        <v>0</v>
      </c>
      <c r="J474" s="63">
        <f>SUM(Ethernet!L13:L13)</f>
        <v>0</v>
      </c>
      <c r="K474" s="63">
        <f>SUM(Ethernet!M13:M13)</f>
        <v>0</v>
      </c>
      <c r="L474" s="63">
        <f>SUM(Ethernet!N13:N13)</f>
        <v>0</v>
      </c>
      <c r="M474" s="63">
        <f>SUM(Ethernet!O13:O13)</f>
        <v>0</v>
      </c>
      <c r="N474" s="63">
        <f>SUM(Ethernet!P13:P13)</f>
        <v>0</v>
      </c>
      <c r="O474" s="42" t="str">
        <f>B474</f>
        <v>Short Reach (100m/300m)</v>
      </c>
      <c r="P474" s="153">
        <f>SUM(Ethernet!E96:E96)</f>
        <v>219.56064245678951</v>
      </c>
      <c r="Q474" s="153">
        <f>SUM(Ethernet!F96:F96)</f>
        <v>200.84764615935509</v>
      </c>
      <c r="R474" s="153">
        <f>SUM(Ethernet!G96:G96)</f>
        <v>188.42638884181611</v>
      </c>
      <c r="S474" s="153">
        <f>SUM(Ethernet!H96:H96)</f>
        <v>0</v>
      </c>
      <c r="T474" s="153">
        <f>SUM(Ethernet!I96:I96)</f>
        <v>0</v>
      </c>
      <c r="U474" s="153">
        <f>SUM(Ethernet!J96:J96)</f>
        <v>0</v>
      </c>
      <c r="V474" s="153">
        <f>SUM(Ethernet!K96:K96)</f>
        <v>0</v>
      </c>
      <c r="W474" s="153">
        <f>SUM(Ethernet!L96:L96)</f>
        <v>0</v>
      </c>
      <c r="X474" s="153">
        <f>SUM(Ethernet!M96:M96)</f>
        <v>0</v>
      </c>
      <c r="Y474" s="153">
        <f>SUM(Ethernet!N96:N96)</f>
        <v>0</v>
      </c>
      <c r="Z474" s="153">
        <f>SUM(Ethernet!O96:O96)</f>
        <v>0</v>
      </c>
      <c r="AA474" s="153">
        <f>SUM(Ethernet!P96:P96)</f>
        <v>0</v>
      </c>
      <c r="AB474" s="199" t="e">
        <f>(AA474/U474)^(1/6)-1</f>
        <v>#DIV/0!</v>
      </c>
    </row>
    <row r="475" spans="2:30">
      <c r="B475" s="28" t="s">
        <v>200</v>
      </c>
      <c r="C475" s="63">
        <f>SUM(Ethernet!E14:E14)</f>
        <v>6522271</v>
      </c>
      <c r="D475" s="63">
        <f>SUM(Ethernet!F14:F14)</f>
        <v>6815238</v>
      </c>
      <c r="E475" s="63">
        <f>SUM(Ethernet!G14:G14)</f>
        <v>7087259</v>
      </c>
      <c r="F475" s="63">
        <f>SUM(Ethernet!H14:H14)</f>
        <v>0</v>
      </c>
      <c r="G475" s="13">
        <f>SUM(Ethernet!I14:I14)</f>
        <v>0</v>
      </c>
      <c r="H475" s="13">
        <f>SUM(Ethernet!J14:J14)</f>
        <v>0</v>
      </c>
      <c r="I475" s="13">
        <f>SUM(Ethernet!K14:K14)</f>
        <v>0</v>
      </c>
      <c r="J475" s="13">
        <f>SUM(Ethernet!L14:L14)</f>
        <v>0</v>
      </c>
      <c r="K475" s="13">
        <f>SUM(Ethernet!M14:M14)</f>
        <v>0</v>
      </c>
      <c r="L475" s="13">
        <f>SUM(Ethernet!N14:N14)</f>
        <v>0</v>
      </c>
      <c r="M475" s="13">
        <f>SUM(Ethernet!O14:O14)</f>
        <v>0</v>
      </c>
      <c r="N475" s="13">
        <f>SUM(Ethernet!P14:P14)</f>
        <v>0</v>
      </c>
      <c r="O475" s="40" t="str">
        <f>B475</f>
        <v>Long Reach (10 km)</v>
      </c>
      <c r="P475" s="84">
        <f>SUM(Ethernet!E97:E97)</f>
        <v>254.44483716357485</v>
      </c>
      <c r="Q475" s="84">
        <f>SUM(Ethernet!F97:F97)</f>
        <v>209.25428722227136</v>
      </c>
      <c r="R475" s="84">
        <f>SUM(Ethernet!G97:G97)</f>
        <v>175.26710676970723</v>
      </c>
      <c r="S475" s="84">
        <f>SUM(Ethernet!H97:H97)</f>
        <v>0</v>
      </c>
      <c r="T475" s="84">
        <f>SUM(Ethernet!I97:I97)</f>
        <v>0</v>
      </c>
      <c r="U475" s="84">
        <f>SUM(Ethernet!J97:J97)</f>
        <v>0</v>
      </c>
      <c r="V475" s="84">
        <f>SUM(Ethernet!K97:K97)</f>
        <v>0</v>
      </c>
      <c r="W475" s="84">
        <f>SUM(Ethernet!L97:L97)</f>
        <v>0</v>
      </c>
      <c r="X475" s="84">
        <f>SUM(Ethernet!M97:M97)</f>
        <v>0</v>
      </c>
      <c r="Y475" s="84">
        <f>SUM(Ethernet!N97:N97)</f>
        <v>0</v>
      </c>
      <c r="Z475" s="84">
        <f>SUM(Ethernet!O97:O97)</f>
        <v>0</v>
      </c>
      <c r="AA475" s="84">
        <f>SUM(Ethernet!P97:P97)</f>
        <v>0</v>
      </c>
      <c r="AB475" s="200" t="e">
        <f>(AA475/U475)^(1/6)-1</f>
        <v>#DIV/0!</v>
      </c>
      <c r="AD475" s="229"/>
    </row>
    <row r="476" spans="2:30">
      <c r="B476" s="28" t="s">
        <v>202</v>
      </c>
      <c r="C476" s="63">
        <f>SUM(Ethernet!E15:E16)</f>
        <v>523162</v>
      </c>
      <c r="D476" s="63">
        <f>SUM(Ethernet!F15:F16)</f>
        <v>438040.1</v>
      </c>
      <c r="E476" s="63">
        <f>SUM(Ethernet!G15:G16)</f>
        <v>845482.1</v>
      </c>
      <c r="F476" s="63">
        <f>SUM(Ethernet!H15:H16)</f>
        <v>0</v>
      </c>
      <c r="G476" s="291">
        <f>SUM(Ethernet!I15:I16)</f>
        <v>0</v>
      </c>
      <c r="H476" s="291">
        <f>SUM(Ethernet!J15:J16)</f>
        <v>0</v>
      </c>
      <c r="I476" s="291">
        <f>SUM(Ethernet!K15:K16)</f>
        <v>0</v>
      </c>
      <c r="J476" s="291">
        <f>SUM(Ethernet!L15:L16)</f>
        <v>0</v>
      </c>
      <c r="K476" s="291">
        <f>SUM(Ethernet!M15:M16)</f>
        <v>0</v>
      </c>
      <c r="L476" s="291">
        <f>SUM(Ethernet!N15:N16)</f>
        <v>0</v>
      </c>
      <c r="M476" s="291">
        <f>SUM(Ethernet!O15:O16)</f>
        <v>0</v>
      </c>
      <c r="N476" s="291">
        <f>SUM(Ethernet!P15:P16)</f>
        <v>0</v>
      </c>
      <c r="O476" s="28" t="str">
        <f>B476</f>
        <v>Extended Reach (40 &amp; 80 Km)</v>
      </c>
      <c r="P476" s="84">
        <f>SUM(Ethernet!E98:E99)</f>
        <v>114.89424822326546</v>
      </c>
      <c r="Q476" s="84">
        <f>SUM(Ethernet!F98:F99)</f>
        <v>76.502902152606012</v>
      </c>
      <c r="R476" s="84">
        <f>SUM(Ethernet!G98:G99)</f>
        <v>107.72634092712892</v>
      </c>
      <c r="S476" s="84">
        <f>SUM(Ethernet!H98:H99)</f>
        <v>0</v>
      </c>
      <c r="T476" s="84">
        <f>SUM(Ethernet!I98:I99)</f>
        <v>0</v>
      </c>
      <c r="U476" s="84">
        <f>SUM(Ethernet!J98:J99)</f>
        <v>0</v>
      </c>
      <c r="V476" s="84">
        <f>SUM(Ethernet!K98:K99)</f>
        <v>0</v>
      </c>
      <c r="W476" s="84">
        <f>SUM(Ethernet!L98:L99)</f>
        <v>0</v>
      </c>
      <c r="X476" s="84">
        <f>SUM(Ethernet!M98:M99)</f>
        <v>0</v>
      </c>
      <c r="Y476" s="84">
        <f>SUM(Ethernet!N98:N99)</f>
        <v>0</v>
      </c>
      <c r="Z476" s="84">
        <f>SUM(Ethernet!O98:O99)</f>
        <v>0</v>
      </c>
      <c r="AA476" s="84">
        <f>SUM(Ethernet!P98:P99)</f>
        <v>0</v>
      </c>
      <c r="AB476" s="200" t="e">
        <f>(AA476/U476)^(1/6)-1</f>
        <v>#DIV/0!</v>
      </c>
    </row>
    <row r="477" spans="2:30">
      <c r="B477" s="232" t="s">
        <v>100</v>
      </c>
      <c r="C477" s="242">
        <f>SUM(C474:C476)</f>
        <v>18516818.93</v>
      </c>
      <c r="D477" s="242">
        <f>SUM(D474:D476)</f>
        <v>19945022.100000001</v>
      </c>
      <c r="E477" s="160">
        <f>SUM(E474:E476)</f>
        <v>22017005.100000001</v>
      </c>
      <c r="F477" s="160">
        <f t="shared" ref="F477:K477" si="70">SUM(F474:F476)</f>
        <v>0</v>
      </c>
      <c r="G477" s="160">
        <f t="shared" si="70"/>
        <v>0</v>
      </c>
      <c r="H477" s="160">
        <f t="shared" si="70"/>
        <v>0</v>
      </c>
      <c r="I477" s="160">
        <f t="shared" si="70"/>
        <v>0</v>
      </c>
      <c r="J477" s="160">
        <f t="shared" si="70"/>
        <v>0</v>
      </c>
      <c r="K477" s="160">
        <f t="shared" si="70"/>
        <v>0</v>
      </c>
      <c r="L477" s="160">
        <f t="shared" ref="L477:N477" si="71">SUM(L474:L476)</f>
        <v>0</v>
      </c>
      <c r="M477" s="160">
        <f t="shared" si="71"/>
        <v>0</v>
      </c>
      <c r="N477" s="160">
        <f t="shared" si="71"/>
        <v>0</v>
      </c>
      <c r="O477" s="234" t="s">
        <v>100</v>
      </c>
      <c r="P477" s="154">
        <f>SUM(P474:P476)</f>
        <v>588.89972784362976</v>
      </c>
      <c r="Q477" s="154">
        <f>SUM(Q474:Q476)</f>
        <v>486.60483553423245</v>
      </c>
      <c r="R477" s="154">
        <f>SUM(R474:R476)</f>
        <v>471.41983653865225</v>
      </c>
      <c r="S477" s="154">
        <f t="shared" ref="S477:X477" si="72">SUM(S474:S476)</f>
        <v>0</v>
      </c>
      <c r="T477" s="154">
        <f t="shared" si="72"/>
        <v>0</v>
      </c>
      <c r="U477" s="154">
        <f t="shared" si="72"/>
        <v>0</v>
      </c>
      <c r="V477" s="154">
        <f t="shared" si="72"/>
        <v>0</v>
      </c>
      <c r="W477" s="154">
        <f t="shared" si="72"/>
        <v>0</v>
      </c>
      <c r="X477" s="154">
        <f t="shared" si="72"/>
        <v>0</v>
      </c>
      <c r="Y477" s="154">
        <f t="shared" ref="Y477:AA477" si="73">SUM(Y474:Y476)</f>
        <v>0</v>
      </c>
      <c r="Z477" s="154">
        <f t="shared" si="73"/>
        <v>0</v>
      </c>
      <c r="AA477" s="154">
        <f t="shared" si="73"/>
        <v>0</v>
      </c>
      <c r="AB477" s="205" t="e">
        <f>(AA477/U477)^(1/6)-1</f>
        <v>#DIV/0!</v>
      </c>
    </row>
    <row r="478" spans="2:30">
      <c r="B478" s="37"/>
      <c r="C478" s="38"/>
      <c r="D478" s="38"/>
      <c r="E478" s="38"/>
      <c r="F478" s="38"/>
      <c r="G478" s="38"/>
      <c r="H478" s="38"/>
      <c r="I478" s="38"/>
      <c r="J478" s="39"/>
      <c r="K478" s="39"/>
      <c r="L478" s="39"/>
      <c r="M478" s="39"/>
      <c r="N478" s="39"/>
      <c r="O478" s="39"/>
      <c r="P478" s="35"/>
      <c r="Q478" s="35"/>
      <c r="R478" s="35"/>
      <c r="S478" s="20"/>
      <c r="T478" s="197"/>
      <c r="U478" s="197"/>
      <c r="V478" s="197"/>
      <c r="W478" s="197"/>
      <c r="X478" s="197"/>
      <c r="Y478" s="197"/>
      <c r="Z478" s="197"/>
      <c r="AA478" s="197"/>
      <c r="AC478" s="197"/>
    </row>
    <row r="479" spans="2:30" ht="15.6">
      <c r="B479" s="107" t="s">
        <v>214</v>
      </c>
      <c r="C479" s="38"/>
      <c r="D479" s="38"/>
      <c r="E479" s="38"/>
      <c r="F479" s="38"/>
      <c r="G479" s="38"/>
      <c r="H479" s="38"/>
      <c r="I479" s="38"/>
      <c r="J479" s="39"/>
      <c r="K479" s="39"/>
      <c r="L479" s="39"/>
      <c r="M479" s="39"/>
      <c r="N479" s="39"/>
      <c r="O479" s="107" t="s">
        <v>215</v>
      </c>
      <c r="P479" s="20"/>
      <c r="Q479" s="20"/>
      <c r="R479" s="20"/>
      <c r="S479" s="20"/>
      <c r="T479" s="197"/>
      <c r="U479" s="197"/>
      <c r="V479" s="197"/>
      <c r="W479" s="197"/>
      <c r="X479" s="197"/>
      <c r="Y479" s="197"/>
      <c r="Z479" s="197"/>
      <c r="AA479" s="197"/>
      <c r="AC479" s="197"/>
    </row>
    <row r="480" spans="2:30">
      <c r="B480" s="37"/>
      <c r="C480" s="38"/>
      <c r="D480" s="38"/>
      <c r="E480" s="38"/>
      <c r="F480" s="38"/>
      <c r="G480" s="38"/>
      <c r="H480" s="38"/>
      <c r="I480" s="38"/>
      <c r="J480" s="39"/>
      <c r="K480" s="39"/>
      <c r="L480" s="39"/>
      <c r="M480" s="39"/>
      <c r="N480" s="39"/>
      <c r="O480" s="39"/>
      <c r="P480" s="20"/>
      <c r="Q480" s="20"/>
      <c r="R480" s="20"/>
      <c r="S480" s="20"/>
      <c r="T480" s="197"/>
      <c r="U480" s="197"/>
      <c r="V480" s="197"/>
      <c r="W480" s="197"/>
      <c r="X480" s="197"/>
      <c r="Y480" s="197"/>
      <c r="Z480" s="197"/>
      <c r="AA480" s="197"/>
      <c r="AC480" s="197"/>
    </row>
    <row r="481" spans="2:29">
      <c r="B481" s="37"/>
      <c r="C481" s="38"/>
      <c r="D481" s="38"/>
      <c r="E481" s="38"/>
      <c r="F481" s="38"/>
      <c r="G481" s="38"/>
      <c r="H481" s="38"/>
      <c r="I481" s="38"/>
      <c r="J481" s="39"/>
      <c r="K481" s="39"/>
      <c r="L481" s="39"/>
      <c r="M481" s="39"/>
      <c r="N481" s="39"/>
      <c r="O481" s="39"/>
      <c r="P481" s="20"/>
      <c r="Q481" s="20"/>
      <c r="R481" s="20"/>
      <c r="S481" s="20"/>
      <c r="T481" s="197"/>
      <c r="U481" s="197"/>
      <c r="V481" s="197"/>
      <c r="W481" s="197"/>
      <c r="X481" s="197"/>
      <c r="Y481" s="197"/>
      <c r="Z481" s="197"/>
      <c r="AA481" s="197"/>
      <c r="AC481" s="197"/>
    </row>
    <row r="482" spans="2:29">
      <c r="B482" s="37"/>
      <c r="C482" s="38"/>
      <c r="D482" s="38"/>
      <c r="E482" s="38"/>
      <c r="F482" s="38"/>
      <c r="G482" s="38"/>
      <c r="H482" s="38"/>
      <c r="I482" s="38"/>
      <c r="J482" s="39"/>
      <c r="K482" s="39"/>
      <c r="L482" s="39"/>
      <c r="M482" s="39"/>
      <c r="N482" s="39"/>
      <c r="O482" s="39"/>
      <c r="P482" s="20"/>
      <c r="Q482" s="20"/>
      <c r="R482" s="20"/>
      <c r="S482" s="20"/>
      <c r="T482" s="197"/>
      <c r="U482" s="197"/>
      <c r="V482" s="197"/>
      <c r="W482" s="197"/>
      <c r="X482" s="197"/>
      <c r="Y482" s="197"/>
      <c r="Z482" s="197"/>
      <c r="AA482" s="197"/>
      <c r="AC482" s="197"/>
    </row>
    <row r="483" spans="2:29">
      <c r="B483" s="37"/>
      <c r="C483" s="38"/>
      <c r="D483" s="38"/>
      <c r="E483" s="38"/>
      <c r="F483" s="38"/>
      <c r="G483" s="38"/>
      <c r="H483" s="38"/>
      <c r="I483" s="38"/>
      <c r="J483" s="39"/>
      <c r="K483" s="39"/>
      <c r="L483" s="39"/>
      <c r="M483" s="39"/>
      <c r="N483" s="39"/>
      <c r="O483" s="39"/>
      <c r="P483" s="20"/>
      <c r="Q483" s="20"/>
      <c r="R483" s="20"/>
      <c r="S483" s="20"/>
      <c r="T483" s="197"/>
      <c r="U483" s="197"/>
      <c r="V483" s="197"/>
      <c r="W483" s="197"/>
      <c r="X483" s="197"/>
      <c r="Y483" s="197"/>
      <c r="Z483" s="197"/>
      <c r="AA483" s="197"/>
      <c r="AC483" s="197"/>
    </row>
    <row r="484" spans="2:29">
      <c r="B484" s="37"/>
      <c r="C484" s="38"/>
      <c r="D484" s="38"/>
      <c r="E484" s="38"/>
      <c r="F484" s="38"/>
      <c r="G484" s="38"/>
      <c r="H484" s="38"/>
      <c r="I484" s="38"/>
      <c r="J484" s="39"/>
      <c r="K484" s="39"/>
      <c r="L484" s="39"/>
      <c r="M484" s="39"/>
      <c r="N484" s="39"/>
      <c r="O484" s="39"/>
      <c r="P484" s="20"/>
      <c r="Q484" s="20"/>
      <c r="R484" s="20"/>
      <c r="S484" s="20"/>
      <c r="T484" s="197"/>
      <c r="U484" s="197"/>
      <c r="V484" s="197"/>
      <c r="W484" s="197"/>
      <c r="X484" s="197"/>
      <c r="Y484" s="197"/>
      <c r="Z484" s="197"/>
      <c r="AA484" s="197"/>
      <c r="AC484" s="197"/>
    </row>
    <row r="485" spans="2:29">
      <c r="B485" s="37"/>
      <c r="C485" s="38"/>
      <c r="D485" s="38"/>
      <c r="E485" s="38"/>
      <c r="F485" s="38"/>
      <c r="G485" s="38"/>
      <c r="H485" s="38"/>
      <c r="I485" s="38"/>
      <c r="J485" s="39"/>
      <c r="K485" s="39"/>
      <c r="L485" s="39"/>
      <c r="M485" s="39"/>
      <c r="N485" s="39"/>
      <c r="O485" s="39"/>
      <c r="P485" s="20"/>
      <c r="Q485" s="20"/>
      <c r="R485" s="20"/>
      <c r="S485" s="20"/>
      <c r="T485" s="197"/>
      <c r="U485" s="197"/>
      <c r="V485" s="197"/>
      <c r="W485" s="197"/>
      <c r="X485" s="197"/>
      <c r="Y485" s="197"/>
      <c r="Z485" s="197"/>
      <c r="AA485" s="197"/>
      <c r="AC485" s="197"/>
    </row>
    <row r="486" spans="2:29">
      <c r="B486" s="37"/>
      <c r="C486" s="38"/>
      <c r="D486" s="38"/>
      <c r="E486" s="38"/>
      <c r="F486" s="38"/>
      <c r="G486" s="38"/>
      <c r="H486" s="38"/>
      <c r="I486" s="38"/>
      <c r="J486" s="39"/>
      <c r="K486" s="39"/>
      <c r="L486" s="39"/>
      <c r="M486" s="39"/>
      <c r="N486" s="39"/>
      <c r="O486" s="39"/>
      <c r="P486" s="20"/>
      <c r="Q486" s="20"/>
      <c r="R486" s="20"/>
      <c r="S486" s="20"/>
      <c r="T486" s="197"/>
      <c r="U486" s="197"/>
      <c r="V486" s="197"/>
      <c r="W486" s="197"/>
      <c r="X486" s="197"/>
      <c r="Y486" s="197"/>
      <c r="Z486" s="197"/>
      <c r="AA486" s="197"/>
      <c r="AC486" s="197"/>
    </row>
    <row r="487" spans="2:29">
      <c r="B487" s="37"/>
      <c r="C487" s="38"/>
      <c r="D487" s="38"/>
      <c r="E487" s="38"/>
      <c r="F487" s="38"/>
      <c r="G487" s="38"/>
      <c r="H487" s="38"/>
      <c r="I487" s="38"/>
      <c r="J487" s="39"/>
      <c r="K487" s="39"/>
      <c r="L487" s="39"/>
      <c r="M487" s="39"/>
      <c r="N487" s="39"/>
      <c r="O487" s="39"/>
      <c r="P487" s="20"/>
      <c r="Q487" s="20"/>
      <c r="R487" s="20"/>
      <c r="S487" s="20"/>
      <c r="T487" s="197"/>
      <c r="U487" s="197"/>
      <c r="V487" s="197"/>
      <c r="W487" s="197"/>
      <c r="X487" s="197"/>
      <c r="Y487" s="197"/>
      <c r="Z487" s="197"/>
      <c r="AA487" s="197"/>
      <c r="AC487" s="197"/>
    </row>
    <row r="488" spans="2:29">
      <c r="B488" s="37"/>
      <c r="C488" s="38"/>
      <c r="D488" s="38"/>
      <c r="E488" s="38"/>
      <c r="F488" s="38"/>
      <c r="G488" s="38"/>
      <c r="H488" s="38"/>
      <c r="I488" s="38"/>
      <c r="J488" s="39"/>
      <c r="K488" s="39"/>
      <c r="L488" s="39"/>
      <c r="M488" s="39"/>
      <c r="N488" s="39"/>
      <c r="O488" s="39"/>
      <c r="P488" s="20"/>
      <c r="Q488" s="20"/>
      <c r="R488" s="20"/>
      <c r="S488" s="20"/>
      <c r="T488" s="197"/>
      <c r="U488" s="197"/>
      <c r="V488" s="197"/>
      <c r="W488" s="197"/>
      <c r="X488" s="197"/>
      <c r="Y488" s="197"/>
      <c r="Z488" s="197"/>
      <c r="AA488" s="197"/>
      <c r="AC488" s="197"/>
    </row>
    <row r="489" spans="2:29">
      <c r="B489" s="37"/>
      <c r="C489" s="38"/>
      <c r="D489" s="38"/>
      <c r="E489" s="38"/>
      <c r="F489" s="38"/>
      <c r="G489" s="38"/>
      <c r="H489" s="38"/>
      <c r="I489" s="38"/>
      <c r="J489" s="39"/>
      <c r="K489" s="39"/>
      <c r="L489" s="39"/>
      <c r="M489" s="39"/>
      <c r="N489" s="39"/>
      <c r="O489" s="39"/>
      <c r="P489" s="20"/>
      <c r="Q489" s="20"/>
      <c r="R489" s="20"/>
      <c r="S489" s="20"/>
      <c r="T489" s="197"/>
      <c r="U489" s="197"/>
      <c r="V489" s="197"/>
      <c r="W489" s="197"/>
      <c r="X489" s="197"/>
      <c r="Y489" s="197"/>
      <c r="Z489" s="197"/>
      <c r="AA489" s="197"/>
      <c r="AC489" s="197"/>
    </row>
    <row r="490" spans="2:29">
      <c r="B490" s="37"/>
      <c r="C490" s="38"/>
      <c r="D490" s="38"/>
      <c r="E490" s="38"/>
      <c r="F490" s="38"/>
      <c r="G490" s="38"/>
      <c r="H490" s="38"/>
      <c r="I490" s="38"/>
      <c r="J490" s="39"/>
      <c r="K490" s="39"/>
      <c r="L490" s="39"/>
      <c r="M490" s="39"/>
      <c r="N490" s="39"/>
      <c r="O490" s="39"/>
      <c r="P490" s="20"/>
      <c r="Q490" s="20"/>
      <c r="R490" s="20"/>
      <c r="S490" s="20"/>
      <c r="T490" s="197"/>
      <c r="U490" s="197"/>
      <c r="V490" s="197"/>
      <c r="W490" s="197"/>
      <c r="X490" s="197"/>
      <c r="Y490" s="197"/>
      <c r="Z490" s="197"/>
      <c r="AA490" s="197"/>
      <c r="AC490" s="197"/>
    </row>
    <row r="491" spans="2:29">
      <c r="B491" s="37"/>
      <c r="C491" s="38"/>
      <c r="D491" s="38"/>
      <c r="E491" s="38"/>
      <c r="F491" s="38"/>
      <c r="G491" s="38"/>
      <c r="H491" s="38"/>
      <c r="I491" s="38"/>
      <c r="J491" s="39"/>
      <c r="K491" s="39"/>
      <c r="L491" s="39"/>
      <c r="M491" s="39"/>
      <c r="N491" s="39"/>
      <c r="O491" s="39"/>
      <c r="P491" s="20"/>
      <c r="Q491" s="20"/>
      <c r="R491" s="20"/>
      <c r="S491" s="20"/>
      <c r="T491" s="197"/>
      <c r="U491" s="197"/>
      <c r="V491" s="197"/>
      <c r="W491" s="197"/>
      <c r="X491" s="197"/>
      <c r="Y491" s="197"/>
      <c r="Z491" s="197"/>
      <c r="AA491" s="197"/>
      <c r="AC491" s="197"/>
    </row>
    <row r="492" spans="2:29">
      <c r="B492" s="37"/>
      <c r="C492" s="38"/>
      <c r="D492" s="38"/>
      <c r="E492" s="38"/>
      <c r="F492" s="38"/>
      <c r="G492" s="38"/>
      <c r="H492" s="38"/>
      <c r="I492" s="38"/>
      <c r="J492" s="39"/>
      <c r="K492" s="39"/>
      <c r="L492" s="39"/>
      <c r="M492" s="39"/>
      <c r="N492" s="39"/>
      <c r="O492" s="39"/>
      <c r="P492" s="20"/>
      <c r="Q492" s="20"/>
      <c r="R492" s="20"/>
      <c r="S492" s="20"/>
      <c r="T492" s="197"/>
      <c r="U492" s="197"/>
      <c r="V492" s="197"/>
      <c r="W492" s="197"/>
      <c r="X492" s="197"/>
      <c r="Y492" s="197"/>
      <c r="Z492" s="197"/>
      <c r="AA492" s="197"/>
      <c r="AC492" s="197"/>
    </row>
    <row r="493" spans="2:29">
      <c r="B493" s="37"/>
      <c r="C493" s="38"/>
      <c r="D493" s="38"/>
      <c r="E493" s="38"/>
      <c r="F493" s="38"/>
      <c r="G493" s="38"/>
      <c r="H493" s="38"/>
      <c r="I493" s="38"/>
      <c r="J493" s="39"/>
      <c r="K493" s="39"/>
      <c r="L493" s="39"/>
      <c r="M493" s="39"/>
      <c r="N493" s="39"/>
      <c r="O493" s="39"/>
      <c r="P493" s="20"/>
      <c r="Q493" s="20"/>
      <c r="R493" s="20"/>
      <c r="S493" s="20"/>
      <c r="T493" s="197"/>
      <c r="U493" s="197"/>
      <c r="V493" s="197"/>
      <c r="W493" s="197"/>
      <c r="X493" s="197"/>
      <c r="Y493" s="197"/>
      <c r="Z493" s="197"/>
      <c r="AA493" s="197"/>
      <c r="AC493" s="197"/>
    </row>
    <row r="494" spans="2:29">
      <c r="B494" s="37"/>
      <c r="C494" s="38"/>
      <c r="D494" s="38"/>
      <c r="E494" s="38"/>
      <c r="F494" s="38"/>
      <c r="G494" s="38"/>
      <c r="H494" s="38"/>
      <c r="I494" s="38"/>
      <c r="J494" s="39"/>
      <c r="K494" s="39"/>
      <c r="L494" s="39"/>
      <c r="M494" s="39"/>
      <c r="N494" s="39"/>
      <c r="O494" s="39"/>
      <c r="P494" s="20"/>
      <c r="Q494" s="20"/>
      <c r="R494" s="20"/>
      <c r="S494" s="20"/>
      <c r="T494" s="197"/>
      <c r="U494" s="197"/>
      <c r="V494" s="197"/>
      <c r="W494" s="197"/>
      <c r="X494" s="197"/>
      <c r="Y494" s="197"/>
      <c r="Z494" s="197"/>
      <c r="AA494" s="197"/>
      <c r="AC494" s="197"/>
    </row>
    <row r="495" spans="2:29" ht="15.6">
      <c r="B495" s="67"/>
      <c r="C495" s="38"/>
      <c r="D495" s="38"/>
      <c r="E495" s="38"/>
      <c r="F495" s="38"/>
      <c r="G495" s="38"/>
      <c r="H495" s="38"/>
      <c r="I495" s="38"/>
      <c r="J495" s="39"/>
      <c r="K495" s="39"/>
      <c r="L495" s="39"/>
      <c r="M495" s="39"/>
      <c r="N495" s="39"/>
      <c r="O495" s="39"/>
      <c r="P495" s="20"/>
      <c r="Q495" s="20"/>
      <c r="R495" s="20"/>
      <c r="S495" s="20"/>
      <c r="T495" s="197"/>
      <c r="U495" s="197"/>
      <c r="V495" s="197"/>
      <c r="W495" s="197"/>
      <c r="X495" s="197"/>
      <c r="Y495" s="197"/>
      <c r="Z495" s="197"/>
      <c r="AA495" s="197"/>
      <c r="AC495" s="197"/>
    </row>
    <row r="496" spans="2:29">
      <c r="B496" s="37"/>
      <c r="C496" s="38"/>
      <c r="D496" s="38"/>
      <c r="E496" s="38"/>
      <c r="F496" s="38"/>
      <c r="G496" s="38"/>
      <c r="H496" s="38"/>
      <c r="I496" s="38"/>
      <c r="J496" s="39"/>
      <c r="K496" s="39"/>
      <c r="L496" s="39"/>
      <c r="M496" s="39"/>
      <c r="N496" s="39"/>
      <c r="O496" s="39"/>
      <c r="P496" s="20"/>
      <c r="Q496" s="20"/>
      <c r="R496" s="20"/>
      <c r="S496" s="20"/>
      <c r="T496" s="197"/>
      <c r="U496" s="197"/>
      <c r="V496" s="197"/>
      <c r="W496" s="197"/>
      <c r="X496" s="197"/>
      <c r="Y496" s="197"/>
      <c r="Z496" s="197"/>
      <c r="AA496" s="197"/>
      <c r="AC496" s="197"/>
    </row>
    <row r="497" spans="2:30">
      <c r="B497" s="37"/>
      <c r="C497" s="38"/>
      <c r="D497" s="38"/>
      <c r="E497" s="38"/>
      <c r="F497" s="38"/>
      <c r="G497" s="38"/>
      <c r="H497" s="38"/>
      <c r="I497" s="38"/>
      <c r="J497" s="39"/>
      <c r="K497" s="39"/>
      <c r="L497" s="39"/>
      <c r="M497" s="39"/>
      <c r="N497" s="39"/>
      <c r="O497" s="39"/>
      <c r="P497" s="20"/>
      <c r="Q497" s="20"/>
      <c r="R497" s="20"/>
      <c r="S497" s="20"/>
      <c r="T497" s="197"/>
      <c r="U497" s="197"/>
      <c r="V497" s="197"/>
      <c r="W497" s="197"/>
      <c r="X497" s="197"/>
      <c r="Y497" s="197"/>
      <c r="Z497" s="197"/>
      <c r="AA497" s="197"/>
      <c r="AC497" s="197"/>
    </row>
    <row r="498" spans="2:30">
      <c r="B498" s="37"/>
      <c r="C498" s="38"/>
      <c r="D498" s="38"/>
      <c r="E498" s="38"/>
      <c r="F498" s="38"/>
      <c r="G498" s="38"/>
      <c r="H498" s="38"/>
      <c r="I498" s="38"/>
      <c r="J498" s="39"/>
      <c r="K498" s="39"/>
      <c r="L498" s="39"/>
      <c r="M498" s="39"/>
      <c r="N498" s="39"/>
      <c r="O498" s="39"/>
      <c r="P498" s="20"/>
      <c r="Q498" s="20"/>
      <c r="R498" s="20"/>
      <c r="S498" s="20"/>
      <c r="T498" s="197"/>
      <c r="U498" s="197"/>
      <c r="V498" s="197"/>
      <c r="W498" s="197"/>
      <c r="X498" s="197"/>
      <c r="Y498" s="197"/>
      <c r="Z498" s="197"/>
      <c r="AA498" s="197"/>
      <c r="AC498" s="197"/>
    </row>
    <row r="499" spans="2:30" ht="15.6">
      <c r="B499" s="98"/>
      <c r="C499" s="72"/>
      <c r="D499" s="72"/>
      <c r="E499" s="72"/>
      <c r="F499" s="72"/>
      <c r="G499" s="72"/>
      <c r="H499" s="72"/>
      <c r="I499" s="72"/>
      <c r="J499" s="80"/>
      <c r="K499" s="80"/>
      <c r="L499" s="80"/>
      <c r="M499" s="80"/>
      <c r="N499" s="80"/>
      <c r="O499" s="99"/>
      <c r="P499" s="20"/>
      <c r="Q499" s="20"/>
      <c r="R499" s="20"/>
      <c r="S499" s="20"/>
      <c r="T499" s="197"/>
      <c r="U499" s="197"/>
      <c r="V499" s="197"/>
      <c r="W499" s="197"/>
      <c r="X499" s="197"/>
      <c r="Y499" s="197"/>
      <c r="Z499" s="197"/>
      <c r="AA499" s="197"/>
      <c r="AC499" s="197"/>
    </row>
    <row r="500" spans="2:30" ht="15.6">
      <c r="B500" s="98" t="s">
        <v>216</v>
      </c>
      <c r="C500" s="72"/>
      <c r="D500" s="72"/>
      <c r="E500" s="72"/>
      <c r="F500" s="72"/>
      <c r="G500" s="72"/>
      <c r="H500" s="72"/>
      <c r="I500" s="72"/>
      <c r="J500" s="80"/>
      <c r="K500" s="80"/>
      <c r="L500" s="80"/>
      <c r="M500" s="80"/>
      <c r="N500" s="80"/>
      <c r="O500" s="99" t="s">
        <v>217</v>
      </c>
      <c r="P500" s="20"/>
      <c r="Q500" s="20"/>
      <c r="R500" s="20"/>
      <c r="S500" s="20"/>
      <c r="T500" s="197"/>
      <c r="U500" s="197"/>
      <c r="V500" s="197"/>
      <c r="W500" s="197"/>
      <c r="X500" s="197"/>
      <c r="Y500" s="197"/>
      <c r="Z500" s="197"/>
      <c r="AA500" s="197"/>
      <c r="AB500" s="171" t="s">
        <v>2</v>
      </c>
    </row>
    <row r="501" spans="2:30">
      <c r="B501" s="230" t="s">
        <v>12</v>
      </c>
      <c r="C501" s="151">
        <v>2016</v>
      </c>
      <c r="D501" s="170">
        <v>2017</v>
      </c>
      <c r="E501" s="151">
        <v>2018</v>
      </c>
      <c r="F501" s="151">
        <v>2019</v>
      </c>
      <c r="G501" s="151">
        <v>2020</v>
      </c>
      <c r="H501" s="151">
        <v>2021</v>
      </c>
      <c r="I501" s="151">
        <v>2022</v>
      </c>
      <c r="J501" s="151">
        <v>2023</v>
      </c>
      <c r="K501" s="151">
        <v>2024</v>
      </c>
      <c r="L501" s="151">
        <v>2025</v>
      </c>
      <c r="M501" s="151">
        <v>2026</v>
      </c>
      <c r="N501" s="151">
        <v>2027</v>
      </c>
      <c r="O501" s="236" t="s">
        <v>12</v>
      </c>
      <c r="P501" s="152">
        <v>2016</v>
      </c>
      <c r="Q501" s="151">
        <v>2017</v>
      </c>
      <c r="R501" s="170">
        <v>2018</v>
      </c>
      <c r="S501" s="170">
        <v>2019</v>
      </c>
      <c r="T501" s="170">
        <v>2020</v>
      </c>
      <c r="U501" s="170">
        <v>2021</v>
      </c>
      <c r="V501" s="170">
        <v>2022</v>
      </c>
      <c r="W501" s="170">
        <v>2023</v>
      </c>
      <c r="X501" s="170">
        <v>2024</v>
      </c>
      <c r="Y501" s="170">
        <v>2025</v>
      </c>
      <c r="Z501" s="170">
        <v>2026</v>
      </c>
      <c r="AA501" s="170">
        <v>2027</v>
      </c>
      <c r="AB501" s="151" t="str">
        <f>$AB$154</f>
        <v>2021-2027</v>
      </c>
    </row>
    <row r="502" spans="2:30">
      <c r="B502" s="28" t="s">
        <v>207</v>
      </c>
      <c r="C502" s="187">
        <f>SUM(Ethernet!E19:E19)</f>
        <v>1529498</v>
      </c>
      <c r="D502" s="187">
        <f>SUM(Ethernet!F19:F19)</f>
        <v>2010866</v>
      </c>
      <c r="E502" s="187">
        <f>SUM(Ethernet!G19:G19)</f>
        <v>2046033.5</v>
      </c>
      <c r="F502" s="187">
        <f>SUM(Ethernet!H19:H19)</f>
        <v>0</v>
      </c>
      <c r="G502" s="187">
        <f>SUM(Ethernet!I19:I19)</f>
        <v>0</v>
      </c>
      <c r="H502" s="187">
        <f>SUM(Ethernet!J19:J19)</f>
        <v>0</v>
      </c>
      <c r="I502" s="187">
        <f>SUM(Ethernet!K19:K19)</f>
        <v>0</v>
      </c>
      <c r="J502" s="187">
        <f>SUM(Ethernet!L19:L19)</f>
        <v>0</v>
      </c>
      <c r="K502" s="187">
        <f>SUM(Ethernet!M19:M19)</f>
        <v>0</v>
      </c>
      <c r="L502" s="187">
        <f>SUM(Ethernet!N19:N19)</f>
        <v>0</v>
      </c>
      <c r="M502" s="187">
        <f>SUM(Ethernet!O19:O19)</f>
        <v>0</v>
      </c>
      <c r="N502" s="187">
        <f>SUM(Ethernet!P19:P19)</f>
        <v>0</v>
      </c>
      <c r="O502" s="237" t="str">
        <f>B502</f>
        <v>Short Reach (100m/300m)</v>
      </c>
      <c r="P502" s="153">
        <f>SUM(Ethernet!E102:E102)</f>
        <v>244.74994551888886</v>
      </c>
      <c r="Q502" s="153">
        <f>SUM(Ethernet!F102:F102)</f>
        <v>281.72000787334071</v>
      </c>
      <c r="R502" s="153">
        <f>SUM(Ethernet!G102:G102)</f>
        <v>222.61867618970373</v>
      </c>
      <c r="S502" s="153">
        <f>SUM(Ethernet!H102:H102)</f>
        <v>0</v>
      </c>
      <c r="T502" s="153">
        <f>SUM(Ethernet!I102:I102)</f>
        <v>0</v>
      </c>
      <c r="U502" s="153">
        <f>SUM(Ethernet!J102:J102)</f>
        <v>0</v>
      </c>
      <c r="V502" s="153">
        <f>SUM(Ethernet!K102:K102)</f>
        <v>0</v>
      </c>
      <c r="W502" s="153">
        <f>SUM(Ethernet!L102:L102)</f>
        <v>0</v>
      </c>
      <c r="X502" s="153">
        <f>SUM(Ethernet!M102:M102)</f>
        <v>0</v>
      </c>
      <c r="Y502" s="153">
        <f>SUM(Ethernet!N102:N102)</f>
        <v>0</v>
      </c>
      <c r="Z502" s="153">
        <f>SUM(Ethernet!O102:O102)</f>
        <v>0</v>
      </c>
      <c r="AA502" s="153">
        <f>SUM(Ethernet!P102:P102)</f>
        <v>0</v>
      </c>
      <c r="AB502" s="199" t="e">
        <f>(AA502/U502)^(1/6)-1</f>
        <v>#DIV/0!</v>
      </c>
      <c r="AD502" s="229"/>
    </row>
    <row r="503" spans="2:30">
      <c r="B503" s="28" t="s">
        <v>208</v>
      </c>
      <c r="C503" s="13">
        <f>SUM(Ethernet!E20:E22)</f>
        <v>1284790</v>
      </c>
      <c r="D503" s="13">
        <f>SUM(Ethernet!F20:F22)</f>
        <v>1420658</v>
      </c>
      <c r="E503" s="13">
        <f>SUM(Ethernet!G20:G22)</f>
        <v>774529</v>
      </c>
      <c r="F503" s="13">
        <f>SUM(Ethernet!H20:H22)</f>
        <v>0</v>
      </c>
      <c r="G503" s="13">
        <f>SUM(Ethernet!I20:I22)</f>
        <v>0</v>
      </c>
      <c r="H503" s="13">
        <f>SUM(Ethernet!J20:J22)</f>
        <v>0</v>
      </c>
      <c r="I503" s="13">
        <f>SUM(Ethernet!K20:K22)</f>
        <v>0</v>
      </c>
      <c r="J503" s="13">
        <f>SUM(Ethernet!L20:L22)</f>
        <v>0</v>
      </c>
      <c r="K503" s="13">
        <f>SUM(Ethernet!M20:M22)</f>
        <v>0</v>
      </c>
      <c r="L503" s="13">
        <f>SUM(Ethernet!N20:N22)</f>
        <v>0</v>
      </c>
      <c r="M503" s="13">
        <f>SUM(Ethernet!O20:O22)</f>
        <v>0</v>
      </c>
      <c r="N503" s="13">
        <f>SUM(Ethernet!P20:P22)</f>
        <v>0</v>
      </c>
      <c r="O503" s="28" t="str">
        <f>B503</f>
        <v>Intermediate Reach (0.5-2 km)</v>
      </c>
      <c r="P503" s="84">
        <f>SUM(Ethernet!E103:E105)</f>
        <v>387.2100126686222</v>
      </c>
      <c r="Q503" s="84">
        <f>SUM(Ethernet!F103:F105)</f>
        <v>440.4631125258731</v>
      </c>
      <c r="R503" s="84">
        <f>SUM(Ethernet!G103:G105)</f>
        <v>209.10543025999999</v>
      </c>
      <c r="S503" s="84">
        <f>SUM(Ethernet!H103:H105)</f>
        <v>0</v>
      </c>
      <c r="T503" s="84">
        <f>SUM(Ethernet!I103:I105)</f>
        <v>0</v>
      </c>
      <c r="U503" s="84">
        <f>SUM(Ethernet!J103:J105)</f>
        <v>0</v>
      </c>
      <c r="V503" s="84">
        <f>SUM(Ethernet!K103:K105)</f>
        <v>0</v>
      </c>
      <c r="W503" s="84">
        <f>SUM(Ethernet!L103:L105)</f>
        <v>0</v>
      </c>
      <c r="X503" s="84">
        <f>SUM(Ethernet!M103:M105)</f>
        <v>0</v>
      </c>
      <c r="Y503" s="84">
        <f>SUM(Ethernet!N103:N105)</f>
        <v>0</v>
      </c>
      <c r="Z503" s="84">
        <f>SUM(Ethernet!O103:O105)</f>
        <v>0</v>
      </c>
      <c r="AA503" s="84">
        <f>SUM(Ethernet!P103:P105)</f>
        <v>0</v>
      </c>
      <c r="AB503" s="200" t="e">
        <f>(AA503/U503)^(1/6)-1</f>
        <v>#DIV/0!</v>
      </c>
      <c r="AD503" s="229"/>
    </row>
    <row r="504" spans="2:30">
      <c r="B504" s="28" t="s">
        <v>200</v>
      </c>
      <c r="C504" s="13">
        <f>SUM(Ethernet!E23:E23)</f>
        <v>333886</v>
      </c>
      <c r="D504" s="13">
        <f>SUM(Ethernet!F23:F23)</f>
        <v>427204</v>
      </c>
      <c r="E504" s="13">
        <f>SUM(Ethernet!G23:G23)</f>
        <v>269337</v>
      </c>
      <c r="F504" s="13">
        <f>SUM(Ethernet!H23:H23)</f>
        <v>0</v>
      </c>
      <c r="G504" s="13">
        <f>SUM(Ethernet!I23:I23)</f>
        <v>0</v>
      </c>
      <c r="H504" s="13">
        <f>SUM(Ethernet!J23:J23)</f>
        <v>0</v>
      </c>
      <c r="I504" s="13">
        <f>SUM(Ethernet!K23:K23)</f>
        <v>0</v>
      </c>
      <c r="J504" s="13">
        <f>SUM(Ethernet!L23:L23)</f>
        <v>0</v>
      </c>
      <c r="K504" s="13">
        <f>SUM(Ethernet!M23:M23)</f>
        <v>0</v>
      </c>
      <c r="L504" s="13">
        <f>SUM(Ethernet!N23:N23)</f>
        <v>0</v>
      </c>
      <c r="M504" s="13">
        <f>SUM(Ethernet!O23:O23)</f>
        <v>0</v>
      </c>
      <c r="N504" s="13">
        <f>SUM(Ethernet!P23:P23)</f>
        <v>0</v>
      </c>
      <c r="O504" s="28" t="s">
        <v>102</v>
      </c>
      <c r="P504" s="84">
        <f>SUM(Ethernet!E106:E106)</f>
        <v>147.78506988916058</v>
      </c>
      <c r="Q504" s="84">
        <f>SUM(Ethernet!F106:F106)</f>
        <v>174.16784143419122</v>
      </c>
      <c r="R504" s="84">
        <f>SUM(Ethernet!G106:G106)</f>
        <v>97.438304479999957</v>
      </c>
      <c r="S504" s="84">
        <f>SUM(Ethernet!H106:H106)</f>
        <v>0</v>
      </c>
      <c r="T504" s="84">
        <f>SUM(Ethernet!I106:I106)</f>
        <v>0</v>
      </c>
      <c r="U504" s="84">
        <f>SUM(Ethernet!J106:J106)</f>
        <v>0</v>
      </c>
      <c r="V504" s="84">
        <f>SUM(Ethernet!K106:K106)</f>
        <v>0</v>
      </c>
      <c r="W504" s="84">
        <f>SUM(Ethernet!L106:L106)</f>
        <v>0</v>
      </c>
      <c r="X504" s="84">
        <f>SUM(Ethernet!M106:M106)</f>
        <v>0</v>
      </c>
      <c r="Y504" s="84">
        <f>SUM(Ethernet!N106:N106)</f>
        <v>0</v>
      </c>
      <c r="Z504" s="84">
        <f>SUM(Ethernet!O106:O106)</f>
        <v>0</v>
      </c>
      <c r="AA504" s="84">
        <f>SUM(Ethernet!P106:P106)</f>
        <v>0</v>
      </c>
      <c r="AB504" s="200" t="e">
        <f>(AA504/U504)^(1/6)-1</f>
        <v>#DIV/0!</v>
      </c>
    </row>
    <row r="505" spans="2:30">
      <c r="B505" s="28" t="s">
        <v>201</v>
      </c>
      <c r="C505" s="291">
        <f>Ethernet!E24</f>
        <v>4894</v>
      </c>
      <c r="D505" s="291">
        <f>Ethernet!F24</f>
        <v>5432</v>
      </c>
      <c r="E505" s="291">
        <f>Ethernet!G24</f>
        <v>8224</v>
      </c>
      <c r="F505" s="291">
        <f>Ethernet!H24</f>
        <v>0</v>
      </c>
      <c r="G505" s="291">
        <f>Ethernet!I24</f>
        <v>0</v>
      </c>
      <c r="H505" s="291">
        <f>Ethernet!J24</f>
        <v>0</v>
      </c>
      <c r="I505" s="291">
        <f>Ethernet!K24</f>
        <v>0</v>
      </c>
      <c r="J505" s="291">
        <f>Ethernet!L24</f>
        <v>0</v>
      </c>
      <c r="K505" s="291">
        <f>Ethernet!M24</f>
        <v>0</v>
      </c>
      <c r="L505" s="291">
        <f>Ethernet!N24</f>
        <v>0</v>
      </c>
      <c r="M505" s="291">
        <f>Ethernet!O24</f>
        <v>0</v>
      </c>
      <c r="N505" s="291">
        <f>Ethernet!P24</f>
        <v>0</v>
      </c>
      <c r="O505" s="31" t="s">
        <v>122</v>
      </c>
      <c r="P505" s="84">
        <f>Ethernet!E107</f>
        <v>8.1879420954829136</v>
      </c>
      <c r="Q505" s="84">
        <f>Ethernet!F107</f>
        <v>7.9265538087967364</v>
      </c>
      <c r="R505" s="84">
        <f>Ethernet!G107</f>
        <v>10.321537999999995</v>
      </c>
      <c r="S505" s="84">
        <f>Ethernet!H107</f>
        <v>0</v>
      </c>
      <c r="T505" s="84">
        <f>Ethernet!I107</f>
        <v>0</v>
      </c>
      <c r="U505" s="84">
        <f>Ethernet!J107</f>
        <v>0</v>
      </c>
      <c r="V505" s="84">
        <f>Ethernet!K107</f>
        <v>0</v>
      </c>
      <c r="W505" s="84">
        <f>Ethernet!L107</f>
        <v>0</v>
      </c>
      <c r="X505" s="84">
        <f>Ethernet!M107</f>
        <v>0</v>
      </c>
      <c r="Y505" s="84">
        <f>Ethernet!N107</f>
        <v>0</v>
      </c>
      <c r="Z505" s="84">
        <f>Ethernet!O107</f>
        <v>0</v>
      </c>
      <c r="AA505" s="84">
        <f>Ethernet!P107</f>
        <v>0</v>
      </c>
      <c r="AB505" s="200" t="e">
        <f>(AA505/U505)^(1/6)-1</f>
        <v>#DIV/0!</v>
      </c>
    </row>
    <row r="506" spans="2:30">
      <c r="B506" s="232" t="s">
        <v>100</v>
      </c>
      <c r="C506" s="242">
        <f t="shared" ref="C506:K506" si="74">SUM(C502:C505)</f>
        <v>3153068</v>
      </c>
      <c r="D506" s="242">
        <f t="shared" si="74"/>
        <v>3864160</v>
      </c>
      <c r="E506" s="242">
        <f t="shared" si="74"/>
        <v>3098123.5</v>
      </c>
      <c r="F506" s="242">
        <f t="shared" si="74"/>
        <v>0</v>
      </c>
      <c r="G506" s="160">
        <f t="shared" si="74"/>
        <v>0</v>
      </c>
      <c r="H506" s="160">
        <f t="shared" si="74"/>
        <v>0</v>
      </c>
      <c r="I506" s="160">
        <f t="shared" si="74"/>
        <v>0</v>
      </c>
      <c r="J506" s="160">
        <f t="shared" si="74"/>
        <v>0</v>
      </c>
      <c r="K506" s="160">
        <f t="shared" si="74"/>
        <v>0</v>
      </c>
      <c r="L506" s="160">
        <f t="shared" ref="L506:N506" si="75">SUM(L502:L505)</f>
        <v>0</v>
      </c>
      <c r="M506" s="160">
        <f t="shared" si="75"/>
        <v>0</v>
      </c>
      <c r="N506" s="160">
        <f t="shared" si="75"/>
        <v>0</v>
      </c>
      <c r="O506" s="31" t="s">
        <v>100</v>
      </c>
      <c r="P506" s="238">
        <f t="shared" ref="P506:X506" si="76">SUM(P502:P505)</f>
        <v>787.93297017215457</v>
      </c>
      <c r="Q506" s="239">
        <f t="shared" si="76"/>
        <v>904.27751564220171</v>
      </c>
      <c r="R506" s="239">
        <f t="shared" si="76"/>
        <v>539.48394892970373</v>
      </c>
      <c r="S506" s="239">
        <f t="shared" si="76"/>
        <v>0</v>
      </c>
      <c r="T506" s="239">
        <f t="shared" si="76"/>
        <v>0</v>
      </c>
      <c r="U506" s="239">
        <f t="shared" si="76"/>
        <v>0</v>
      </c>
      <c r="V506" s="239">
        <f t="shared" si="76"/>
        <v>0</v>
      </c>
      <c r="W506" s="239">
        <f t="shared" si="76"/>
        <v>0</v>
      </c>
      <c r="X506" s="239">
        <f t="shared" si="76"/>
        <v>0</v>
      </c>
      <c r="Y506" s="239">
        <f t="shared" ref="Y506:AA506" si="77">SUM(Y502:Y505)</f>
        <v>0</v>
      </c>
      <c r="Z506" s="239">
        <f t="shared" si="77"/>
        <v>0</v>
      </c>
      <c r="AA506" s="239">
        <f t="shared" si="77"/>
        <v>0</v>
      </c>
      <c r="AB506" s="205" t="e">
        <f>(AA506/U506)^(1/6)-1</f>
        <v>#DIV/0!</v>
      </c>
    </row>
    <row r="507" spans="2:30">
      <c r="B507" s="37"/>
      <c r="C507" s="38"/>
      <c r="D507" s="38"/>
      <c r="E507" s="38"/>
      <c r="F507" s="38"/>
      <c r="G507" s="38"/>
      <c r="H507" s="38"/>
      <c r="I507" s="38"/>
      <c r="J507" s="38"/>
      <c r="K507" s="38"/>
      <c r="L507" s="38"/>
      <c r="M507" s="38"/>
      <c r="N507" s="38"/>
      <c r="O507" s="39"/>
      <c r="P507" s="20"/>
      <c r="Q507" s="20"/>
      <c r="R507" s="20"/>
      <c r="S507" s="20"/>
      <c r="T507" s="197"/>
      <c r="U507" s="197"/>
      <c r="V507" s="197"/>
      <c r="W507" s="197"/>
      <c r="X507" s="197"/>
      <c r="Y507" s="197"/>
      <c r="Z507" s="197"/>
      <c r="AA507" s="197"/>
      <c r="AC507" s="197"/>
    </row>
    <row r="508" spans="2:30">
      <c r="B508" s="37"/>
      <c r="C508" s="38"/>
      <c r="D508" s="38"/>
      <c r="E508" s="38"/>
      <c r="F508" s="38"/>
      <c r="G508" s="38"/>
      <c r="H508" s="38"/>
      <c r="I508" s="38"/>
      <c r="J508" s="39"/>
      <c r="K508" s="39"/>
      <c r="L508" s="39"/>
      <c r="M508" s="39"/>
      <c r="N508" s="39"/>
      <c r="O508" s="39"/>
      <c r="P508" s="20"/>
      <c r="Q508" s="20"/>
      <c r="R508" s="20"/>
      <c r="S508" s="20"/>
      <c r="T508" s="197"/>
      <c r="U508" s="197"/>
      <c r="V508" s="197"/>
      <c r="W508" s="197"/>
      <c r="X508" s="197"/>
      <c r="Y508" s="197"/>
      <c r="Z508" s="197"/>
      <c r="AA508" s="197"/>
      <c r="AC508" s="197"/>
    </row>
    <row r="509" spans="2:30" ht="15.6">
      <c r="B509" s="107" t="s">
        <v>218</v>
      </c>
      <c r="C509" s="38"/>
      <c r="D509" s="38"/>
      <c r="E509" s="38"/>
      <c r="F509" s="38"/>
      <c r="G509" s="38"/>
      <c r="H509" s="38"/>
      <c r="I509" s="38"/>
      <c r="J509" s="39"/>
      <c r="K509" s="39"/>
      <c r="L509" s="39"/>
      <c r="M509" s="39"/>
      <c r="N509" s="39"/>
      <c r="O509" s="107" t="s">
        <v>219</v>
      </c>
      <c r="P509" s="20"/>
      <c r="Q509" s="20"/>
      <c r="R509" s="20"/>
      <c r="S509" s="20"/>
      <c r="T509" s="197"/>
      <c r="U509" s="197"/>
      <c r="V509" s="197"/>
      <c r="W509" s="197"/>
      <c r="X509" s="197"/>
      <c r="Y509" s="197"/>
      <c r="Z509" s="197"/>
      <c r="AA509" s="197"/>
      <c r="AC509" s="197"/>
    </row>
    <row r="510" spans="2:30">
      <c r="B510" s="37"/>
      <c r="C510" s="38"/>
      <c r="D510" s="38"/>
      <c r="E510" s="38"/>
      <c r="F510" s="38"/>
      <c r="G510" s="38"/>
      <c r="H510" s="38"/>
      <c r="I510" s="38"/>
      <c r="J510" s="39"/>
      <c r="K510" s="39"/>
      <c r="L510" s="39"/>
      <c r="M510" s="39"/>
      <c r="N510" s="39"/>
      <c r="O510" s="39"/>
      <c r="P510" s="20"/>
      <c r="Q510" s="20"/>
      <c r="R510" s="20"/>
      <c r="S510" s="20"/>
      <c r="T510" s="197"/>
      <c r="U510" s="197"/>
      <c r="V510" s="197"/>
      <c r="W510" s="197"/>
      <c r="X510" s="197"/>
      <c r="Y510" s="197"/>
      <c r="Z510" s="197"/>
      <c r="AA510" s="197"/>
      <c r="AC510" s="197"/>
    </row>
    <row r="511" spans="2:30">
      <c r="B511" s="37"/>
      <c r="C511" s="38"/>
      <c r="D511" s="38"/>
      <c r="E511" s="38"/>
      <c r="F511" s="38"/>
      <c r="G511" s="38"/>
      <c r="H511" s="38"/>
      <c r="I511" s="38"/>
      <c r="J511" s="39"/>
      <c r="K511" s="39"/>
      <c r="L511" s="39"/>
      <c r="M511" s="39"/>
      <c r="N511" s="39"/>
      <c r="O511" s="39"/>
      <c r="P511" s="20"/>
      <c r="Q511" s="20"/>
      <c r="R511" s="20"/>
      <c r="S511" s="20"/>
      <c r="T511" s="197"/>
      <c r="U511" s="197"/>
      <c r="V511" s="197"/>
      <c r="W511" s="197"/>
      <c r="X511" s="197"/>
      <c r="Y511" s="197"/>
      <c r="Z511" s="197"/>
      <c r="AA511" s="197"/>
      <c r="AC511" s="197"/>
    </row>
    <row r="512" spans="2:30">
      <c r="B512" s="37"/>
      <c r="C512" s="38"/>
      <c r="D512" s="38"/>
      <c r="E512" s="38"/>
      <c r="F512" s="38"/>
      <c r="G512" s="38"/>
      <c r="H512" s="38"/>
      <c r="I512" s="38"/>
      <c r="J512" s="39"/>
      <c r="K512" s="39"/>
      <c r="L512" s="39"/>
      <c r="M512" s="39"/>
      <c r="N512" s="39"/>
      <c r="O512" s="39"/>
      <c r="P512" s="20"/>
      <c r="Q512" s="20"/>
      <c r="R512" s="20"/>
      <c r="S512" s="20"/>
      <c r="T512" s="197"/>
      <c r="U512" s="197"/>
      <c r="V512" s="197"/>
      <c r="W512" s="197"/>
      <c r="X512" s="197"/>
      <c r="Y512" s="197"/>
      <c r="Z512" s="197"/>
      <c r="AA512" s="197"/>
      <c r="AC512" s="197"/>
    </row>
    <row r="513" spans="2:29">
      <c r="B513" s="37"/>
      <c r="C513" s="38"/>
      <c r="D513" s="38"/>
      <c r="E513" s="38"/>
      <c r="F513" s="38"/>
      <c r="G513" s="38"/>
      <c r="H513" s="38"/>
      <c r="I513" s="38"/>
      <c r="J513" s="39"/>
      <c r="K513" s="39"/>
      <c r="L513" s="39"/>
      <c r="M513" s="39"/>
      <c r="N513" s="39"/>
      <c r="O513" s="39"/>
      <c r="P513" s="20"/>
      <c r="Q513" s="20"/>
      <c r="R513" s="20"/>
      <c r="S513" s="20"/>
      <c r="T513" s="197"/>
      <c r="U513" s="197"/>
      <c r="V513" s="197"/>
      <c r="W513" s="197"/>
      <c r="X513" s="197"/>
      <c r="Y513" s="197"/>
      <c r="Z513" s="197"/>
      <c r="AA513" s="197"/>
      <c r="AC513" s="197"/>
    </row>
    <row r="514" spans="2:29">
      <c r="B514" s="37"/>
      <c r="C514" s="38"/>
      <c r="D514" s="38"/>
      <c r="E514" s="38"/>
      <c r="F514" s="38"/>
      <c r="G514" s="38"/>
      <c r="H514" s="38"/>
      <c r="I514" s="38"/>
      <c r="J514" s="39"/>
      <c r="K514" s="39"/>
      <c r="L514" s="39"/>
      <c r="M514" s="39"/>
      <c r="N514" s="39"/>
      <c r="O514" s="39"/>
      <c r="P514" s="20"/>
      <c r="Q514" s="20"/>
      <c r="R514" s="20"/>
      <c r="S514" s="20"/>
      <c r="T514" s="197"/>
      <c r="U514" s="197"/>
      <c r="V514" s="197"/>
      <c r="W514" s="197"/>
      <c r="X514" s="197"/>
      <c r="Y514" s="197"/>
      <c r="Z514" s="197"/>
      <c r="AA514" s="197"/>
      <c r="AC514" s="197"/>
    </row>
    <row r="515" spans="2:29">
      <c r="B515" s="37"/>
      <c r="C515" s="38"/>
      <c r="D515" s="38"/>
      <c r="E515" s="38"/>
      <c r="F515" s="38"/>
      <c r="G515" s="38"/>
      <c r="H515" s="38"/>
      <c r="I515" s="38"/>
      <c r="J515" s="39"/>
      <c r="K515" s="39"/>
      <c r="L515" s="39"/>
      <c r="M515" s="39"/>
      <c r="N515" s="39"/>
      <c r="O515" s="39"/>
      <c r="P515" s="20"/>
      <c r="Q515" s="20"/>
      <c r="R515" s="20"/>
      <c r="S515" s="20"/>
      <c r="T515" s="197"/>
      <c r="U515" s="197"/>
      <c r="V515" s="197"/>
      <c r="W515" s="197"/>
      <c r="X515" s="197"/>
      <c r="Y515" s="197"/>
      <c r="Z515" s="197"/>
      <c r="AA515" s="197"/>
      <c r="AC515" s="197"/>
    </row>
    <row r="516" spans="2:29">
      <c r="B516" s="37"/>
      <c r="C516" s="38"/>
      <c r="D516" s="38"/>
      <c r="E516" s="38"/>
      <c r="F516" s="38"/>
      <c r="G516" s="38"/>
      <c r="H516" s="38"/>
      <c r="I516" s="38"/>
      <c r="J516" s="39"/>
      <c r="K516" s="39"/>
      <c r="L516" s="39"/>
      <c r="M516" s="39"/>
      <c r="N516" s="39"/>
      <c r="O516" s="39"/>
      <c r="P516" s="20"/>
      <c r="Q516" s="20"/>
      <c r="R516" s="20"/>
      <c r="S516" s="20"/>
      <c r="T516" s="197"/>
      <c r="U516" s="197"/>
      <c r="V516" s="197"/>
      <c r="W516" s="197"/>
      <c r="X516" s="197"/>
      <c r="Y516" s="197"/>
      <c r="Z516" s="197"/>
      <c r="AA516" s="197"/>
      <c r="AC516" s="197"/>
    </row>
    <row r="517" spans="2:29">
      <c r="B517" s="37"/>
      <c r="C517" s="38"/>
      <c r="D517" s="38"/>
      <c r="E517" s="38"/>
      <c r="F517" s="38"/>
      <c r="G517" s="38"/>
      <c r="H517" s="38"/>
      <c r="I517" s="38"/>
      <c r="J517" s="39"/>
      <c r="K517" s="39"/>
      <c r="L517" s="39"/>
      <c r="M517" s="39"/>
      <c r="N517" s="39"/>
      <c r="O517" s="39"/>
      <c r="P517" s="20"/>
      <c r="Q517" s="20"/>
      <c r="R517" s="20"/>
      <c r="S517" s="20"/>
      <c r="T517" s="197"/>
      <c r="U517" s="197"/>
      <c r="V517" s="197"/>
      <c r="W517" s="197"/>
      <c r="X517" s="197"/>
      <c r="Y517" s="197"/>
      <c r="Z517" s="197"/>
      <c r="AA517" s="197"/>
      <c r="AC517" s="197"/>
    </row>
    <row r="518" spans="2:29">
      <c r="B518" s="37"/>
      <c r="C518" s="38"/>
      <c r="D518" s="38"/>
      <c r="E518" s="38"/>
      <c r="F518" s="38"/>
      <c r="G518" s="38"/>
      <c r="H518" s="38"/>
      <c r="I518" s="38"/>
      <c r="J518" s="39"/>
      <c r="K518" s="39"/>
      <c r="L518" s="39"/>
      <c r="M518" s="39"/>
      <c r="N518" s="39"/>
      <c r="O518" s="39"/>
      <c r="P518" s="20"/>
      <c r="Q518" s="20"/>
      <c r="R518" s="20"/>
      <c r="S518" s="20"/>
      <c r="T518" s="197"/>
      <c r="U518" s="197"/>
      <c r="V518" s="197"/>
      <c r="W518" s="197"/>
      <c r="X518" s="197"/>
      <c r="Y518" s="197"/>
      <c r="Z518" s="197"/>
      <c r="AA518" s="197"/>
      <c r="AC518" s="197"/>
    </row>
    <row r="519" spans="2:29">
      <c r="B519" s="37"/>
      <c r="C519" s="38"/>
      <c r="D519" s="38"/>
      <c r="E519" s="38"/>
      <c r="F519" s="38"/>
      <c r="G519" s="38"/>
      <c r="H519" s="38"/>
      <c r="I519" s="38"/>
      <c r="J519" s="39"/>
      <c r="K519" s="39"/>
      <c r="L519" s="39"/>
      <c r="M519" s="39"/>
      <c r="N519" s="39"/>
      <c r="O519" s="39"/>
      <c r="P519" s="20"/>
      <c r="Q519" s="20"/>
      <c r="R519" s="20"/>
      <c r="S519" s="20"/>
      <c r="T519" s="197"/>
      <c r="U519" s="197"/>
      <c r="V519" s="197"/>
      <c r="W519" s="197"/>
      <c r="X519" s="197"/>
      <c r="Y519" s="197"/>
      <c r="Z519" s="197"/>
      <c r="AA519" s="197"/>
      <c r="AC519" s="197"/>
    </row>
    <row r="520" spans="2:29">
      <c r="B520" s="37"/>
      <c r="C520" s="38"/>
      <c r="D520" s="38"/>
      <c r="E520" s="38"/>
      <c r="F520" s="38"/>
      <c r="G520" s="38"/>
      <c r="H520" s="38"/>
      <c r="I520" s="38"/>
      <c r="J520" s="39"/>
      <c r="K520" s="39"/>
      <c r="L520" s="39"/>
      <c r="M520" s="39"/>
      <c r="N520" s="39"/>
      <c r="O520" s="39"/>
      <c r="P520" s="20"/>
      <c r="Q520" s="20"/>
      <c r="R520" s="20"/>
      <c r="S520" s="20"/>
      <c r="T520" s="197"/>
      <c r="U520" s="197"/>
      <c r="V520" s="197"/>
      <c r="W520" s="197"/>
      <c r="X520" s="197"/>
      <c r="Y520" s="197"/>
      <c r="Z520" s="197"/>
      <c r="AA520" s="197"/>
      <c r="AC520" s="197"/>
    </row>
    <row r="521" spans="2:29">
      <c r="B521" s="37"/>
      <c r="C521" s="38"/>
      <c r="D521" s="38"/>
      <c r="E521" s="38"/>
      <c r="F521" s="38"/>
      <c r="G521" s="38"/>
      <c r="H521" s="38"/>
      <c r="I521" s="38"/>
      <c r="J521" s="39"/>
      <c r="K521" s="39"/>
      <c r="L521" s="39"/>
      <c r="M521" s="39"/>
      <c r="N521" s="39"/>
      <c r="O521" s="39"/>
      <c r="P521" s="20"/>
      <c r="Q521" s="20"/>
      <c r="R521" s="20"/>
      <c r="S521" s="20"/>
      <c r="T521" s="197"/>
      <c r="U521" s="197"/>
      <c r="V521" s="197"/>
      <c r="W521" s="197"/>
      <c r="X521" s="197"/>
      <c r="Y521" s="197"/>
      <c r="Z521" s="197"/>
      <c r="AA521" s="197"/>
      <c r="AC521" s="197"/>
    </row>
    <row r="522" spans="2:29">
      <c r="B522" s="37"/>
      <c r="C522" s="38"/>
      <c r="D522" s="38"/>
      <c r="E522" s="38"/>
      <c r="F522" s="38"/>
      <c r="G522" s="38"/>
      <c r="H522" s="38"/>
      <c r="I522" s="38"/>
      <c r="J522" s="39"/>
      <c r="K522" s="39"/>
      <c r="L522" s="39"/>
      <c r="M522" s="39"/>
      <c r="N522" s="39"/>
      <c r="O522" s="39"/>
      <c r="P522" s="20"/>
      <c r="Q522" s="20"/>
      <c r="R522" s="20"/>
      <c r="S522" s="20"/>
      <c r="T522" s="197"/>
      <c r="U522" s="197"/>
      <c r="V522" s="197"/>
      <c r="W522" s="197"/>
      <c r="X522" s="197"/>
      <c r="Y522" s="197"/>
      <c r="Z522" s="197"/>
      <c r="AA522" s="197"/>
      <c r="AC522" s="197"/>
    </row>
    <row r="523" spans="2:29">
      <c r="B523" s="37"/>
      <c r="C523" s="38"/>
      <c r="D523" s="38"/>
      <c r="E523" s="38"/>
      <c r="F523" s="38"/>
      <c r="G523" s="38"/>
      <c r="H523" s="38"/>
      <c r="I523" s="38"/>
      <c r="J523" s="39"/>
      <c r="K523" s="39"/>
      <c r="L523" s="39"/>
      <c r="M523" s="39"/>
      <c r="N523" s="39"/>
      <c r="O523" s="39"/>
      <c r="P523" s="20"/>
      <c r="Q523" s="20"/>
      <c r="R523" s="20"/>
      <c r="S523" s="20"/>
      <c r="T523" s="197"/>
      <c r="U523" s="197"/>
      <c r="V523" s="197"/>
      <c r="W523" s="197"/>
      <c r="X523" s="197"/>
      <c r="Y523" s="197"/>
      <c r="Z523" s="197"/>
      <c r="AA523" s="197"/>
      <c r="AC523" s="197"/>
    </row>
    <row r="524" spans="2:29">
      <c r="B524" s="37"/>
      <c r="C524" s="38"/>
      <c r="D524" s="38"/>
      <c r="E524" s="38"/>
      <c r="F524" s="38"/>
      <c r="G524" s="38"/>
      <c r="H524" s="38"/>
      <c r="I524" s="38"/>
      <c r="J524" s="39"/>
      <c r="K524" s="39"/>
      <c r="L524" s="39"/>
      <c r="M524" s="39"/>
      <c r="N524" s="39"/>
      <c r="O524" s="39"/>
      <c r="P524" s="20"/>
      <c r="Q524" s="20"/>
      <c r="R524" s="20"/>
      <c r="S524" s="20"/>
      <c r="T524" s="197"/>
      <c r="U524" s="197"/>
      <c r="V524" s="197"/>
      <c r="W524" s="197"/>
      <c r="X524" s="197"/>
      <c r="Y524" s="197"/>
      <c r="Z524" s="197"/>
      <c r="AA524" s="197"/>
      <c r="AC524" s="197"/>
    </row>
    <row r="525" spans="2:29" ht="15.6">
      <c r="B525" s="67"/>
      <c r="C525" s="38"/>
      <c r="D525" s="38"/>
      <c r="E525" s="38"/>
      <c r="F525" s="38"/>
      <c r="G525" s="38"/>
      <c r="H525" s="38"/>
      <c r="I525" s="38"/>
      <c r="J525" s="39"/>
      <c r="K525" s="39"/>
      <c r="L525" s="39"/>
      <c r="M525" s="39"/>
      <c r="N525" s="39"/>
      <c r="O525" s="39"/>
      <c r="P525" s="20"/>
      <c r="Q525" s="20"/>
      <c r="R525" s="20"/>
      <c r="S525" s="20"/>
      <c r="T525" s="197"/>
      <c r="U525" s="197"/>
      <c r="V525" s="197"/>
      <c r="W525" s="197"/>
      <c r="X525" s="197"/>
      <c r="Y525" s="197"/>
      <c r="Z525" s="197"/>
      <c r="AA525" s="197"/>
      <c r="AC525" s="197"/>
    </row>
    <row r="526" spans="2:29">
      <c r="B526" s="37"/>
      <c r="C526" s="38"/>
      <c r="D526" s="38"/>
      <c r="E526" s="38"/>
      <c r="F526" s="38"/>
      <c r="G526" s="38"/>
      <c r="H526" s="38"/>
      <c r="I526" s="38"/>
      <c r="J526" s="39"/>
      <c r="K526" s="39"/>
      <c r="L526" s="39"/>
      <c r="M526" s="39"/>
      <c r="N526" s="39"/>
      <c r="O526" s="39"/>
      <c r="P526" s="20"/>
      <c r="Q526" s="20"/>
      <c r="R526" s="20"/>
      <c r="S526" s="20"/>
      <c r="T526" s="197"/>
      <c r="U526" s="197"/>
      <c r="V526" s="197"/>
      <c r="W526" s="197"/>
      <c r="X526" s="197"/>
      <c r="Y526" s="197"/>
      <c r="Z526" s="197"/>
      <c r="AA526" s="197"/>
      <c r="AC526" s="197"/>
    </row>
    <row r="527" spans="2:29">
      <c r="B527" s="37"/>
      <c r="C527" s="38"/>
      <c r="D527" s="38"/>
      <c r="E527" s="38"/>
      <c r="F527" s="38"/>
      <c r="G527" s="38"/>
      <c r="H527" s="38"/>
      <c r="I527" s="38"/>
      <c r="J527" s="39"/>
      <c r="K527" s="39"/>
      <c r="L527" s="39"/>
      <c r="M527" s="39"/>
      <c r="N527" s="39"/>
      <c r="O527" s="39"/>
      <c r="P527" s="20"/>
      <c r="Q527" s="20"/>
      <c r="R527" s="20"/>
      <c r="S527" s="20"/>
      <c r="T527" s="197"/>
      <c r="U527" s="197"/>
      <c r="V527" s="197"/>
      <c r="W527" s="197"/>
      <c r="X527" s="197"/>
      <c r="Y527" s="197"/>
      <c r="Z527" s="197"/>
      <c r="AA527" s="197"/>
      <c r="AC527" s="197"/>
    </row>
    <row r="528" spans="2:29">
      <c r="B528" s="37"/>
      <c r="C528" s="38"/>
      <c r="D528" s="38"/>
      <c r="E528" s="38"/>
      <c r="F528" s="38"/>
      <c r="G528" s="38"/>
      <c r="H528" s="38"/>
      <c r="I528" s="38"/>
      <c r="J528" s="39"/>
      <c r="K528" s="39"/>
      <c r="L528" s="39"/>
      <c r="M528" s="39"/>
      <c r="N528" s="39"/>
      <c r="O528" s="39"/>
      <c r="P528" s="20"/>
      <c r="Q528" s="20"/>
      <c r="R528" s="20"/>
      <c r="S528" s="20"/>
      <c r="T528" s="197"/>
      <c r="U528" s="197"/>
      <c r="V528" s="197"/>
      <c r="W528" s="197"/>
      <c r="X528" s="197"/>
      <c r="Y528" s="197"/>
      <c r="Z528" s="197"/>
      <c r="AA528" s="197"/>
      <c r="AC528" s="197"/>
    </row>
    <row r="529" spans="1:30" ht="15.6">
      <c r="B529" s="98" t="s">
        <v>220</v>
      </c>
      <c r="C529" s="72"/>
      <c r="D529" s="72"/>
      <c r="E529" s="72"/>
      <c r="F529" s="72"/>
      <c r="G529" s="72"/>
      <c r="H529" s="72"/>
      <c r="I529" s="72"/>
      <c r="J529" s="80"/>
      <c r="K529" s="80"/>
      <c r="L529" s="80"/>
      <c r="M529" s="80"/>
      <c r="N529" s="80"/>
      <c r="O529" s="99" t="s">
        <v>221</v>
      </c>
      <c r="P529" s="20"/>
      <c r="Q529" s="20"/>
      <c r="R529" s="20"/>
      <c r="S529" s="197"/>
      <c r="AB529" s="171" t="s">
        <v>2</v>
      </c>
    </row>
    <row r="530" spans="1:30">
      <c r="B530" s="230" t="s">
        <v>12</v>
      </c>
      <c r="C530" s="151">
        <v>2016</v>
      </c>
      <c r="D530" s="170">
        <v>2017</v>
      </c>
      <c r="E530" s="170">
        <v>2018</v>
      </c>
      <c r="F530" s="151">
        <v>2019</v>
      </c>
      <c r="G530" s="151">
        <v>2020</v>
      </c>
      <c r="H530" s="151">
        <v>2021</v>
      </c>
      <c r="I530" s="151">
        <v>2022</v>
      </c>
      <c r="J530" s="151">
        <v>2023</v>
      </c>
      <c r="K530" s="151">
        <v>2024</v>
      </c>
      <c r="L530" s="151">
        <v>2025</v>
      </c>
      <c r="M530" s="151">
        <v>2026</v>
      </c>
      <c r="N530" s="151">
        <v>2027</v>
      </c>
      <c r="O530" s="230" t="s">
        <v>12</v>
      </c>
      <c r="P530" s="152">
        <v>2016</v>
      </c>
      <c r="Q530" s="151">
        <v>2017</v>
      </c>
      <c r="R530" s="170">
        <v>2018</v>
      </c>
      <c r="S530" s="170">
        <v>2019</v>
      </c>
      <c r="T530" s="170">
        <v>2020</v>
      </c>
      <c r="U530" s="170">
        <v>2021</v>
      </c>
      <c r="V530" s="170">
        <v>2022</v>
      </c>
      <c r="W530" s="170">
        <v>2023</v>
      </c>
      <c r="X530" s="170">
        <v>2024</v>
      </c>
      <c r="Y530" s="170">
        <v>2025</v>
      </c>
      <c r="Z530" s="170">
        <v>2026</v>
      </c>
      <c r="AA530" s="170">
        <v>2027</v>
      </c>
      <c r="AB530" s="151" t="str">
        <f>$AB$154</f>
        <v>2021-2027</v>
      </c>
    </row>
    <row r="531" spans="1:30">
      <c r="B531" s="28" t="s">
        <v>209</v>
      </c>
      <c r="C531" s="156">
        <f>Ethernet!E26</f>
        <v>299241</v>
      </c>
      <c r="D531" s="156">
        <f>Ethernet!F26</f>
        <v>631974</v>
      </c>
      <c r="E531" s="156">
        <f>Ethernet!G26</f>
        <v>2082911</v>
      </c>
      <c r="F531" s="156">
        <f>Ethernet!H26</f>
        <v>0</v>
      </c>
      <c r="G531" s="156">
        <f>Ethernet!I26</f>
        <v>0</v>
      </c>
      <c r="H531" s="156">
        <f>Ethernet!J26</f>
        <v>0</v>
      </c>
      <c r="I531" s="156">
        <f>Ethernet!K26</f>
        <v>0</v>
      </c>
      <c r="J531" s="156">
        <f>Ethernet!L26</f>
        <v>0</v>
      </c>
      <c r="K531" s="156">
        <f>Ethernet!M26</f>
        <v>0</v>
      </c>
      <c r="L531" s="156">
        <f>Ethernet!N26</f>
        <v>0</v>
      </c>
      <c r="M531" s="156">
        <f>Ethernet!O26</f>
        <v>0</v>
      </c>
      <c r="N531" s="156">
        <f>Ethernet!P26</f>
        <v>0</v>
      </c>
      <c r="O531" s="42" t="str">
        <f>B531</f>
        <v>Short Reach (100m)</v>
      </c>
      <c r="P531" s="153">
        <f>Ethernet!E109</f>
        <v>98.621345999999988</v>
      </c>
      <c r="Q531" s="153">
        <f>Ethernet!F109</f>
        <v>124.64446038072001</v>
      </c>
      <c r="R531" s="153">
        <f>Ethernet!G109</f>
        <v>251.93335254689399</v>
      </c>
      <c r="S531" s="153">
        <f>Ethernet!H109</f>
        <v>0</v>
      </c>
      <c r="T531" s="153">
        <f>Ethernet!I109</f>
        <v>0</v>
      </c>
      <c r="U531" s="153">
        <f>Ethernet!J109</f>
        <v>0</v>
      </c>
      <c r="V531" s="153">
        <f>Ethernet!K109</f>
        <v>0</v>
      </c>
      <c r="W531" s="153">
        <f>Ethernet!L109</f>
        <v>0</v>
      </c>
      <c r="X531" s="153">
        <f>Ethernet!M109</f>
        <v>0</v>
      </c>
      <c r="Y531" s="153">
        <f>Ethernet!N109</f>
        <v>0</v>
      </c>
      <c r="Z531" s="153">
        <f>Ethernet!O109</f>
        <v>0</v>
      </c>
      <c r="AA531" s="153">
        <f>Ethernet!P109</f>
        <v>0</v>
      </c>
      <c r="AB531" s="199" t="e">
        <f>(AA531/U531)^(1/6)-1</f>
        <v>#DIV/0!</v>
      </c>
    </row>
    <row r="532" spans="1:30">
      <c r="B532" s="28" t="s">
        <v>208</v>
      </c>
      <c r="C532" s="90">
        <f>SUM(Ethernet!E27:E30)</f>
        <v>320051</v>
      </c>
      <c r="D532" s="90">
        <f>SUM(Ethernet!F27:F30)</f>
        <v>1686341</v>
      </c>
      <c r="E532" s="90">
        <f>SUM(Ethernet!G27:G30)</f>
        <v>3483603.6190476189</v>
      </c>
      <c r="F532" s="90">
        <f>SUM(Ethernet!H27:H30)</f>
        <v>0</v>
      </c>
      <c r="G532" s="90">
        <f>SUM(Ethernet!I27:I30)</f>
        <v>0</v>
      </c>
      <c r="H532" s="90">
        <f>SUM(Ethernet!J27:J30)</f>
        <v>0</v>
      </c>
      <c r="I532" s="90">
        <f>SUM(Ethernet!K27:K30)</f>
        <v>0</v>
      </c>
      <c r="J532" s="90">
        <f>SUM(Ethernet!L27:L30)</f>
        <v>0</v>
      </c>
      <c r="K532" s="90">
        <f>SUM(Ethernet!M27:M30)</f>
        <v>0</v>
      </c>
      <c r="L532" s="90">
        <f>SUM(Ethernet!N27:N30)</f>
        <v>0</v>
      </c>
      <c r="M532" s="90">
        <f>SUM(Ethernet!O27:O30)</f>
        <v>0</v>
      </c>
      <c r="N532" s="90">
        <f>SUM(Ethernet!P27:P30)</f>
        <v>0</v>
      </c>
      <c r="O532" s="40" t="str">
        <f>B503</f>
        <v>Intermediate Reach (0.5-2 km)</v>
      </c>
      <c r="P532" s="84">
        <f>SUM(Ethernet!E110:E113)</f>
        <v>148.46552023999999</v>
      </c>
      <c r="Q532" s="84">
        <f>SUM(Ethernet!F110:F113)</f>
        <v>656.00853299999994</v>
      </c>
      <c r="R532" s="84">
        <f>SUM(Ethernet!G110:G113)</f>
        <v>1320.3843113333332</v>
      </c>
      <c r="S532" s="84">
        <f>SUM(Ethernet!H110:H113)</f>
        <v>0</v>
      </c>
      <c r="T532" s="84">
        <f>SUM(Ethernet!I110:I113)</f>
        <v>0</v>
      </c>
      <c r="U532" s="84">
        <f>SUM(Ethernet!J110:J113)</f>
        <v>0</v>
      </c>
      <c r="V532" s="84">
        <f>SUM(Ethernet!K110:K113)</f>
        <v>0</v>
      </c>
      <c r="W532" s="84">
        <f>SUM(Ethernet!L110:L113)</f>
        <v>0</v>
      </c>
      <c r="X532" s="84">
        <f>SUM(Ethernet!M110:M113)</f>
        <v>0</v>
      </c>
      <c r="Y532" s="84">
        <f>SUM(Ethernet!N110:N113)</f>
        <v>0</v>
      </c>
      <c r="Z532" s="84">
        <f>SUM(Ethernet!O110:O113)</f>
        <v>0</v>
      </c>
      <c r="AA532" s="84">
        <f>SUM(Ethernet!P110:P113)</f>
        <v>0</v>
      </c>
      <c r="AB532" s="200" t="e">
        <f>(AA532/U532)^(1/6)-1</f>
        <v>#DIV/0!</v>
      </c>
    </row>
    <row r="533" spans="1:30">
      <c r="B533" s="28" t="str">
        <f>B504</f>
        <v>Long Reach (10 km)</v>
      </c>
      <c r="C533" s="90">
        <f>Ethernet!E31</f>
        <v>292622</v>
      </c>
      <c r="D533" s="90">
        <f>Ethernet!F31</f>
        <v>552903</v>
      </c>
      <c r="E533" s="90">
        <f>Ethernet!G31</f>
        <v>610404.1176470588</v>
      </c>
      <c r="F533" s="90">
        <f>Ethernet!H31</f>
        <v>0</v>
      </c>
      <c r="G533" s="90">
        <f>Ethernet!I31</f>
        <v>0</v>
      </c>
      <c r="H533" s="90">
        <f>Ethernet!J31</f>
        <v>0</v>
      </c>
      <c r="I533" s="90">
        <f>Ethernet!K31</f>
        <v>0</v>
      </c>
      <c r="J533" s="90">
        <f>Ethernet!L31</f>
        <v>0</v>
      </c>
      <c r="K533" s="90">
        <f>Ethernet!M31</f>
        <v>0</v>
      </c>
      <c r="L533" s="90">
        <f>Ethernet!N31</f>
        <v>0</v>
      </c>
      <c r="M533" s="90">
        <f>Ethernet!O31</f>
        <v>0</v>
      </c>
      <c r="N533" s="90">
        <f>Ethernet!P31</f>
        <v>0</v>
      </c>
      <c r="O533" s="40" t="str">
        <f>B504</f>
        <v>Long Reach (10 km)</v>
      </c>
      <c r="P533" s="84">
        <f>Ethernet!E114</f>
        <v>829.02505769550748</v>
      </c>
      <c r="Q533" s="84">
        <f>Ethernet!F114</f>
        <v>811.12729718981325</v>
      </c>
      <c r="R533" s="84">
        <f>Ethernet!G114</f>
        <v>544.44552501424243</v>
      </c>
      <c r="S533" s="84">
        <f>Ethernet!H114</f>
        <v>0</v>
      </c>
      <c r="T533" s="84">
        <f>Ethernet!I114</f>
        <v>0</v>
      </c>
      <c r="U533" s="84">
        <f>Ethernet!J114</f>
        <v>0</v>
      </c>
      <c r="V533" s="84">
        <f>Ethernet!K114</f>
        <v>0</v>
      </c>
      <c r="W533" s="84">
        <f>Ethernet!L114</f>
        <v>0</v>
      </c>
      <c r="X533" s="84">
        <f>Ethernet!M114</f>
        <v>0</v>
      </c>
      <c r="Y533" s="84">
        <f>Ethernet!N114</f>
        <v>0</v>
      </c>
      <c r="Z533" s="84">
        <f>Ethernet!O114</f>
        <v>0</v>
      </c>
      <c r="AA533" s="84">
        <f>Ethernet!P114</f>
        <v>0</v>
      </c>
      <c r="AB533" s="200" t="e">
        <f>(AA533/U533)^(1/6)-1</f>
        <v>#DIV/0!</v>
      </c>
      <c r="AD533" s="229"/>
    </row>
    <row r="534" spans="1:30">
      <c r="B534" s="28" t="str">
        <f>B505</f>
        <v>Extended Reach (40 km)</v>
      </c>
      <c r="C534" s="89">
        <f>Ethernet!E32</f>
        <v>7456</v>
      </c>
      <c r="D534" s="89">
        <f>Ethernet!F32</f>
        <v>10272</v>
      </c>
      <c r="E534" s="89">
        <f>Ethernet!G32</f>
        <v>10100</v>
      </c>
      <c r="F534" s="89">
        <f>Ethernet!H32</f>
        <v>0</v>
      </c>
      <c r="G534" s="89">
        <f>Ethernet!I32</f>
        <v>0</v>
      </c>
      <c r="H534" s="89">
        <f>Ethernet!J32</f>
        <v>0</v>
      </c>
      <c r="I534" s="89">
        <f>Ethernet!K32</f>
        <v>0</v>
      </c>
      <c r="J534" s="89">
        <f>Ethernet!L32</f>
        <v>0</v>
      </c>
      <c r="K534" s="89">
        <f>Ethernet!M32</f>
        <v>0</v>
      </c>
      <c r="L534" s="89">
        <f>Ethernet!N32</f>
        <v>0</v>
      </c>
      <c r="M534" s="89">
        <f>Ethernet!O32</f>
        <v>0</v>
      </c>
      <c r="N534" s="89">
        <f>Ethernet!P32</f>
        <v>0</v>
      </c>
      <c r="O534" s="28" t="str">
        <f>B505</f>
        <v>Extended Reach (40 km)</v>
      </c>
      <c r="P534" s="85">
        <f>Ethernet!E115</f>
        <v>67.047039534140794</v>
      </c>
      <c r="Q534" s="85">
        <f>Ethernet!F115</f>
        <v>62.194101403620429</v>
      </c>
      <c r="R534" s="85">
        <f>Ethernet!G115</f>
        <v>38.842078210703875</v>
      </c>
      <c r="S534" s="85">
        <f>Ethernet!H115</f>
        <v>0</v>
      </c>
      <c r="T534" s="85">
        <f>Ethernet!I115</f>
        <v>0</v>
      </c>
      <c r="U534" s="85">
        <f>Ethernet!J115</f>
        <v>0</v>
      </c>
      <c r="V534" s="85">
        <f>Ethernet!K115</f>
        <v>0</v>
      </c>
      <c r="W534" s="85">
        <f>Ethernet!L115</f>
        <v>0</v>
      </c>
      <c r="X534" s="85">
        <f>Ethernet!M115</f>
        <v>0</v>
      </c>
      <c r="Y534" s="85">
        <f>Ethernet!N115</f>
        <v>0</v>
      </c>
      <c r="Z534" s="85">
        <f>Ethernet!O115</f>
        <v>0</v>
      </c>
      <c r="AA534" s="85">
        <f>Ethernet!P115</f>
        <v>0</v>
      </c>
      <c r="AB534" s="200" t="e">
        <f>(AA534/U534)^(1/6)-1</f>
        <v>#DIV/0!</v>
      </c>
    </row>
    <row r="535" spans="1:30">
      <c r="B535" s="232" t="s">
        <v>100</v>
      </c>
      <c r="C535" s="240">
        <f>SUM(C531:C534)</f>
        <v>919370</v>
      </c>
      <c r="D535" s="240">
        <f>SUM(D531:D534)</f>
        <v>2881490</v>
      </c>
      <c r="E535" s="155">
        <f>SUM(E531:E534)</f>
        <v>6187018.7366946787</v>
      </c>
      <c r="F535" s="155">
        <f t="shared" ref="F535:K535" si="78">SUM(F531:F534)</f>
        <v>0</v>
      </c>
      <c r="G535" s="155">
        <f t="shared" si="78"/>
        <v>0</v>
      </c>
      <c r="H535" s="155">
        <f t="shared" si="78"/>
        <v>0</v>
      </c>
      <c r="I535" s="155">
        <f t="shared" si="78"/>
        <v>0</v>
      </c>
      <c r="J535" s="155">
        <f t="shared" si="78"/>
        <v>0</v>
      </c>
      <c r="K535" s="155">
        <f t="shared" si="78"/>
        <v>0</v>
      </c>
      <c r="L535" s="155">
        <f t="shared" ref="L535:N535" si="79">SUM(L531:L534)</f>
        <v>0</v>
      </c>
      <c r="M535" s="155">
        <f t="shared" si="79"/>
        <v>0</v>
      </c>
      <c r="N535" s="155">
        <f t="shared" si="79"/>
        <v>0</v>
      </c>
      <c r="O535" s="232" t="s">
        <v>100</v>
      </c>
      <c r="P535" s="238">
        <f>SUM(P531:P534)</f>
        <v>1143.1589634696484</v>
      </c>
      <c r="Q535" s="239">
        <f>SUM(Q531:Q534)</f>
        <v>1653.9743919741536</v>
      </c>
      <c r="R535" s="239">
        <f>SUM(R531:R534)</f>
        <v>2155.6052671051734</v>
      </c>
      <c r="S535" s="239">
        <f t="shared" ref="S535:X535" si="80">SUM(S531:S534)</f>
        <v>0</v>
      </c>
      <c r="T535" s="239">
        <f t="shared" si="80"/>
        <v>0</v>
      </c>
      <c r="U535" s="239">
        <f t="shared" si="80"/>
        <v>0</v>
      </c>
      <c r="V535" s="239">
        <f t="shared" si="80"/>
        <v>0</v>
      </c>
      <c r="W535" s="239">
        <f t="shared" si="80"/>
        <v>0</v>
      </c>
      <c r="X535" s="239">
        <f t="shared" si="80"/>
        <v>0</v>
      </c>
      <c r="Y535" s="239">
        <f t="shared" ref="Y535:AA535" si="81">SUM(Y531:Y534)</f>
        <v>0</v>
      </c>
      <c r="Z535" s="239">
        <f t="shared" si="81"/>
        <v>0</v>
      </c>
      <c r="AA535" s="239">
        <f t="shared" si="81"/>
        <v>0</v>
      </c>
      <c r="AB535" s="205" t="e">
        <f>(AA535/U535)^(1/6)-1</f>
        <v>#DIV/0!</v>
      </c>
    </row>
    <row r="536" spans="1:30">
      <c r="AC536" s="206"/>
    </row>
    <row r="537" spans="1:30">
      <c r="B537" s="37"/>
      <c r="C537" s="39"/>
      <c r="D537" s="39"/>
      <c r="E537" s="39"/>
      <c r="F537" s="39"/>
      <c r="G537" s="39"/>
      <c r="H537" s="39"/>
      <c r="I537" s="39"/>
      <c r="J537" s="39"/>
      <c r="K537" s="39"/>
      <c r="L537" s="39"/>
      <c r="M537" s="39"/>
      <c r="N537" s="39"/>
      <c r="O537" s="39"/>
      <c r="P537" s="20"/>
      <c r="Q537" s="20"/>
      <c r="R537" s="20"/>
      <c r="S537" s="20"/>
      <c r="T537" s="197"/>
      <c r="U537" s="197"/>
      <c r="V537" s="197"/>
      <c r="W537" s="197"/>
      <c r="X537" s="197"/>
      <c r="Y537" s="197"/>
      <c r="Z537" s="197"/>
      <c r="AA537" s="197"/>
      <c r="AC537" s="197"/>
    </row>
    <row r="538" spans="1:30" s="48" customFormat="1" ht="22.8">
      <c r="A538" s="556" t="s">
        <v>5</v>
      </c>
      <c r="B538" s="100"/>
      <c r="C538" s="180"/>
      <c r="D538" s="180"/>
      <c r="E538" s="180"/>
      <c r="F538" s="180"/>
      <c r="G538" s="180"/>
      <c r="H538" s="180"/>
      <c r="I538" s="180"/>
      <c r="J538" s="100"/>
      <c r="K538" s="100"/>
      <c r="L538" s="100"/>
      <c r="M538" s="100"/>
      <c r="N538" s="100"/>
      <c r="O538" s="100"/>
      <c r="P538" s="100"/>
      <c r="Q538" s="100"/>
      <c r="R538" s="100"/>
      <c r="S538" s="100"/>
      <c r="T538" s="100"/>
      <c r="U538" s="100"/>
      <c r="V538" s="100"/>
      <c r="W538" s="556" t="str">
        <f>A538</f>
        <v>Fibre Channel</v>
      </c>
      <c r="X538" s="100"/>
      <c r="Y538" s="100"/>
      <c r="Z538" s="100"/>
      <c r="AA538" s="100"/>
      <c r="AC538" s="202"/>
    </row>
    <row r="539" spans="1:30">
      <c r="B539" s="20"/>
      <c r="C539" s="20"/>
      <c r="D539" s="20"/>
      <c r="E539" s="20"/>
      <c r="F539" s="20"/>
      <c r="G539" s="20"/>
      <c r="H539" s="20"/>
      <c r="I539" s="20"/>
      <c r="J539" s="20"/>
      <c r="K539" s="20"/>
      <c r="L539" s="20"/>
      <c r="M539" s="20"/>
      <c r="N539" s="20"/>
      <c r="O539" s="20"/>
      <c r="P539" s="20"/>
      <c r="Q539" s="20"/>
      <c r="R539" s="20"/>
      <c r="S539" s="20"/>
      <c r="T539" s="197"/>
      <c r="U539" s="197"/>
      <c r="V539" s="197"/>
      <c r="W539" s="197"/>
      <c r="X539" s="197"/>
      <c r="Y539" s="197"/>
      <c r="Z539" s="197"/>
      <c r="AA539" s="197"/>
      <c r="AC539" s="197"/>
    </row>
    <row r="540" spans="1:30" ht="15.6">
      <c r="B540" s="99" t="s">
        <v>108</v>
      </c>
      <c r="C540" s="20"/>
      <c r="D540" s="20"/>
      <c r="E540" s="20"/>
      <c r="F540" s="20"/>
      <c r="G540" s="20"/>
      <c r="H540" s="20"/>
      <c r="I540" s="20"/>
      <c r="J540" s="20"/>
      <c r="K540" s="20"/>
      <c r="L540" s="20"/>
      <c r="M540" s="20"/>
      <c r="N540" s="20"/>
      <c r="O540" s="99" t="s">
        <v>109</v>
      </c>
      <c r="P540" s="20"/>
      <c r="Q540" s="20"/>
      <c r="R540" s="20"/>
      <c r="S540" s="20"/>
      <c r="T540" s="197"/>
      <c r="U540" s="197"/>
      <c r="V540" s="197"/>
      <c r="W540" s="197"/>
      <c r="X540" s="197"/>
      <c r="Y540" s="197"/>
      <c r="Z540" s="197"/>
      <c r="AA540" s="197"/>
      <c r="AC540" s="197"/>
    </row>
    <row r="541" spans="1:30">
      <c r="T541" s="197"/>
      <c r="U541" s="197"/>
      <c r="V541" s="197"/>
      <c r="W541" s="197"/>
      <c r="X541" s="197"/>
      <c r="Y541" s="197"/>
      <c r="Z541" s="197"/>
      <c r="AA541" s="197"/>
      <c r="AC541" s="9"/>
    </row>
    <row r="542" spans="1:30">
      <c r="T542" s="197"/>
      <c r="U542" s="197"/>
      <c r="V542" s="197"/>
      <c r="W542" s="197"/>
      <c r="X542" s="197"/>
      <c r="Y542" s="197"/>
      <c r="Z542" s="197"/>
      <c r="AA542" s="197"/>
      <c r="AC542" s="9"/>
    </row>
    <row r="543" spans="1:30">
      <c r="T543" s="197"/>
      <c r="U543" s="197"/>
      <c r="V543" s="197"/>
      <c r="W543" s="197"/>
      <c r="X543" s="197"/>
      <c r="Y543" s="197"/>
      <c r="Z543" s="197"/>
      <c r="AA543" s="197"/>
      <c r="AC543" s="9"/>
    </row>
    <row r="544" spans="1:30">
      <c r="T544" s="197"/>
      <c r="U544" s="197"/>
      <c r="V544" s="197"/>
      <c r="W544" s="197"/>
      <c r="X544" s="197"/>
      <c r="Y544" s="197"/>
      <c r="Z544" s="197"/>
      <c r="AA544" s="197"/>
      <c r="AC544" s="9"/>
    </row>
    <row r="545" spans="2:29">
      <c r="T545" s="197"/>
      <c r="U545" s="197"/>
      <c r="V545" s="197"/>
      <c r="W545" s="197"/>
      <c r="X545" s="197"/>
      <c r="Y545" s="197"/>
      <c r="Z545" s="197"/>
      <c r="AA545" s="197"/>
      <c r="AC545" s="9"/>
    </row>
    <row r="546" spans="2:29">
      <c r="T546" s="197"/>
      <c r="U546" s="197"/>
      <c r="V546" s="197"/>
      <c r="W546" s="197"/>
      <c r="X546" s="197"/>
      <c r="Y546" s="197"/>
      <c r="Z546" s="197"/>
      <c r="AA546" s="197"/>
      <c r="AC546" s="9"/>
    </row>
    <row r="547" spans="2:29">
      <c r="T547" s="197"/>
      <c r="U547" s="197"/>
      <c r="V547" s="197"/>
      <c r="W547" s="197"/>
      <c r="X547" s="197"/>
      <c r="Y547" s="197"/>
      <c r="Z547" s="197"/>
      <c r="AA547" s="197"/>
      <c r="AC547" s="9"/>
    </row>
    <row r="548" spans="2:29">
      <c r="T548" s="197"/>
      <c r="U548" s="197"/>
      <c r="V548" s="197"/>
      <c r="W548" s="197"/>
      <c r="X548" s="197"/>
      <c r="Y548" s="197"/>
      <c r="Z548" s="197"/>
      <c r="AA548" s="197"/>
      <c r="AC548" s="9"/>
    </row>
    <row r="549" spans="2:29">
      <c r="T549" s="197"/>
      <c r="U549" s="197"/>
      <c r="V549" s="197"/>
      <c r="W549" s="197"/>
      <c r="X549" s="197"/>
      <c r="Y549" s="197"/>
      <c r="Z549" s="197"/>
      <c r="AA549" s="197"/>
      <c r="AC549" s="9"/>
    </row>
    <row r="550" spans="2:29">
      <c r="T550" s="197"/>
      <c r="U550" s="197"/>
      <c r="V550" s="197"/>
      <c r="W550" s="197"/>
      <c r="X550" s="197"/>
      <c r="Y550" s="197"/>
      <c r="Z550" s="197"/>
      <c r="AA550" s="197"/>
      <c r="AC550" s="9"/>
    </row>
    <row r="551" spans="2:29">
      <c r="T551" s="197"/>
      <c r="U551" s="197"/>
      <c r="V551" s="197"/>
      <c r="W551" s="197"/>
      <c r="X551" s="197"/>
      <c r="Y551" s="197"/>
      <c r="Z551" s="197"/>
      <c r="AA551" s="197"/>
      <c r="AC551" s="9"/>
    </row>
    <row r="552" spans="2:29">
      <c r="T552" s="197"/>
      <c r="U552" s="197"/>
      <c r="V552" s="197"/>
      <c r="W552" s="197"/>
      <c r="X552" s="197"/>
      <c r="Y552" s="197"/>
      <c r="Z552" s="197"/>
      <c r="AA552" s="197"/>
      <c r="AC552" s="9"/>
    </row>
    <row r="553" spans="2:29">
      <c r="T553" s="197"/>
      <c r="U553" s="197"/>
      <c r="V553" s="197"/>
      <c r="W553" s="197"/>
      <c r="X553" s="197"/>
      <c r="Y553" s="197"/>
      <c r="Z553" s="197"/>
      <c r="AA553" s="197"/>
      <c r="AC553" s="9"/>
    </row>
    <row r="554" spans="2:29">
      <c r="T554" s="197"/>
      <c r="U554" s="197"/>
      <c r="V554" s="197"/>
      <c r="W554" s="197"/>
      <c r="X554" s="197"/>
      <c r="Y554" s="197"/>
      <c r="Z554" s="197"/>
      <c r="AA554" s="197"/>
      <c r="AC554" s="9"/>
    </row>
    <row r="555" spans="2:29">
      <c r="T555" s="197"/>
      <c r="U555" s="197"/>
      <c r="V555" s="197"/>
      <c r="W555" s="197"/>
      <c r="X555" s="197"/>
      <c r="Y555" s="197"/>
      <c r="Z555" s="197"/>
      <c r="AA555" s="197"/>
      <c r="AC555" s="9"/>
    </row>
    <row r="556" spans="2:29">
      <c r="T556" s="197"/>
      <c r="U556" s="197"/>
      <c r="V556" s="197"/>
      <c r="W556" s="197"/>
      <c r="X556" s="197"/>
      <c r="Y556" s="197"/>
      <c r="Z556" s="197"/>
      <c r="AA556" s="197"/>
      <c r="AC556" s="9"/>
    </row>
    <row r="557" spans="2:29">
      <c r="T557" s="197"/>
      <c r="U557" s="197"/>
      <c r="V557" s="197"/>
      <c r="W557" s="197"/>
      <c r="X557" s="197"/>
      <c r="Y557" s="197"/>
      <c r="Z557" s="197"/>
      <c r="AA557" s="197"/>
      <c r="AC557" s="9"/>
    </row>
    <row r="558" spans="2:29">
      <c r="T558" s="197"/>
      <c r="U558" s="197"/>
      <c r="V558" s="197"/>
      <c r="W558" s="197"/>
      <c r="X558" s="197"/>
      <c r="Y558" s="197"/>
      <c r="Z558" s="197"/>
      <c r="AA558" s="197"/>
      <c r="AC558" s="9"/>
    </row>
    <row r="559" spans="2:29">
      <c r="T559" s="197"/>
      <c r="U559" s="197"/>
      <c r="V559" s="197"/>
      <c r="W559" s="197"/>
      <c r="X559" s="197"/>
      <c r="Y559" s="197"/>
      <c r="Z559" s="197"/>
      <c r="AA559" s="197"/>
      <c r="AC559" s="9"/>
    </row>
    <row r="560" spans="2:29" ht="15.6">
      <c r="B560" s="98" t="s">
        <v>179</v>
      </c>
      <c r="C560" s="72"/>
      <c r="D560" s="72"/>
      <c r="E560" s="72"/>
      <c r="F560" s="72"/>
      <c r="G560" s="72"/>
      <c r="H560" s="72"/>
      <c r="I560" s="72"/>
      <c r="J560" s="72"/>
      <c r="K560" s="72"/>
      <c r="L560" s="72"/>
      <c r="M560" s="72"/>
      <c r="N560" s="72"/>
      <c r="O560" s="99" t="s">
        <v>180</v>
      </c>
      <c r="P560" s="20"/>
      <c r="Q560" s="20"/>
      <c r="R560" s="20"/>
      <c r="S560" s="197"/>
      <c r="AB560" s="171" t="s">
        <v>2</v>
      </c>
    </row>
    <row r="561" spans="1:30">
      <c r="B561" s="230" t="s">
        <v>101</v>
      </c>
      <c r="C561" s="151">
        <v>2016</v>
      </c>
      <c r="D561" s="170">
        <v>2017</v>
      </c>
      <c r="E561" s="170">
        <v>2018</v>
      </c>
      <c r="F561" s="151">
        <v>2019</v>
      </c>
      <c r="G561" s="151">
        <v>2020</v>
      </c>
      <c r="H561" s="151">
        <v>2021</v>
      </c>
      <c r="I561" s="151">
        <v>2022</v>
      </c>
      <c r="J561" s="151">
        <v>2023</v>
      </c>
      <c r="K561" s="151">
        <v>2024</v>
      </c>
      <c r="L561" s="151">
        <v>2025</v>
      </c>
      <c r="M561" s="151">
        <v>2026</v>
      </c>
      <c r="N561" s="151">
        <v>2027</v>
      </c>
      <c r="O561" s="412" t="s">
        <v>101</v>
      </c>
      <c r="P561" s="152">
        <v>2016</v>
      </c>
      <c r="Q561" s="151">
        <v>2017</v>
      </c>
      <c r="R561" s="170">
        <v>2018</v>
      </c>
      <c r="S561" s="170">
        <v>2019</v>
      </c>
      <c r="T561" s="170">
        <v>2020</v>
      </c>
      <c r="U561" s="170">
        <v>2021</v>
      </c>
      <c r="V561" s="170">
        <v>2022</v>
      </c>
      <c r="W561" s="170">
        <v>2023</v>
      </c>
      <c r="X561" s="170">
        <v>2024</v>
      </c>
      <c r="Y561" s="170">
        <v>2025</v>
      </c>
      <c r="Z561" s="170">
        <v>2026</v>
      </c>
      <c r="AA561" s="170">
        <v>2027</v>
      </c>
      <c r="AB561" s="151" t="str">
        <f>$AB$154</f>
        <v>2021-2027</v>
      </c>
    </row>
    <row r="562" spans="1:30">
      <c r="B562" s="28" t="s">
        <v>39</v>
      </c>
      <c r="C562" s="13">
        <f>'Fibre Channel'!E12+'Fibre Channel'!E11</f>
        <v>3901571</v>
      </c>
      <c r="D562" s="13">
        <f>'Fibre Channel'!F12+'Fibre Channel'!F11</f>
        <v>2447005</v>
      </c>
      <c r="E562" s="13">
        <f>'Fibre Channel'!G12+'Fibre Channel'!G11</f>
        <v>1306622</v>
      </c>
      <c r="F562" s="13">
        <f>'Fibre Channel'!H12+'Fibre Channel'!H11</f>
        <v>0</v>
      </c>
      <c r="G562" s="13">
        <f>'Fibre Channel'!I12+'Fibre Channel'!I11</f>
        <v>0</v>
      </c>
      <c r="H562" s="13">
        <f>'Fibre Channel'!J12+'Fibre Channel'!J11</f>
        <v>0</v>
      </c>
      <c r="I562" s="13">
        <f>'Fibre Channel'!K12+'Fibre Channel'!K11</f>
        <v>0</v>
      </c>
      <c r="J562" s="13">
        <f>'Fibre Channel'!L12+'Fibre Channel'!L11</f>
        <v>0</v>
      </c>
      <c r="K562" s="13">
        <f>'Fibre Channel'!M12+'Fibre Channel'!M11</f>
        <v>0</v>
      </c>
      <c r="L562" s="13">
        <f>'Fibre Channel'!N12+'Fibre Channel'!N11</f>
        <v>0</v>
      </c>
      <c r="M562" s="13">
        <f>'Fibre Channel'!O12+'Fibre Channel'!O11</f>
        <v>0</v>
      </c>
      <c r="N562" s="13">
        <f>'Fibre Channel'!P12+'Fibre Channel'!P11</f>
        <v>0</v>
      </c>
      <c r="O562" s="37" t="s">
        <v>39</v>
      </c>
      <c r="P562" s="84">
        <f>('Fibre Channel'!E41+'Fibre Channel'!E40)</f>
        <v>54.315906140000003</v>
      </c>
      <c r="Q562" s="84">
        <f>('Fibre Channel'!F41+'Fibre Channel'!F40)</f>
        <v>34.62735399999999</v>
      </c>
      <c r="R562" s="84">
        <f>('Fibre Channel'!G41+'Fibre Channel'!G40)</f>
        <v>17.51289957000002</v>
      </c>
      <c r="S562" s="84">
        <f>('Fibre Channel'!H41+'Fibre Channel'!H40)</f>
        <v>0</v>
      </c>
      <c r="T562" s="84">
        <f>('Fibre Channel'!I41+'Fibre Channel'!I40)</f>
        <v>0</v>
      </c>
      <c r="U562" s="84">
        <f>('Fibre Channel'!J41+'Fibre Channel'!J40)</f>
        <v>0</v>
      </c>
      <c r="V562" s="84">
        <f>('Fibre Channel'!K41+'Fibre Channel'!K40)</f>
        <v>0</v>
      </c>
      <c r="W562" s="84">
        <f>('Fibre Channel'!L41+'Fibre Channel'!L40)</f>
        <v>0</v>
      </c>
      <c r="X562" s="84">
        <f>('Fibre Channel'!M41+'Fibre Channel'!M40)</f>
        <v>0</v>
      </c>
      <c r="Y562" s="84">
        <f>('Fibre Channel'!N41+'Fibre Channel'!N40)</f>
        <v>0</v>
      </c>
      <c r="Z562" s="84">
        <f>('Fibre Channel'!O41+'Fibre Channel'!O40)</f>
        <v>0</v>
      </c>
      <c r="AA562" s="84">
        <f>('Fibre Channel'!P41+'Fibre Channel'!P40)</f>
        <v>0</v>
      </c>
      <c r="AB562" s="200" t="e">
        <f>(AA562/U562)^(1/6)-1</f>
        <v>#DIV/0!</v>
      </c>
      <c r="AD562" s="229"/>
    </row>
    <row r="563" spans="1:30">
      <c r="B563" s="28" t="s">
        <v>40</v>
      </c>
      <c r="C563" s="13">
        <f>'Fibre Channel'!E13+'Fibre Channel'!E14</f>
        <v>3846109</v>
      </c>
      <c r="D563" s="13">
        <f>'Fibre Channel'!F13+'Fibre Channel'!F14</f>
        <v>4823708</v>
      </c>
      <c r="E563" s="13">
        <f>'Fibre Channel'!G13+'Fibre Channel'!G14</f>
        <v>5677250</v>
      </c>
      <c r="F563" s="13">
        <f>'Fibre Channel'!H13+'Fibre Channel'!H14</f>
        <v>0</v>
      </c>
      <c r="G563" s="13">
        <f>'Fibre Channel'!I13+'Fibre Channel'!I14</f>
        <v>0</v>
      </c>
      <c r="H563" s="13">
        <f>'Fibre Channel'!J13+'Fibre Channel'!J14</f>
        <v>0</v>
      </c>
      <c r="I563" s="13">
        <f>'Fibre Channel'!K13+'Fibre Channel'!K14</f>
        <v>0</v>
      </c>
      <c r="J563" s="13">
        <f>'Fibre Channel'!L13+'Fibre Channel'!L14</f>
        <v>0</v>
      </c>
      <c r="K563" s="13">
        <f>'Fibre Channel'!M13+'Fibre Channel'!M14</f>
        <v>0</v>
      </c>
      <c r="L563" s="13">
        <f>'Fibre Channel'!N13+'Fibre Channel'!N14</f>
        <v>0</v>
      </c>
      <c r="M563" s="13">
        <f>'Fibre Channel'!O13+'Fibre Channel'!O14</f>
        <v>0</v>
      </c>
      <c r="N563" s="13">
        <f>'Fibre Channel'!P13+'Fibre Channel'!P14</f>
        <v>0</v>
      </c>
      <c r="O563" s="37" t="s">
        <v>40</v>
      </c>
      <c r="P563" s="84">
        <f>('Fibre Channel'!E42+'Fibre Channel'!E43)</f>
        <v>144.831444</v>
      </c>
      <c r="Q563" s="84">
        <f>('Fibre Channel'!F42+'Fibre Channel'!F43)</f>
        <v>149.67594599999995</v>
      </c>
      <c r="R563" s="84">
        <f>('Fibre Channel'!G42+'Fibre Channel'!G43)</f>
        <v>146.0096977200001</v>
      </c>
      <c r="S563" s="84">
        <f>('Fibre Channel'!H42+'Fibre Channel'!H43)</f>
        <v>0</v>
      </c>
      <c r="T563" s="84">
        <f>('Fibre Channel'!I42+'Fibre Channel'!I43)</f>
        <v>0</v>
      </c>
      <c r="U563" s="84">
        <f>('Fibre Channel'!J42+'Fibre Channel'!J43)</f>
        <v>0</v>
      </c>
      <c r="V563" s="84">
        <f>('Fibre Channel'!K42+'Fibre Channel'!K43)</f>
        <v>0</v>
      </c>
      <c r="W563" s="84">
        <f>('Fibre Channel'!L42+'Fibre Channel'!L43)</f>
        <v>0</v>
      </c>
      <c r="X563" s="84">
        <f>('Fibre Channel'!M42+'Fibre Channel'!M43)</f>
        <v>0</v>
      </c>
      <c r="Y563" s="84">
        <f>('Fibre Channel'!N42+'Fibre Channel'!N43)</f>
        <v>0</v>
      </c>
      <c r="Z563" s="84">
        <f>('Fibre Channel'!O42+'Fibre Channel'!O43)</f>
        <v>0</v>
      </c>
      <c r="AA563" s="84">
        <f>('Fibre Channel'!P42+'Fibre Channel'!P43)</f>
        <v>0</v>
      </c>
      <c r="AB563" s="200" t="e">
        <f>(AA563/U563)^(1/6)-1</f>
        <v>#DIV/0!</v>
      </c>
    </row>
    <row r="564" spans="1:30">
      <c r="B564" s="28" t="s">
        <v>110</v>
      </c>
      <c r="C564" s="13">
        <f>'Fibre Channel'!E15+'Fibre Channel'!E16</f>
        <v>89971</v>
      </c>
      <c r="D564" s="13">
        <f>'Fibre Channel'!F15+'Fibre Channel'!F16</f>
        <v>434184</v>
      </c>
      <c r="E564" s="13">
        <f>'Fibre Channel'!G15+'Fibre Channel'!G16</f>
        <v>854998</v>
      </c>
      <c r="F564" s="13">
        <f>'Fibre Channel'!H15+'Fibre Channel'!H16</f>
        <v>0</v>
      </c>
      <c r="G564" s="13">
        <f>'Fibre Channel'!I15+'Fibre Channel'!I16</f>
        <v>0</v>
      </c>
      <c r="H564" s="13">
        <f>'Fibre Channel'!J15+'Fibre Channel'!J16</f>
        <v>0</v>
      </c>
      <c r="I564" s="13">
        <f>'Fibre Channel'!K15+'Fibre Channel'!K16</f>
        <v>0</v>
      </c>
      <c r="J564" s="13">
        <f>'Fibre Channel'!L15+'Fibre Channel'!L16</f>
        <v>0</v>
      </c>
      <c r="K564" s="13">
        <f>'Fibre Channel'!M15+'Fibre Channel'!M16</f>
        <v>0</v>
      </c>
      <c r="L564" s="13">
        <f>'Fibre Channel'!N15+'Fibre Channel'!N16</f>
        <v>0</v>
      </c>
      <c r="M564" s="13">
        <f>'Fibre Channel'!O15+'Fibre Channel'!O16</f>
        <v>0</v>
      </c>
      <c r="N564" s="13">
        <f>'Fibre Channel'!P15+'Fibre Channel'!P16</f>
        <v>0</v>
      </c>
      <c r="O564" s="37" t="s">
        <v>110</v>
      </c>
      <c r="P564" s="84">
        <f>('Fibre Channel'!E44+'Fibre Channel'!E45)</f>
        <v>14.001537377604297</v>
      </c>
      <c r="Q564" s="84">
        <f>('Fibre Channel'!F44+'Fibre Channel'!F45)</f>
        <v>46.194030999999995</v>
      </c>
      <c r="R564" s="84">
        <f>('Fibre Channel'!G44+'Fibre Channel'!G45)</f>
        <v>54.807980070000006</v>
      </c>
      <c r="S564" s="84">
        <f>('Fibre Channel'!H44+'Fibre Channel'!H45)</f>
        <v>0</v>
      </c>
      <c r="T564" s="84">
        <f>('Fibre Channel'!I44+'Fibre Channel'!I45)</f>
        <v>0</v>
      </c>
      <c r="U564" s="84">
        <f>('Fibre Channel'!J44+'Fibre Channel'!J45)</f>
        <v>0</v>
      </c>
      <c r="V564" s="84">
        <f>('Fibre Channel'!K44+'Fibre Channel'!K45)</f>
        <v>0</v>
      </c>
      <c r="W564" s="84">
        <f>('Fibre Channel'!L44+'Fibre Channel'!L45)</f>
        <v>0</v>
      </c>
      <c r="X564" s="84">
        <f>('Fibre Channel'!M44+'Fibre Channel'!M45)</f>
        <v>0</v>
      </c>
      <c r="Y564" s="84">
        <f>('Fibre Channel'!N44+'Fibre Channel'!N45)</f>
        <v>0</v>
      </c>
      <c r="Z564" s="84">
        <f>('Fibre Channel'!O44+'Fibre Channel'!O45)</f>
        <v>0</v>
      </c>
      <c r="AA564" s="84">
        <f>('Fibre Channel'!P44+'Fibre Channel'!P45)</f>
        <v>0</v>
      </c>
      <c r="AB564" s="200" t="e">
        <f>(AA564/U564)^(1/6)-1</f>
        <v>#DIV/0!</v>
      </c>
    </row>
    <row r="565" spans="1:30">
      <c r="B565" s="28" t="s">
        <v>400</v>
      </c>
      <c r="C565" s="13">
        <f>'Fibre Channel'!E17+'Fibre Channel'!E18</f>
        <v>0</v>
      </c>
      <c r="D565" s="13">
        <f>'Fibre Channel'!F17+'Fibre Channel'!F18</f>
        <v>0</v>
      </c>
      <c r="E565" s="13">
        <f>'Fibre Channel'!G17+'Fibre Channel'!G18</f>
        <v>300</v>
      </c>
      <c r="F565" s="13">
        <f>'Fibre Channel'!H17+'Fibre Channel'!H18</f>
        <v>0</v>
      </c>
      <c r="G565" s="13">
        <f>'Fibre Channel'!I17+'Fibre Channel'!I18</f>
        <v>0</v>
      </c>
      <c r="H565" s="13">
        <f>'Fibre Channel'!J17+'Fibre Channel'!J18</f>
        <v>0</v>
      </c>
      <c r="I565" s="13">
        <f>'Fibre Channel'!K17+'Fibre Channel'!K18</f>
        <v>0</v>
      </c>
      <c r="J565" s="13">
        <f>'Fibre Channel'!L17+'Fibre Channel'!L18</f>
        <v>0</v>
      </c>
      <c r="K565" s="13">
        <f>'Fibre Channel'!M17+'Fibre Channel'!M18</f>
        <v>0</v>
      </c>
      <c r="L565" s="13">
        <f>'Fibre Channel'!N17+'Fibre Channel'!N18</f>
        <v>0</v>
      </c>
      <c r="M565" s="13">
        <f>'Fibre Channel'!O17+'Fibre Channel'!O18</f>
        <v>0</v>
      </c>
      <c r="N565" s="13">
        <f>'Fibre Channel'!P17+'Fibre Channel'!P18</f>
        <v>0</v>
      </c>
      <c r="O565" s="37" t="s">
        <v>400</v>
      </c>
      <c r="P565" s="84">
        <f>('Fibre Channel'!E47+'Fibre Channel'!E46)</f>
        <v>0</v>
      </c>
      <c r="Q565" s="84">
        <f>('Fibre Channel'!F47+'Fibre Channel'!F46)</f>
        <v>0</v>
      </c>
      <c r="R565" s="84">
        <f>('Fibre Channel'!G47+'Fibre Channel'!G46)</f>
        <v>9.1649306712355119E-2</v>
      </c>
      <c r="S565" s="84">
        <f>('Fibre Channel'!H47+'Fibre Channel'!H46)</f>
        <v>0</v>
      </c>
      <c r="T565" s="84">
        <f>('Fibre Channel'!I47+'Fibre Channel'!I46)</f>
        <v>0</v>
      </c>
      <c r="U565" s="84">
        <f>('Fibre Channel'!J47+'Fibre Channel'!J46)</f>
        <v>0</v>
      </c>
      <c r="V565" s="84">
        <f>('Fibre Channel'!K47+'Fibre Channel'!K46)</f>
        <v>0</v>
      </c>
      <c r="W565" s="84">
        <f>('Fibre Channel'!L47+'Fibre Channel'!L46)</f>
        <v>0</v>
      </c>
      <c r="X565" s="84">
        <f>('Fibre Channel'!M47+'Fibre Channel'!M46)</f>
        <v>0</v>
      </c>
      <c r="Y565" s="84">
        <f>('Fibre Channel'!N47+'Fibre Channel'!N46)</f>
        <v>0</v>
      </c>
      <c r="Z565" s="84">
        <f>('Fibre Channel'!O47+'Fibre Channel'!O46)</f>
        <v>0</v>
      </c>
      <c r="AA565" s="84">
        <f>('Fibre Channel'!P47+'Fibre Channel'!P46)</f>
        <v>0</v>
      </c>
      <c r="AB565" s="207" t="e">
        <f>(AA565/U565)^(1/6)-1</f>
        <v>#DIV/0!</v>
      </c>
    </row>
    <row r="566" spans="1:30">
      <c r="B566" s="232" t="s">
        <v>100</v>
      </c>
      <c r="C566" s="242">
        <f t="shared" ref="C566:N566" si="82">SUM(C562:C565)</f>
        <v>7837651</v>
      </c>
      <c r="D566" s="242">
        <f t="shared" si="82"/>
        <v>7704897</v>
      </c>
      <c r="E566" s="242">
        <f t="shared" si="82"/>
        <v>7839170</v>
      </c>
      <c r="F566" s="242">
        <f t="shared" si="82"/>
        <v>0</v>
      </c>
      <c r="G566" s="242">
        <f t="shared" si="82"/>
        <v>0</v>
      </c>
      <c r="H566" s="242">
        <f t="shared" si="82"/>
        <v>0</v>
      </c>
      <c r="I566" s="242">
        <f t="shared" si="82"/>
        <v>0</v>
      </c>
      <c r="J566" s="242">
        <f t="shared" si="82"/>
        <v>0</v>
      </c>
      <c r="K566" s="242">
        <f t="shared" si="82"/>
        <v>0</v>
      </c>
      <c r="L566" s="242">
        <f t="shared" si="82"/>
        <v>0</v>
      </c>
      <c r="M566" s="242">
        <f t="shared" si="82"/>
        <v>0</v>
      </c>
      <c r="N566" s="242">
        <f t="shared" si="82"/>
        <v>0</v>
      </c>
      <c r="O566" s="413" t="s">
        <v>100</v>
      </c>
      <c r="P566" s="154">
        <f t="shared" ref="P566:AA566" si="83">SUM(P562:P565)</f>
        <v>213.14888751760432</v>
      </c>
      <c r="Q566" s="154">
        <f t="shared" si="83"/>
        <v>230.49733099999995</v>
      </c>
      <c r="R566" s="154">
        <f t="shared" si="83"/>
        <v>218.4222266667125</v>
      </c>
      <c r="S566" s="154">
        <f t="shared" si="83"/>
        <v>0</v>
      </c>
      <c r="T566" s="154">
        <f t="shared" si="83"/>
        <v>0</v>
      </c>
      <c r="U566" s="154">
        <f t="shared" si="83"/>
        <v>0</v>
      </c>
      <c r="V566" s="154">
        <f t="shared" si="83"/>
        <v>0</v>
      </c>
      <c r="W566" s="154">
        <f t="shared" si="83"/>
        <v>0</v>
      </c>
      <c r="X566" s="154">
        <f t="shared" si="83"/>
        <v>0</v>
      </c>
      <c r="Y566" s="154">
        <f t="shared" si="83"/>
        <v>0</v>
      </c>
      <c r="Z566" s="154">
        <f t="shared" si="83"/>
        <v>0</v>
      </c>
      <c r="AA566" s="154">
        <f t="shared" si="83"/>
        <v>0</v>
      </c>
      <c r="AB566" s="201" t="e">
        <f>(AA566/U566)^(1/6)-1</f>
        <v>#DIV/0!</v>
      </c>
    </row>
    <row r="567" spans="1:30">
      <c r="B567" s="37"/>
      <c r="C567" s="37"/>
      <c r="D567" s="37"/>
      <c r="E567" s="37"/>
      <c r="F567" s="37"/>
      <c r="G567" s="37"/>
      <c r="H567" s="37"/>
      <c r="I567" s="37"/>
      <c r="J567" s="37"/>
      <c r="K567" s="37"/>
      <c r="L567" s="37"/>
      <c r="M567" s="37"/>
      <c r="N567" s="37"/>
      <c r="O567" s="37"/>
      <c r="P567" s="37"/>
      <c r="Q567" s="37"/>
      <c r="R567" s="37"/>
      <c r="S567" s="37"/>
      <c r="T567" s="37"/>
      <c r="U567" s="37"/>
      <c r="V567" s="37"/>
      <c r="W567" s="37"/>
      <c r="X567" s="37"/>
      <c r="Y567" s="37"/>
      <c r="Z567" s="37"/>
      <c r="AA567" s="37"/>
      <c r="AB567" s="37"/>
      <c r="AC567" s="37"/>
    </row>
    <row r="568" spans="1:30">
      <c r="C568" s="79"/>
      <c r="D568" s="79"/>
      <c r="P568" s="87"/>
      <c r="Q568" s="87"/>
      <c r="R568" s="87"/>
      <c r="T568" s="197"/>
      <c r="U568" s="197"/>
      <c r="V568" s="197"/>
      <c r="W568" s="197"/>
      <c r="X568" s="197"/>
      <c r="Y568" s="197"/>
      <c r="Z568" s="197"/>
      <c r="AA568" s="197"/>
      <c r="AC568" s="9"/>
    </row>
    <row r="569" spans="1:30" s="48" customFormat="1" ht="22.8">
      <c r="A569" s="556" t="s">
        <v>7</v>
      </c>
      <c r="W569" s="556" t="str">
        <f>A569</f>
        <v>Optical Interconnects</v>
      </c>
      <c r="AC569" s="135"/>
    </row>
    <row r="570" spans="1:30">
      <c r="T570" s="197"/>
      <c r="U570" s="197"/>
      <c r="V570" s="197"/>
      <c r="W570" s="197"/>
      <c r="X570" s="197"/>
      <c r="Y570" s="197"/>
      <c r="Z570" s="197"/>
      <c r="AA570" s="197"/>
      <c r="AC570" s="9"/>
    </row>
    <row r="571" spans="1:30" ht="15.6">
      <c r="B571" s="99" t="s">
        <v>127</v>
      </c>
      <c r="O571" s="99" t="s">
        <v>128</v>
      </c>
      <c r="P571" s="69"/>
      <c r="Q571" s="69"/>
      <c r="R571" s="69"/>
      <c r="T571" s="197"/>
      <c r="U571" s="197"/>
      <c r="V571" s="197"/>
      <c r="W571" s="197"/>
      <c r="X571" s="197"/>
      <c r="Y571" s="197"/>
      <c r="Z571" s="197"/>
      <c r="AA571" s="197"/>
      <c r="AC571" s="9"/>
    </row>
    <row r="572" spans="1:30">
      <c r="T572" s="197"/>
      <c r="U572" s="197"/>
      <c r="V572" s="197"/>
      <c r="W572" s="197"/>
      <c r="X572" s="197"/>
      <c r="Y572" s="197"/>
      <c r="Z572" s="197"/>
      <c r="AA572" s="197"/>
      <c r="AC572" s="9"/>
    </row>
    <row r="573" spans="1:30">
      <c r="T573" s="197"/>
      <c r="U573" s="197"/>
      <c r="V573" s="197"/>
      <c r="W573" s="197"/>
      <c r="X573" s="197"/>
      <c r="Y573" s="197"/>
      <c r="Z573" s="197"/>
      <c r="AA573" s="197"/>
      <c r="AC573" s="9"/>
    </row>
    <row r="574" spans="1:30">
      <c r="T574" s="197"/>
      <c r="U574" s="197"/>
      <c r="V574" s="197"/>
      <c r="W574" s="197"/>
      <c r="X574" s="197"/>
      <c r="Y574" s="197"/>
      <c r="Z574" s="197"/>
      <c r="AA574" s="197"/>
      <c r="AC574" s="9"/>
    </row>
    <row r="575" spans="1:30">
      <c r="T575" s="197"/>
      <c r="U575" s="197"/>
      <c r="V575" s="197"/>
      <c r="W575" s="197"/>
      <c r="X575" s="197"/>
      <c r="Y575" s="197"/>
      <c r="Z575" s="197"/>
      <c r="AA575" s="197"/>
      <c r="AC575" s="9"/>
    </row>
    <row r="576" spans="1:30">
      <c r="T576" s="197"/>
      <c r="U576" s="197"/>
      <c r="V576" s="197"/>
      <c r="W576" s="197"/>
      <c r="X576" s="197"/>
      <c r="Y576" s="197"/>
      <c r="Z576" s="197"/>
      <c r="AA576" s="197"/>
      <c r="AC576" s="9"/>
    </row>
    <row r="577" spans="2:29">
      <c r="T577" s="197"/>
      <c r="U577" s="197"/>
      <c r="V577" s="197"/>
      <c r="W577" s="197"/>
      <c r="X577" s="197"/>
      <c r="Y577" s="197"/>
      <c r="Z577" s="197"/>
      <c r="AA577" s="197"/>
      <c r="AC577" s="9"/>
    </row>
    <row r="578" spans="2:29">
      <c r="T578" s="197"/>
      <c r="U578" s="197"/>
      <c r="V578" s="197"/>
      <c r="W578" s="197"/>
      <c r="X578" s="197"/>
      <c r="Y578" s="197"/>
      <c r="Z578" s="197"/>
      <c r="AA578" s="197"/>
      <c r="AC578" s="9"/>
    </row>
    <row r="579" spans="2:29">
      <c r="T579" s="197"/>
      <c r="U579" s="197"/>
      <c r="V579" s="197"/>
      <c r="W579" s="197"/>
      <c r="X579" s="197"/>
      <c r="Y579" s="197"/>
      <c r="Z579" s="197"/>
      <c r="AA579" s="197"/>
      <c r="AC579" s="9"/>
    </row>
    <row r="580" spans="2:29">
      <c r="T580" s="197"/>
      <c r="U580" s="197"/>
      <c r="V580" s="197"/>
      <c r="W580" s="197"/>
      <c r="X580" s="197"/>
      <c r="Y580" s="197"/>
      <c r="Z580" s="197"/>
      <c r="AA580" s="197"/>
      <c r="AC580" s="9"/>
    </row>
    <row r="581" spans="2:29">
      <c r="T581" s="197"/>
      <c r="U581" s="197"/>
      <c r="V581" s="197"/>
      <c r="W581" s="197"/>
      <c r="X581" s="197"/>
      <c r="Y581" s="197"/>
      <c r="Z581" s="197"/>
      <c r="AA581" s="197"/>
      <c r="AC581" s="9"/>
    </row>
    <row r="582" spans="2:29">
      <c r="T582" s="197"/>
      <c r="U582" s="197"/>
      <c r="V582" s="197"/>
      <c r="W582" s="197"/>
      <c r="X582" s="197"/>
      <c r="Y582" s="197"/>
      <c r="Z582" s="197"/>
      <c r="AA582" s="197"/>
      <c r="AC582" s="9"/>
    </row>
    <row r="583" spans="2:29">
      <c r="T583" s="197"/>
      <c r="U583" s="197"/>
      <c r="V583" s="197"/>
      <c r="W583" s="197"/>
      <c r="X583" s="197"/>
      <c r="Y583" s="197"/>
      <c r="Z583" s="197"/>
      <c r="AA583" s="197"/>
      <c r="AC583" s="9"/>
    </row>
    <row r="584" spans="2:29">
      <c r="T584" s="197"/>
      <c r="U584" s="197"/>
      <c r="V584" s="197"/>
      <c r="W584" s="197"/>
      <c r="X584" s="197"/>
      <c r="Y584" s="197"/>
      <c r="Z584" s="197"/>
      <c r="AA584" s="197"/>
      <c r="AC584" s="9"/>
    </row>
    <row r="585" spans="2:29">
      <c r="T585" s="197"/>
      <c r="U585" s="197"/>
      <c r="V585" s="197"/>
      <c r="W585" s="197"/>
      <c r="X585" s="197"/>
      <c r="Y585" s="197"/>
      <c r="Z585" s="197"/>
      <c r="AA585" s="197"/>
      <c r="AC585" s="9"/>
    </row>
    <row r="586" spans="2:29">
      <c r="T586" s="197"/>
      <c r="U586" s="197"/>
      <c r="V586" s="197"/>
      <c r="W586" s="197"/>
      <c r="X586" s="197"/>
      <c r="Y586" s="197"/>
      <c r="Z586" s="197"/>
      <c r="AA586" s="197"/>
      <c r="AC586" s="9"/>
    </row>
    <row r="587" spans="2:29">
      <c r="T587" s="197"/>
      <c r="U587" s="197"/>
      <c r="V587" s="197"/>
      <c r="W587" s="197"/>
      <c r="X587" s="197"/>
      <c r="Y587" s="197"/>
      <c r="Z587" s="197"/>
      <c r="AA587" s="197"/>
      <c r="AC587" s="9"/>
    </row>
    <row r="588" spans="2:29">
      <c r="T588" s="197"/>
      <c r="U588" s="197"/>
      <c r="V588" s="197"/>
      <c r="W588" s="197"/>
      <c r="X588" s="197"/>
      <c r="Y588" s="197"/>
      <c r="Z588" s="197"/>
      <c r="AA588" s="197"/>
      <c r="AC588" s="9"/>
    </row>
    <row r="589" spans="2:29">
      <c r="T589" s="197"/>
      <c r="U589" s="197"/>
      <c r="V589" s="197"/>
      <c r="W589" s="197"/>
      <c r="X589" s="197"/>
      <c r="Y589" s="197"/>
      <c r="Z589" s="197"/>
      <c r="AA589" s="197"/>
      <c r="AC589" s="9"/>
    </row>
    <row r="590" spans="2:29">
      <c r="T590" s="197"/>
      <c r="U590" s="197"/>
      <c r="V590" s="197"/>
      <c r="W590" s="197"/>
      <c r="X590" s="197"/>
      <c r="Y590" s="197"/>
      <c r="Z590" s="197"/>
      <c r="AA590" s="197"/>
      <c r="AC590" s="9"/>
    </row>
    <row r="591" spans="2:29" ht="15.6">
      <c r="B591" s="98" t="s">
        <v>177</v>
      </c>
      <c r="O591" s="99" t="s">
        <v>178</v>
      </c>
      <c r="T591" s="197"/>
      <c r="U591" s="197"/>
      <c r="V591" s="197"/>
      <c r="W591" s="197"/>
      <c r="X591" s="197"/>
      <c r="Y591" s="197"/>
      <c r="Z591" s="197"/>
      <c r="AA591" s="197"/>
      <c r="AB591" s="171" t="s">
        <v>2</v>
      </c>
    </row>
    <row r="592" spans="2:29">
      <c r="B592" s="288" t="s">
        <v>11</v>
      </c>
      <c r="C592" s="151">
        <v>2016</v>
      </c>
      <c r="D592" s="170">
        <v>2017</v>
      </c>
      <c r="E592" s="170">
        <v>2018</v>
      </c>
      <c r="F592" s="151">
        <v>2019</v>
      </c>
      <c r="G592" s="151">
        <v>2020</v>
      </c>
      <c r="H592" s="151">
        <v>2021</v>
      </c>
      <c r="I592" s="151">
        <v>2022</v>
      </c>
      <c r="J592" s="151">
        <v>2023</v>
      </c>
      <c r="K592" s="151">
        <v>2024</v>
      </c>
      <c r="L592" s="151">
        <v>2025</v>
      </c>
      <c r="M592" s="151">
        <v>2026</v>
      </c>
      <c r="N592" s="151">
        <v>2027</v>
      </c>
      <c r="O592" s="243" t="s">
        <v>11</v>
      </c>
      <c r="P592" s="152">
        <v>2016</v>
      </c>
      <c r="Q592" s="151">
        <v>2017</v>
      </c>
      <c r="R592" s="170">
        <v>2018</v>
      </c>
      <c r="S592" s="170">
        <v>2019</v>
      </c>
      <c r="T592" s="170">
        <v>2020</v>
      </c>
      <c r="U592" s="170">
        <v>2021</v>
      </c>
      <c r="V592" s="170">
        <v>2022</v>
      </c>
      <c r="W592" s="170">
        <v>2023</v>
      </c>
      <c r="X592" s="170">
        <v>2024</v>
      </c>
      <c r="Y592" s="170">
        <v>2025</v>
      </c>
      <c r="Z592" s="170">
        <v>2026</v>
      </c>
      <c r="AA592" s="170">
        <v>2027</v>
      </c>
      <c r="AB592" s="151" t="str">
        <f>$AB$154</f>
        <v>2021-2027</v>
      </c>
    </row>
    <row r="593" spans="2:28" s="50" customFormat="1">
      <c r="B593" s="289" t="str">
        <f>'AOC-EOM'!C8&amp;" "&amp;'AOC-EOM'!D19</f>
        <v>10G SFP+</v>
      </c>
      <c r="C593" s="185">
        <f>'AOC-EOM'!E8</f>
        <v>1654178</v>
      </c>
      <c r="D593" s="185">
        <f>'AOC-EOM'!F8</f>
        <v>3231705</v>
      </c>
      <c r="E593" s="185">
        <f>'AOC-EOM'!G8</f>
        <v>4256351</v>
      </c>
      <c r="F593" s="185">
        <f>'AOC-EOM'!H8</f>
        <v>0</v>
      </c>
      <c r="G593" s="185">
        <f>'AOC-EOM'!I8</f>
        <v>0</v>
      </c>
      <c r="H593" s="185">
        <f>'AOC-EOM'!J8</f>
        <v>0</v>
      </c>
      <c r="I593" s="185">
        <f>'AOC-EOM'!K8</f>
        <v>0</v>
      </c>
      <c r="J593" s="185">
        <f>'AOC-EOM'!L8</f>
        <v>0</v>
      </c>
      <c r="K593" s="185">
        <f>'AOC-EOM'!M8</f>
        <v>0</v>
      </c>
      <c r="L593" s="185">
        <f>'AOC-EOM'!N8</f>
        <v>0</v>
      </c>
      <c r="M593" s="185">
        <f>'AOC-EOM'!O8</f>
        <v>0</v>
      </c>
      <c r="N593" s="185">
        <f>'AOC-EOM'!P8</f>
        <v>0</v>
      </c>
      <c r="O593" s="289" t="str">
        <f t="shared" ref="O593:O599" si="84">B593</f>
        <v>10G SFP+</v>
      </c>
      <c r="P593" s="132">
        <f>'AOC-EOM'!E29</f>
        <v>40.21456932280806</v>
      </c>
      <c r="Q593" s="132">
        <f>'AOC-EOM'!F29</f>
        <v>60.527746000000008</v>
      </c>
      <c r="R593" s="132">
        <f>'AOC-EOM'!G29</f>
        <v>66.906791699999971</v>
      </c>
      <c r="S593" s="132">
        <f>'AOC-EOM'!H29</f>
        <v>0</v>
      </c>
      <c r="T593" s="132">
        <f>'AOC-EOM'!I29</f>
        <v>0</v>
      </c>
      <c r="U593" s="132">
        <f>'AOC-EOM'!J29</f>
        <v>0</v>
      </c>
      <c r="V593" s="132">
        <f>'AOC-EOM'!K29</f>
        <v>0</v>
      </c>
      <c r="W593" s="132">
        <f>'AOC-EOM'!L29</f>
        <v>0</v>
      </c>
      <c r="X593" s="132">
        <f>'AOC-EOM'!M29</f>
        <v>0</v>
      </c>
      <c r="Y593" s="132">
        <f>'AOC-EOM'!N29</f>
        <v>0</v>
      </c>
      <c r="Z593" s="132">
        <f>'AOC-EOM'!O29</f>
        <v>0</v>
      </c>
      <c r="AA593" s="132">
        <f>'AOC-EOM'!P29</f>
        <v>0</v>
      </c>
      <c r="AB593" s="199" t="e">
        <f t="shared" ref="AB593:AB600" si="85">(AA593/U593)^(1/6)-1</f>
        <v>#DIV/0!</v>
      </c>
    </row>
    <row r="594" spans="2:28" s="50" customFormat="1">
      <c r="B594" s="623" t="str">
        <f>'AOC-EOM'!C9&amp;" "&amp;'AOC-EOM'!D20</f>
        <v>25G SFP28</v>
      </c>
      <c r="C594" s="185">
        <f>'AOC-EOM'!E9</f>
        <v>10000</v>
      </c>
      <c r="D594" s="185">
        <f>'AOC-EOM'!F9</f>
        <v>170652</v>
      </c>
      <c r="E594" s="185">
        <f>'AOC-EOM'!G9</f>
        <v>1025400</v>
      </c>
      <c r="F594" s="185">
        <f>'AOC-EOM'!H9</f>
        <v>0</v>
      </c>
      <c r="G594" s="185">
        <f>'AOC-EOM'!I9</f>
        <v>0</v>
      </c>
      <c r="H594" s="185">
        <f>'AOC-EOM'!J9</f>
        <v>0</v>
      </c>
      <c r="I594" s="185">
        <f>'AOC-EOM'!K9</f>
        <v>0</v>
      </c>
      <c r="J594" s="185">
        <f>'AOC-EOM'!L9</f>
        <v>0</v>
      </c>
      <c r="K594" s="185">
        <f>'AOC-EOM'!M9</f>
        <v>0</v>
      </c>
      <c r="L594" s="185">
        <f>'AOC-EOM'!N9</f>
        <v>0</v>
      </c>
      <c r="M594" s="185">
        <f>'AOC-EOM'!O9</f>
        <v>0</v>
      </c>
      <c r="N594" s="185">
        <f>'AOC-EOM'!P9</f>
        <v>0</v>
      </c>
      <c r="O594" s="623" t="str">
        <f t="shared" si="84"/>
        <v>25G SFP28</v>
      </c>
      <c r="P594" s="132">
        <f>'AOC-EOM'!E30</f>
        <v>1.1000000000000001</v>
      </c>
      <c r="Q594" s="132">
        <f>'AOC-EOM'!F30</f>
        <v>13.144417999999996</v>
      </c>
      <c r="R594" s="132">
        <f>'AOC-EOM'!G30</f>
        <v>52.011518000000002</v>
      </c>
      <c r="S594" s="132">
        <f>'AOC-EOM'!H30</f>
        <v>0</v>
      </c>
      <c r="T594" s="132">
        <f>'AOC-EOM'!I30</f>
        <v>0</v>
      </c>
      <c r="U594" s="132">
        <f>'AOC-EOM'!J30</f>
        <v>0</v>
      </c>
      <c r="V594" s="132">
        <f>'AOC-EOM'!K30</f>
        <v>0</v>
      </c>
      <c r="W594" s="132">
        <f>'AOC-EOM'!L30</f>
        <v>0</v>
      </c>
      <c r="X594" s="132">
        <f>'AOC-EOM'!M30</f>
        <v>0</v>
      </c>
      <c r="Y594" s="132">
        <f>'AOC-EOM'!N30</f>
        <v>0</v>
      </c>
      <c r="Z594" s="132">
        <f>'AOC-EOM'!O30</f>
        <v>0</v>
      </c>
      <c r="AA594" s="132">
        <f>'AOC-EOM'!P30</f>
        <v>0</v>
      </c>
      <c r="AB594" s="200" t="e">
        <f t="shared" si="85"/>
        <v>#DIV/0!</v>
      </c>
    </row>
    <row r="595" spans="2:28" s="50" customFormat="1">
      <c r="B595" s="623" t="str">
        <f>'AOC-EOM'!C10&amp;" "&amp;'AOC-EOM'!D21</f>
        <v>40G QSFP+</v>
      </c>
      <c r="C595" s="185">
        <f>'AOC-EOM'!E10</f>
        <v>381394</v>
      </c>
      <c r="D595" s="185">
        <f>'AOC-EOM'!F10</f>
        <v>242928</v>
      </c>
      <c r="E595" s="185">
        <f>'AOC-EOM'!G10</f>
        <v>343161</v>
      </c>
      <c r="F595" s="185">
        <f>'AOC-EOM'!H10</f>
        <v>0</v>
      </c>
      <c r="G595" s="185">
        <f>'AOC-EOM'!I10</f>
        <v>0</v>
      </c>
      <c r="H595" s="185">
        <f>'AOC-EOM'!J10</f>
        <v>0</v>
      </c>
      <c r="I595" s="185">
        <f>'AOC-EOM'!K10</f>
        <v>0</v>
      </c>
      <c r="J595" s="185">
        <f>'AOC-EOM'!L10</f>
        <v>0</v>
      </c>
      <c r="K595" s="185">
        <f>'AOC-EOM'!M10</f>
        <v>0</v>
      </c>
      <c r="L595" s="185">
        <f>'AOC-EOM'!N10</f>
        <v>0</v>
      </c>
      <c r="M595" s="185">
        <f>'AOC-EOM'!O10</f>
        <v>0</v>
      </c>
      <c r="N595" s="185">
        <f>'AOC-EOM'!P10</f>
        <v>0</v>
      </c>
      <c r="O595" s="623" t="str">
        <f t="shared" si="84"/>
        <v>40G QSFP+</v>
      </c>
      <c r="P595" s="132">
        <f>'AOC-EOM'!E31</f>
        <v>41.307513699817193</v>
      </c>
      <c r="Q595" s="132">
        <f>'AOC-EOM'!F31</f>
        <v>26.089611999999992</v>
      </c>
      <c r="R595" s="132">
        <f>'AOC-EOM'!G31</f>
        <v>33.409706077143589</v>
      </c>
      <c r="S595" s="132">
        <f>'AOC-EOM'!H31</f>
        <v>0</v>
      </c>
      <c r="T595" s="132">
        <f>'AOC-EOM'!I31</f>
        <v>0</v>
      </c>
      <c r="U595" s="132">
        <f>'AOC-EOM'!J31</f>
        <v>0</v>
      </c>
      <c r="V595" s="132">
        <f>'AOC-EOM'!K31</f>
        <v>0</v>
      </c>
      <c r="W595" s="132">
        <f>'AOC-EOM'!L31</f>
        <v>0</v>
      </c>
      <c r="X595" s="132">
        <f>'AOC-EOM'!M31</f>
        <v>0</v>
      </c>
      <c r="Y595" s="132">
        <f>'AOC-EOM'!N31</f>
        <v>0</v>
      </c>
      <c r="Z595" s="132">
        <f>'AOC-EOM'!O31</f>
        <v>0</v>
      </c>
      <c r="AA595" s="132">
        <f>'AOC-EOM'!P31</f>
        <v>0</v>
      </c>
      <c r="AB595" s="200" t="e">
        <f t="shared" si="85"/>
        <v>#DIV/0!</v>
      </c>
    </row>
    <row r="596" spans="2:28" s="50" customFormat="1">
      <c r="B596" s="623" t="str">
        <f>'AOC-EOM'!C11&amp;" "&amp;'AOC-EOM'!D22</f>
        <v>100G QSFP28, SFP-DD, SFP112</v>
      </c>
      <c r="C596" s="185">
        <f>'AOC-EOM'!E11</f>
        <v>140000</v>
      </c>
      <c r="D596" s="185">
        <f>'AOC-EOM'!F11</f>
        <v>200209</v>
      </c>
      <c r="E596" s="185">
        <f>'AOC-EOM'!G11</f>
        <v>273711</v>
      </c>
      <c r="F596" s="185">
        <f>'AOC-EOM'!H11</f>
        <v>0</v>
      </c>
      <c r="G596" s="185">
        <f>'AOC-EOM'!I11</f>
        <v>0</v>
      </c>
      <c r="H596" s="185">
        <f>'AOC-EOM'!J11</f>
        <v>0</v>
      </c>
      <c r="I596" s="185">
        <f>'AOC-EOM'!K11</f>
        <v>0</v>
      </c>
      <c r="J596" s="185">
        <f>'AOC-EOM'!L11</f>
        <v>0</v>
      </c>
      <c r="K596" s="185">
        <f>'AOC-EOM'!M11</f>
        <v>0</v>
      </c>
      <c r="L596" s="185">
        <f>'AOC-EOM'!N11</f>
        <v>0</v>
      </c>
      <c r="M596" s="185">
        <f>'AOC-EOM'!O11</f>
        <v>0</v>
      </c>
      <c r="N596" s="185">
        <f>'AOC-EOM'!P11</f>
        <v>0</v>
      </c>
      <c r="O596" s="623" t="str">
        <f t="shared" si="84"/>
        <v>100G QSFP28, SFP-DD, SFP112</v>
      </c>
      <c r="P596" s="132">
        <f>'AOC-EOM'!E32</f>
        <v>67.2</v>
      </c>
      <c r="Q596" s="132">
        <f>'AOC-EOM'!F32</f>
        <v>54.729847999999997</v>
      </c>
      <c r="R596" s="132">
        <f>'AOC-EOM'!G32</f>
        <v>45.049838524645217</v>
      </c>
      <c r="S596" s="132">
        <f>'AOC-EOM'!H32</f>
        <v>0</v>
      </c>
      <c r="T596" s="132">
        <f>'AOC-EOM'!I32</f>
        <v>0</v>
      </c>
      <c r="U596" s="132">
        <f>'AOC-EOM'!J32</f>
        <v>0</v>
      </c>
      <c r="V596" s="132">
        <f>'AOC-EOM'!K32</f>
        <v>0</v>
      </c>
      <c r="W596" s="132">
        <f>'AOC-EOM'!L32</f>
        <v>0</v>
      </c>
      <c r="X596" s="132">
        <f>'AOC-EOM'!M32</f>
        <v>0</v>
      </c>
      <c r="Y596" s="132">
        <f>'AOC-EOM'!N32</f>
        <v>0</v>
      </c>
      <c r="Z596" s="132">
        <f>'AOC-EOM'!O32</f>
        <v>0</v>
      </c>
      <c r="AA596" s="132">
        <f>'AOC-EOM'!P32</f>
        <v>0</v>
      </c>
      <c r="AB596" s="200" t="e">
        <f t="shared" si="85"/>
        <v>#DIV/0!</v>
      </c>
    </row>
    <row r="597" spans="2:28" s="50" customFormat="1">
      <c r="B597" s="623" t="str">
        <f>'AOC-EOM'!C12&amp;" "&amp;'AOC-EOM'!D23</f>
        <v>200G QSFP56</v>
      </c>
      <c r="C597" s="185">
        <f>'AOC-EOM'!E12</f>
        <v>0</v>
      </c>
      <c r="D597" s="185">
        <f>'AOC-EOM'!F12</f>
        <v>0</v>
      </c>
      <c r="E597" s="185">
        <f>'AOC-EOM'!G12</f>
        <v>0</v>
      </c>
      <c r="F597" s="185">
        <f>'AOC-EOM'!H12</f>
        <v>0</v>
      </c>
      <c r="G597" s="185">
        <f>'AOC-EOM'!I12</f>
        <v>0</v>
      </c>
      <c r="H597" s="185">
        <f>'AOC-EOM'!J12</f>
        <v>0</v>
      </c>
      <c r="I597" s="185">
        <f>'AOC-EOM'!K12</f>
        <v>0</v>
      </c>
      <c r="J597" s="185">
        <f>'AOC-EOM'!L12</f>
        <v>0</v>
      </c>
      <c r="K597" s="185">
        <f>'AOC-EOM'!M12</f>
        <v>0</v>
      </c>
      <c r="L597" s="185">
        <f>'AOC-EOM'!N12</f>
        <v>0</v>
      </c>
      <c r="M597" s="185">
        <f>'AOC-EOM'!O12</f>
        <v>0</v>
      </c>
      <c r="N597" s="185">
        <f>'AOC-EOM'!P12</f>
        <v>0</v>
      </c>
      <c r="O597" s="623" t="str">
        <f t="shared" si="84"/>
        <v>200G QSFP56</v>
      </c>
      <c r="P597" s="132">
        <f>'AOC-EOM'!E33</f>
        <v>0</v>
      </c>
      <c r="Q597" s="132">
        <f>'AOC-EOM'!F33</f>
        <v>0</v>
      </c>
      <c r="R597" s="132">
        <f>'AOC-EOM'!G33</f>
        <v>0</v>
      </c>
      <c r="S597" s="132">
        <f>'AOC-EOM'!H33</f>
        <v>0</v>
      </c>
      <c r="T597" s="132">
        <f>'AOC-EOM'!I33</f>
        <v>0</v>
      </c>
      <c r="U597" s="132">
        <f>'AOC-EOM'!J33</f>
        <v>0</v>
      </c>
      <c r="V597" s="132">
        <f>'AOC-EOM'!K33</f>
        <v>0</v>
      </c>
      <c r="W597" s="132">
        <f>'AOC-EOM'!L33</f>
        <v>0</v>
      </c>
      <c r="X597" s="132">
        <f>'AOC-EOM'!M33</f>
        <v>0</v>
      </c>
      <c r="Y597" s="132">
        <f>'AOC-EOM'!N33</f>
        <v>0</v>
      </c>
      <c r="Z597" s="132">
        <f>'AOC-EOM'!O33</f>
        <v>0</v>
      </c>
      <c r="AA597" s="132">
        <f>'AOC-EOM'!P33</f>
        <v>0</v>
      </c>
      <c r="AB597" s="200" t="e">
        <f t="shared" si="85"/>
        <v>#DIV/0!</v>
      </c>
    </row>
    <row r="598" spans="2:28" s="50" customFormat="1">
      <c r="B598" s="623" t="str">
        <f>'AOC-EOM'!C13&amp;" "&amp;'AOC-EOM'!D24</f>
        <v>≥400G  QSFP-DD, OSFP, QSFP112</v>
      </c>
      <c r="C598" s="185">
        <f>'AOC-EOM'!E13</f>
        <v>0</v>
      </c>
      <c r="D598" s="185">
        <f>'AOC-EOM'!F13</f>
        <v>0</v>
      </c>
      <c r="E598" s="185">
        <f>'AOC-EOM'!G13</f>
        <v>0</v>
      </c>
      <c r="F598" s="185">
        <f>'AOC-EOM'!H13</f>
        <v>0</v>
      </c>
      <c r="G598" s="185">
        <f>'AOC-EOM'!I13</f>
        <v>0</v>
      </c>
      <c r="H598" s="185">
        <f>'AOC-EOM'!J13</f>
        <v>0</v>
      </c>
      <c r="I598" s="185">
        <f>'AOC-EOM'!K13</f>
        <v>0</v>
      </c>
      <c r="J598" s="185">
        <f>'AOC-EOM'!L13</f>
        <v>0</v>
      </c>
      <c r="K598" s="185">
        <f>'AOC-EOM'!M13</f>
        <v>0</v>
      </c>
      <c r="L598" s="185">
        <f>'AOC-EOM'!N13</f>
        <v>0</v>
      </c>
      <c r="M598" s="185">
        <f>'AOC-EOM'!O13</f>
        <v>0</v>
      </c>
      <c r="N598" s="185">
        <f>'AOC-EOM'!P13</f>
        <v>0</v>
      </c>
      <c r="O598" s="623" t="str">
        <f t="shared" si="84"/>
        <v>≥400G  QSFP-DD, OSFP, QSFP112</v>
      </c>
      <c r="P598" s="132">
        <f>'AOC-EOM'!E34</f>
        <v>0</v>
      </c>
      <c r="Q598" s="132">
        <f>'AOC-EOM'!F34</f>
        <v>0</v>
      </c>
      <c r="R598" s="132">
        <f>'AOC-EOM'!G34</f>
        <v>0</v>
      </c>
      <c r="S598" s="132">
        <f>'AOC-EOM'!H34</f>
        <v>0</v>
      </c>
      <c r="T598" s="132">
        <f>'AOC-EOM'!I34</f>
        <v>0</v>
      </c>
      <c r="U598" s="132">
        <f>'AOC-EOM'!J34</f>
        <v>0</v>
      </c>
      <c r="V598" s="132">
        <f>'AOC-EOM'!K34</f>
        <v>0</v>
      </c>
      <c r="W598" s="132">
        <f>'AOC-EOM'!L34</f>
        <v>0</v>
      </c>
      <c r="X598" s="132">
        <f>'AOC-EOM'!M34</f>
        <v>0</v>
      </c>
      <c r="Y598" s="132">
        <f>'AOC-EOM'!N34</f>
        <v>0</v>
      </c>
      <c r="Z598" s="132">
        <f>'AOC-EOM'!O34</f>
        <v>0</v>
      </c>
      <c r="AA598" s="132">
        <f>'AOC-EOM'!P34</f>
        <v>0</v>
      </c>
      <c r="AB598" s="200" t="e">
        <f t="shared" si="85"/>
        <v>#DIV/0!</v>
      </c>
    </row>
    <row r="599" spans="2:28" s="50" customFormat="1">
      <c r="B599" s="623" t="s">
        <v>284</v>
      </c>
      <c r="C599" s="185">
        <f>'AOC-EOM'!E14</f>
        <v>306814.35714285716</v>
      </c>
      <c r="D599" s="185">
        <f>'AOC-EOM'!F14</f>
        <v>263937</v>
      </c>
      <c r="E599" s="185">
        <f>'AOC-EOM'!G14</f>
        <v>182331</v>
      </c>
      <c r="F599" s="185">
        <f>'AOC-EOM'!H14</f>
        <v>0</v>
      </c>
      <c r="G599" s="185">
        <f>'AOC-EOM'!I14</f>
        <v>0</v>
      </c>
      <c r="H599" s="185">
        <f>'AOC-EOM'!J14</f>
        <v>0</v>
      </c>
      <c r="I599" s="185">
        <f>'AOC-EOM'!K14</f>
        <v>0</v>
      </c>
      <c r="J599" s="185">
        <f>'AOC-EOM'!L14</f>
        <v>0</v>
      </c>
      <c r="K599" s="185">
        <f>'AOC-EOM'!M14</f>
        <v>0</v>
      </c>
      <c r="L599" s="185">
        <f>'AOC-EOM'!N14</f>
        <v>0</v>
      </c>
      <c r="M599" s="185">
        <f>'AOC-EOM'!O14</f>
        <v>0</v>
      </c>
      <c r="N599" s="185">
        <f>'AOC-EOM'!P14</f>
        <v>0</v>
      </c>
      <c r="O599" s="623" t="str">
        <f t="shared" si="84"/>
        <v>All other</v>
      </c>
      <c r="P599" s="132">
        <f>'AOC-EOM'!E35</f>
        <v>71.902461770607559</v>
      </c>
      <c r="Q599" s="132">
        <f>'AOC-EOM'!F35</f>
        <v>52.167787333540218</v>
      </c>
      <c r="R599" s="132">
        <f>'AOC-EOM'!G35</f>
        <v>29.790807526525285</v>
      </c>
      <c r="S599" s="132">
        <f>'AOC-EOM'!H35</f>
        <v>0</v>
      </c>
      <c r="T599" s="132">
        <f>'AOC-EOM'!I35</f>
        <v>0</v>
      </c>
      <c r="U599" s="132">
        <f>'AOC-EOM'!J35</f>
        <v>0</v>
      </c>
      <c r="V599" s="132">
        <f>'AOC-EOM'!K35</f>
        <v>0</v>
      </c>
      <c r="W599" s="132">
        <f>'AOC-EOM'!L35</f>
        <v>0</v>
      </c>
      <c r="X599" s="132">
        <f>'AOC-EOM'!M35</f>
        <v>0</v>
      </c>
      <c r="Y599" s="132">
        <f>'AOC-EOM'!N35</f>
        <v>0</v>
      </c>
      <c r="Z599" s="132">
        <f>'AOC-EOM'!O35</f>
        <v>0</v>
      </c>
      <c r="AA599" s="132">
        <f>'AOC-EOM'!P35</f>
        <v>0</v>
      </c>
      <c r="AB599" s="200" t="e">
        <f t="shared" si="85"/>
        <v>#DIV/0!</v>
      </c>
    </row>
    <row r="600" spans="2:28">
      <c r="B600" s="244" t="s">
        <v>125</v>
      </c>
      <c r="C600" s="186">
        <f t="shared" ref="C600:L600" si="86">SUM(C593:C599)</f>
        <v>2492386.3571428573</v>
      </c>
      <c r="D600" s="186">
        <f t="shared" si="86"/>
        <v>4109431</v>
      </c>
      <c r="E600" s="186">
        <f t="shared" si="86"/>
        <v>6080954</v>
      </c>
      <c r="F600" s="186">
        <f t="shared" si="86"/>
        <v>0</v>
      </c>
      <c r="G600" s="186">
        <f t="shared" si="86"/>
        <v>0</v>
      </c>
      <c r="H600" s="186">
        <f t="shared" si="86"/>
        <v>0</v>
      </c>
      <c r="I600" s="186">
        <f t="shared" si="86"/>
        <v>0</v>
      </c>
      <c r="J600" s="186">
        <f t="shared" si="86"/>
        <v>0</v>
      </c>
      <c r="K600" s="186">
        <f t="shared" si="86"/>
        <v>0</v>
      </c>
      <c r="L600" s="186">
        <f t="shared" si="86"/>
        <v>0</v>
      </c>
      <c r="M600" s="186">
        <f t="shared" ref="M600:N600" si="87">SUM(M593:M599)</f>
        <v>0</v>
      </c>
      <c r="N600" s="186">
        <f t="shared" si="87"/>
        <v>0</v>
      </c>
      <c r="O600" s="350" t="s">
        <v>125</v>
      </c>
      <c r="P600" s="245">
        <f t="shared" ref="P600:Y600" si="88">SUM(P593:P599)</f>
        <v>221.72454479323278</v>
      </c>
      <c r="Q600" s="245">
        <f t="shared" si="88"/>
        <v>206.65941133354022</v>
      </c>
      <c r="R600" s="245">
        <f t="shared" si="88"/>
        <v>227.1686618283141</v>
      </c>
      <c r="S600" s="245">
        <f t="shared" si="88"/>
        <v>0</v>
      </c>
      <c r="T600" s="245">
        <f t="shared" si="88"/>
        <v>0</v>
      </c>
      <c r="U600" s="245">
        <f t="shared" si="88"/>
        <v>0</v>
      </c>
      <c r="V600" s="245">
        <f t="shared" si="88"/>
        <v>0</v>
      </c>
      <c r="W600" s="245">
        <f t="shared" si="88"/>
        <v>0</v>
      </c>
      <c r="X600" s="245">
        <f t="shared" si="88"/>
        <v>0</v>
      </c>
      <c r="Y600" s="245">
        <f t="shared" si="88"/>
        <v>0</v>
      </c>
      <c r="Z600" s="245">
        <f t="shared" ref="Z600:AA600" si="89">SUM(Z593:Z599)</f>
        <v>0</v>
      </c>
      <c r="AA600" s="245">
        <f t="shared" si="89"/>
        <v>0</v>
      </c>
      <c r="AB600" s="205" t="e">
        <f t="shared" si="85"/>
        <v>#DIV/0!</v>
      </c>
    </row>
    <row r="601" spans="2:28">
      <c r="T601" s="197"/>
      <c r="U601" s="197"/>
      <c r="V601" s="197"/>
      <c r="W601" s="197"/>
      <c r="X601" s="197"/>
      <c r="Y601" s="197"/>
      <c r="Z601" s="197"/>
      <c r="AA601" s="197"/>
    </row>
    <row r="602" spans="2:28">
      <c r="T602" s="197"/>
      <c r="U602" s="197"/>
      <c r="V602" s="197"/>
      <c r="W602" s="197"/>
      <c r="X602" s="197"/>
      <c r="Y602" s="197"/>
      <c r="Z602" s="197"/>
      <c r="AA602" s="197"/>
    </row>
    <row r="603" spans="2:28">
      <c r="T603" s="197"/>
      <c r="U603" s="197"/>
      <c r="V603" s="197"/>
      <c r="W603" s="197"/>
      <c r="X603" s="197"/>
      <c r="Y603" s="197"/>
      <c r="Z603" s="197"/>
      <c r="AA603" s="197"/>
    </row>
    <row r="604" spans="2:28">
      <c r="T604" s="197"/>
      <c r="U604" s="197"/>
      <c r="V604" s="197"/>
      <c r="W604" s="197"/>
      <c r="X604" s="197"/>
      <c r="Y604" s="197"/>
      <c r="Z604" s="197"/>
      <c r="AA604" s="197"/>
    </row>
  </sheetData>
  <mergeCells count="2">
    <mergeCell ref="C305:E305"/>
    <mergeCell ref="J305:O30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CC"/>
    <pageSetUpPr fitToPage="1"/>
  </sheetPr>
  <dimension ref="A1:AF167"/>
  <sheetViews>
    <sheetView showGridLines="0" topLeftCell="B1" zoomScale="70" zoomScaleNormal="70" zoomScalePageLayoutView="70" workbookViewId="0">
      <pane xSplit="3" ySplit="7" topLeftCell="E8" activePane="bottomRight" state="frozen"/>
      <selection activeCell="B1" sqref="B1"/>
      <selection pane="topRight" activeCell="E1" sqref="E1"/>
      <selection pane="bottomLeft" activeCell="B8" sqref="B8"/>
      <selection pane="bottomRight" activeCell="B1" sqref="B1"/>
    </sheetView>
  </sheetViews>
  <sheetFormatPr defaultColWidth="9.21875" defaultRowHeight="13.2"/>
  <cols>
    <col min="1" max="1" width="4.44140625" style="3" customWidth="1"/>
    <col min="2" max="2" width="19.6640625" style="214" customWidth="1"/>
    <col min="3" max="3" width="11.44140625" style="214" customWidth="1"/>
    <col min="4" max="4" width="27.21875" style="214" customWidth="1"/>
    <col min="5" max="5" width="12.33203125" style="3" customWidth="1"/>
    <col min="6" max="7" width="12.33203125" style="19" customWidth="1"/>
    <col min="8" max="16" width="12.33203125" style="210" customWidth="1"/>
    <col min="17" max="17" width="12.44140625" style="3" customWidth="1"/>
    <col min="18" max="16384" width="9.21875" style="3"/>
  </cols>
  <sheetData>
    <row r="1" spans="1:32" s="210" customFormat="1">
      <c r="B1" s="214"/>
      <c r="C1" s="214"/>
      <c r="D1" s="214"/>
    </row>
    <row r="2" spans="1:32" s="210" customFormat="1" ht="17.399999999999999">
      <c r="B2" s="91" t="str">
        <f>Introduction!B2</f>
        <v xml:space="preserve">LightCounting Optical Components Market Forecast </v>
      </c>
      <c r="C2" s="214"/>
      <c r="D2" s="214"/>
    </row>
    <row r="3" spans="1:32" s="163" customFormat="1" ht="15">
      <c r="B3" s="258" t="str">
        <f>Introduction!B3</f>
        <v>April 2022 Forecast - sample template</v>
      </c>
      <c r="C3" s="214"/>
      <c r="D3" s="214"/>
      <c r="H3" s="210"/>
      <c r="I3" s="210"/>
      <c r="J3" s="210"/>
      <c r="K3" s="210"/>
      <c r="L3" s="210"/>
      <c r="M3" s="210"/>
      <c r="N3" s="210"/>
      <c r="O3" s="210"/>
      <c r="P3" s="210"/>
    </row>
    <row r="4" spans="1:32" s="210" customFormat="1" ht="15.6">
      <c r="B4" s="260" t="s">
        <v>162</v>
      </c>
      <c r="C4" s="214"/>
      <c r="D4" s="351" t="s">
        <v>206</v>
      </c>
    </row>
    <row r="5" spans="1:32" s="163" customFormat="1">
      <c r="B5" s="214"/>
      <c r="C5" s="214"/>
      <c r="D5" s="214"/>
      <c r="H5" s="210"/>
      <c r="I5" s="210"/>
      <c r="J5" s="210"/>
      <c r="K5" s="210"/>
      <c r="L5" s="210"/>
      <c r="M5" s="210"/>
      <c r="N5" s="210"/>
      <c r="O5" s="210"/>
      <c r="P5" s="210"/>
    </row>
    <row r="6" spans="1:32" s="163" customFormat="1" ht="15">
      <c r="B6" s="265" t="s">
        <v>0</v>
      </c>
      <c r="D6" s="248"/>
      <c r="I6" s="573"/>
      <c r="J6" s="210"/>
      <c r="K6" s="210"/>
      <c r="L6" s="573"/>
      <c r="M6" s="210"/>
      <c r="N6" s="210"/>
      <c r="O6" s="210"/>
      <c r="P6" s="210"/>
      <c r="Q6" s="210"/>
    </row>
    <row r="7" spans="1:32" s="163" customFormat="1">
      <c r="B7" s="271" t="s">
        <v>11</v>
      </c>
      <c r="C7" s="6" t="s">
        <v>12</v>
      </c>
      <c r="D7" s="272" t="s">
        <v>14</v>
      </c>
      <c r="E7" s="46">
        <v>2016</v>
      </c>
      <c r="F7" s="6">
        <v>2017</v>
      </c>
      <c r="G7" s="6">
        <v>2018</v>
      </c>
      <c r="H7" s="6">
        <v>2019</v>
      </c>
      <c r="I7" s="6">
        <v>2020</v>
      </c>
      <c r="J7" s="6">
        <v>2021</v>
      </c>
      <c r="K7" s="6">
        <v>2022</v>
      </c>
      <c r="L7" s="6">
        <v>2023</v>
      </c>
      <c r="M7" s="6">
        <v>2024</v>
      </c>
      <c r="N7" s="6">
        <v>2025</v>
      </c>
      <c r="O7" s="6">
        <v>2026</v>
      </c>
      <c r="P7" s="6">
        <v>2027</v>
      </c>
      <c r="Q7" s="210"/>
      <c r="R7" s="210"/>
    </row>
    <row r="8" spans="1:32" s="163" customFormat="1" ht="12.75" customHeight="1">
      <c r="A8" s="210"/>
      <c r="B8" s="474" t="s">
        <v>41</v>
      </c>
      <c r="C8" s="459" t="s">
        <v>26</v>
      </c>
      <c r="D8" s="454" t="s">
        <v>24</v>
      </c>
      <c r="E8" s="307">
        <v>4496175.0999999996</v>
      </c>
      <c r="F8" s="307">
        <v>4278484</v>
      </c>
      <c r="G8" s="307">
        <v>4962296</v>
      </c>
      <c r="H8" s="307"/>
      <c r="I8" s="307"/>
      <c r="J8" s="307"/>
      <c r="K8" s="307"/>
      <c r="L8" s="307"/>
      <c r="M8" s="480"/>
      <c r="N8" s="480"/>
      <c r="O8" s="480"/>
      <c r="P8" s="480"/>
      <c r="Q8" s="210"/>
      <c r="R8" s="210"/>
    </row>
    <row r="9" spans="1:32" s="163" customFormat="1" ht="12.75" customHeight="1">
      <c r="A9" s="210"/>
      <c r="B9" s="475" t="s">
        <v>41</v>
      </c>
      <c r="C9" s="362" t="s">
        <v>28</v>
      </c>
      <c r="D9" s="455" t="s">
        <v>24</v>
      </c>
      <c r="E9" s="478">
        <v>8393495.8800000008</v>
      </c>
      <c r="F9" s="478">
        <v>6412151</v>
      </c>
      <c r="G9" s="478">
        <v>7845061</v>
      </c>
      <c r="H9" s="478"/>
      <c r="I9" s="478"/>
      <c r="J9" s="478"/>
      <c r="K9" s="478"/>
      <c r="L9" s="478"/>
      <c r="M9" s="481"/>
      <c r="N9" s="481"/>
      <c r="O9" s="481"/>
      <c r="P9" s="481"/>
      <c r="Q9" s="210"/>
      <c r="R9" s="210"/>
    </row>
    <row r="10" spans="1:32" s="163" customFormat="1" ht="12.75" customHeight="1">
      <c r="A10" s="210"/>
      <c r="B10" s="475" t="s">
        <v>41</v>
      </c>
      <c r="C10" s="362" t="s">
        <v>30</v>
      </c>
      <c r="D10" s="455" t="s">
        <v>24</v>
      </c>
      <c r="E10" s="478">
        <v>562563.625</v>
      </c>
      <c r="F10" s="478">
        <v>477500.4</v>
      </c>
      <c r="G10" s="478">
        <v>1016133</v>
      </c>
      <c r="H10" s="478"/>
      <c r="I10" s="478"/>
      <c r="J10" s="478"/>
      <c r="K10" s="478"/>
      <c r="L10" s="478"/>
      <c r="M10" s="481"/>
      <c r="N10" s="481"/>
      <c r="O10" s="481"/>
      <c r="P10" s="481"/>
      <c r="Q10" s="210"/>
      <c r="R10" s="210"/>
    </row>
    <row r="11" spans="1:32" s="163" customFormat="1" ht="12.75" customHeight="1">
      <c r="A11" s="210"/>
      <c r="B11" s="475" t="s">
        <v>41</v>
      </c>
      <c r="C11" s="362" t="s">
        <v>13</v>
      </c>
      <c r="D11" s="455" t="s">
        <v>24</v>
      </c>
      <c r="E11" s="478">
        <v>115175.5</v>
      </c>
      <c r="F11" s="478">
        <v>105559.64999999997</v>
      </c>
      <c r="G11" s="478">
        <v>515486</v>
      </c>
      <c r="H11" s="478"/>
      <c r="I11" s="478"/>
      <c r="J11" s="478"/>
      <c r="K11" s="478"/>
      <c r="L11" s="478"/>
      <c r="M11" s="481"/>
      <c r="N11" s="481"/>
      <c r="O11" s="481"/>
      <c r="P11" s="481"/>
      <c r="Q11" s="210"/>
      <c r="R11" s="210"/>
    </row>
    <row r="12" spans="1:32" s="210" customFormat="1">
      <c r="B12" s="476" t="s">
        <v>41</v>
      </c>
      <c r="C12" s="460" t="s">
        <v>23</v>
      </c>
      <c r="D12" s="456" t="s">
        <v>242</v>
      </c>
      <c r="E12" s="479">
        <v>200000</v>
      </c>
      <c r="F12" s="479">
        <v>0</v>
      </c>
      <c r="G12" s="479">
        <v>0</v>
      </c>
      <c r="H12" s="479"/>
      <c r="I12" s="479"/>
      <c r="J12" s="479"/>
      <c r="K12" s="479"/>
      <c r="L12" s="479"/>
      <c r="M12" s="482"/>
      <c r="N12" s="482"/>
      <c r="O12" s="482"/>
      <c r="P12" s="482"/>
    </row>
    <row r="13" spans="1:32" s="163" customFormat="1">
      <c r="A13" s="210"/>
      <c r="B13" s="474" t="s">
        <v>82</v>
      </c>
      <c r="C13" s="459" t="s">
        <v>243</v>
      </c>
      <c r="D13" s="457" t="s">
        <v>23</v>
      </c>
      <c r="E13" s="369">
        <v>11471385.93</v>
      </c>
      <c r="F13" s="369">
        <v>12691744</v>
      </c>
      <c r="G13" s="369">
        <v>14084264</v>
      </c>
      <c r="H13" s="369"/>
      <c r="I13" s="369"/>
      <c r="J13" s="369"/>
      <c r="K13" s="369"/>
      <c r="L13" s="369"/>
      <c r="M13" s="369"/>
      <c r="N13" s="370"/>
      <c r="O13" s="370"/>
      <c r="P13" s="370"/>
      <c r="Q13" s="210"/>
      <c r="R13" s="210"/>
      <c r="S13" s="210"/>
      <c r="T13" s="210"/>
      <c r="U13" s="210"/>
      <c r="V13" s="210"/>
      <c r="W13" s="210"/>
      <c r="X13" s="210"/>
      <c r="Y13" s="210"/>
      <c r="Z13" s="210"/>
      <c r="AA13" s="210"/>
      <c r="AB13" s="210"/>
      <c r="AC13" s="210"/>
      <c r="AD13" s="210"/>
      <c r="AE13" s="210"/>
      <c r="AF13" s="210"/>
    </row>
    <row r="14" spans="1:32" s="163" customFormat="1">
      <c r="A14" s="210"/>
      <c r="B14" s="475" t="s">
        <v>82</v>
      </c>
      <c r="C14" s="362" t="s">
        <v>28</v>
      </c>
      <c r="D14" s="455" t="s">
        <v>23</v>
      </c>
      <c r="E14" s="394">
        <v>6522271</v>
      </c>
      <c r="F14" s="394">
        <v>6815238</v>
      </c>
      <c r="G14" s="394">
        <v>7087259</v>
      </c>
      <c r="H14" s="394"/>
      <c r="I14" s="394"/>
      <c r="J14" s="394"/>
      <c r="K14" s="394"/>
      <c r="L14" s="394"/>
      <c r="M14" s="394"/>
      <c r="N14" s="394"/>
      <c r="O14" s="394"/>
      <c r="P14" s="394"/>
      <c r="Q14" s="210"/>
      <c r="R14" s="210"/>
      <c r="S14" s="210"/>
      <c r="T14" s="210"/>
      <c r="U14" s="210"/>
      <c r="V14" s="210"/>
      <c r="W14" s="210"/>
      <c r="X14" s="210"/>
      <c r="Y14" s="210"/>
      <c r="Z14" s="210"/>
      <c r="AA14" s="210"/>
      <c r="AB14" s="210"/>
      <c r="AC14" s="210"/>
      <c r="AD14" s="210"/>
      <c r="AE14" s="210"/>
      <c r="AF14" s="210"/>
    </row>
    <row r="15" spans="1:32" s="163" customFormat="1">
      <c r="A15" s="210"/>
      <c r="B15" s="475" t="s">
        <v>82</v>
      </c>
      <c r="C15" s="362" t="s">
        <v>30</v>
      </c>
      <c r="D15" s="458" t="s">
        <v>23</v>
      </c>
      <c r="E15" s="394">
        <v>410538.25</v>
      </c>
      <c r="F15" s="394">
        <v>365552.6</v>
      </c>
      <c r="G15" s="394">
        <v>698120.6</v>
      </c>
      <c r="H15" s="394"/>
      <c r="I15" s="394"/>
      <c r="J15" s="394"/>
      <c r="K15" s="394"/>
      <c r="L15" s="394"/>
      <c r="M15" s="394"/>
      <c r="N15" s="394"/>
      <c r="O15" s="394"/>
      <c r="P15" s="394"/>
      <c r="Q15" s="210"/>
      <c r="R15" s="210"/>
      <c r="S15" s="210"/>
      <c r="T15" s="210"/>
      <c r="U15" s="210"/>
      <c r="V15" s="210"/>
      <c r="W15" s="210"/>
      <c r="X15" s="210"/>
      <c r="Y15" s="210"/>
      <c r="Z15" s="210"/>
      <c r="AA15" s="210"/>
      <c r="AB15" s="210"/>
      <c r="AC15" s="210"/>
      <c r="AD15" s="210"/>
      <c r="AE15" s="210"/>
      <c r="AF15" s="210"/>
    </row>
    <row r="16" spans="1:32" s="163" customFormat="1">
      <c r="A16" s="210"/>
      <c r="B16" s="475" t="s">
        <v>82</v>
      </c>
      <c r="C16" s="362" t="s">
        <v>13</v>
      </c>
      <c r="D16" s="458" t="s">
        <v>23</v>
      </c>
      <c r="E16" s="394">
        <v>112623.75</v>
      </c>
      <c r="F16" s="394">
        <v>72487.5</v>
      </c>
      <c r="G16" s="394">
        <v>147361.5</v>
      </c>
      <c r="H16" s="394"/>
      <c r="I16" s="394"/>
      <c r="J16" s="394"/>
      <c r="K16" s="394"/>
      <c r="L16" s="394"/>
      <c r="M16" s="394"/>
      <c r="N16" s="394"/>
      <c r="O16" s="394"/>
      <c r="P16" s="394"/>
      <c r="Q16" s="210"/>
      <c r="R16" s="210"/>
      <c r="S16" s="210"/>
      <c r="T16" s="210"/>
      <c r="U16" s="210"/>
      <c r="V16" s="210"/>
      <c r="W16" s="210"/>
      <c r="X16" s="210"/>
      <c r="Y16" s="210"/>
      <c r="Z16" s="210"/>
      <c r="AA16" s="210"/>
      <c r="AB16" s="210"/>
      <c r="AC16" s="210"/>
      <c r="AD16" s="210"/>
      <c r="AE16" s="210"/>
      <c r="AF16" s="210"/>
    </row>
    <row r="17" spans="1:32" s="210" customFormat="1">
      <c r="B17" s="476" t="s">
        <v>82</v>
      </c>
      <c r="C17" s="460" t="s">
        <v>23</v>
      </c>
      <c r="D17" s="456" t="s">
        <v>242</v>
      </c>
      <c r="E17" s="371">
        <v>65053</v>
      </c>
      <c r="F17" s="371">
        <v>24329</v>
      </c>
      <c r="G17" s="371">
        <v>3500</v>
      </c>
      <c r="H17" s="371"/>
      <c r="I17" s="371"/>
      <c r="J17" s="371"/>
      <c r="K17" s="371"/>
      <c r="L17" s="371"/>
      <c r="M17" s="371"/>
      <c r="N17" s="371"/>
      <c r="O17" s="371"/>
      <c r="P17" s="371"/>
    </row>
    <row r="18" spans="1:32" s="210" customFormat="1" ht="13.8">
      <c r="B18" s="469" t="s">
        <v>232</v>
      </c>
      <c r="C18" s="352" t="s">
        <v>23</v>
      </c>
      <c r="D18" s="354" t="s">
        <v>231</v>
      </c>
      <c r="E18" s="370">
        <v>11694</v>
      </c>
      <c r="F18" s="370">
        <v>113327</v>
      </c>
      <c r="G18" s="370">
        <v>375687</v>
      </c>
      <c r="H18" s="370"/>
      <c r="I18" s="370"/>
      <c r="J18" s="370"/>
      <c r="K18" s="370"/>
      <c r="L18" s="370"/>
      <c r="M18" s="370"/>
      <c r="N18" s="370"/>
      <c r="O18" s="370"/>
      <c r="P18" s="370"/>
    </row>
    <row r="19" spans="1:32" s="163" customFormat="1">
      <c r="A19" s="210"/>
      <c r="B19" s="469" t="s">
        <v>96</v>
      </c>
      <c r="C19" s="385" t="s">
        <v>246</v>
      </c>
      <c r="D19" s="454" t="s">
        <v>204</v>
      </c>
      <c r="E19" s="370">
        <v>1529498</v>
      </c>
      <c r="F19" s="370">
        <v>2010866</v>
      </c>
      <c r="G19" s="370">
        <v>2046033.5</v>
      </c>
      <c r="H19" s="370"/>
      <c r="I19" s="370"/>
      <c r="J19" s="370"/>
      <c r="K19" s="370"/>
      <c r="L19" s="370"/>
      <c r="M19" s="370"/>
      <c r="N19" s="370"/>
      <c r="O19" s="370"/>
      <c r="P19" s="370"/>
      <c r="Q19" s="210"/>
      <c r="R19" s="210"/>
      <c r="S19" s="210"/>
      <c r="T19" s="210"/>
      <c r="U19" s="210"/>
      <c r="V19" s="210"/>
      <c r="W19" s="210"/>
      <c r="X19" s="210"/>
      <c r="Y19" s="210"/>
      <c r="Z19" s="210"/>
      <c r="AA19" s="210"/>
      <c r="AB19" s="210"/>
      <c r="AC19" s="210"/>
      <c r="AD19" s="210"/>
      <c r="AE19" s="210"/>
      <c r="AF19" s="210"/>
    </row>
    <row r="20" spans="1:32" s="210" customFormat="1">
      <c r="B20" s="470" t="s">
        <v>321</v>
      </c>
      <c r="C20" s="461" t="s">
        <v>26</v>
      </c>
      <c r="D20" s="455" t="s">
        <v>204</v>
      </c>
      <c r="E20" s="477">
        <v>813790</v>
      </c>
      <c r="F20" s="477">
        <v>613640</v>
      </c>
      <c r="G20" s="477">
        <v>502708</v>
      </c>
      <c r="H20" s="477"/>
      <c r="I20" s="477"/>
      <c r="J20" s="477"/>
      <c r="K20" s="477"/>
      <c r="L20" s="477"/>
      <c r="M20" s="477"/>
      <c r="N20" s="394"/>
      <c r="O20" s="394"/>
      <c r="P20" s="394"/>
    </row>
    <row r="21" spans="1:32" s="163" customFormat="1">
      <c r="A21" s="210"/>
      <c r="B21" s="465" t="s">
        <v>322</v>
      </c>
      <c r="C21" s="712" t="s">
        <v>27</v>
      </c>
      <c r="D21" s="463" t="s">
        <v>222</v>
      </c>
      <c r="E21" s="394">
        <v>791</v>
      </c>
      <c r="F21" s="394">
        <v>402</v>
      </c>
      <c r="G21" s="394">
        <v>0</v>
      </c>
      <c r="H21" s="394"/>
      <c r="I21" s="394"/>
      <c r="J21" s="394"/>
      <c r="K21" s="394"/>
      <c r="L21" s="394"/>
      <c r="M21" s="394"/>
      <c r="N21" s="394"/>
      <c r="O21" s="394"/>
      <c r="P21" s="394"/>
      <c r="Q21" s="210"/>
      <c r="R21" s="210"/>
      <c r="S21" s="210"/>
      <c r="T21" s="210"/>
      <c r="U21" s="210"/>
      <c r="V21" s="210"/>
      <c r="W21" s="210"/>
      <c r="X21" s="210"/>
      <c r="Y21" s="210"/>
      <c r="Z21" s="210"/>
      <c r="AA21" s="210"/>
      <c r="AB21" s="210"/>
      <c r="AC21" s="210"/>
      <c r="AD21" s="210"/>
      <c r="AE21" s="210"/>
      <c r="AF21" s="210"/>
    </row>
    <row r="22" spans="1:32" s="163" customFormat="1" ht="12" customHeight="1">
      <c r="A22" s="210"/>
      <c r="B22" s="465" t="s">
        <v>322</v>
      </c>
      <c r="C22" s="712"/>
      <c r="D22" s="463" t="s">
        <v>223</v>
      </c>
      <c r="E22" s="394">
        <v>470209</v>
      </c>
      <c r="F22" s="394">
        <v>806616</v>
      </c>
      <c r="G22" s="394">
        <v>271821</v>
      </c>
      <c r="H22" s="394"/>
      <c r="I22" s="394"/>
      <c r="J22" s="394"/>
      <c r="K22" s="394"/>
      <c r="L22" s="394"/>
      <c r="M22" s="394"/>
      <c r="N22" s="394"/>
      <c r="O22" s="394"/>
      <c r="P22" s="394"/>
      <c r="Q22" s="210"/>
      <c r="R22" s="210"/>
      <c r="S22" s="210"/>
      <c r="T22" s="210"/>
      <c r="U22" s="210"/>
      <c r="V22" s="210"/>
      <c r="W22" s="210"/>
      <c r="X22" s="210"/>
      <c r="Y22" s="210"/>
      <c r="Z22" s="210"/>
      <c r="AA22" s="210"/>
      <c r="AB22" s="210"/>
      <c r="AC22" s="210"/>
      <c r="AD22" s="210"/>
      <c r="AE22" s="210"/>
      <c r="AF22" s="210"/>
    </row>
    <row r="23" spans="1:32" s="163" customFormat="1">
      <c r="A23" s="210"/>
      <c r="B23" s="465" t="s">
        <v>322</v>
      </c>
      <c r="C23" s="461" t="s">
        <v>28</v>
      </c>
      <c r="D23" s="455" t="s">
        <v>23</v>
      </c>
      <c r="E23" s="394">
        <v>333886</v>
      </c>
      <c r="F23" s="394">
        <v>427204</v>
      </c>
      <c r="G23" s="394">
        <v>269337</v>
      </c>
      <c r="H23" s="394"/>
      <c r="I23" s="394"/>
      <c r="J23" s="394"/>
      <c r="K23" s="394"/>
      <c r="L23" s="394"/>
      <c r="M23" s="394"/>
      <c r="N23" s="394"/>
      <c r="O23" s="394"/>
      <c r="P23" s="394"/>
      <c r="Q23" s="210"/>
      <c r="R23" s="210"/>
      <c r="S23" s="210"/>
      <c r="T23" s="210"/>
      <c r="U23" s="210"/>
      <c r="V23" s="210"/>
      <c r="W23" s="210"/>
      <c r="X23" s="210"/>
      <c r="Y23" s="210"/>
      <c r="Z23" s="210"/>
      <c r="AA23" s="210"/>
      <c r="AB23" s="210"/>
      <c r="AC23" s="210"/>
      <c r="AD23" s="210"/>
      <c r="AE23" s="210"/>
      <c r="AF23" s="210"/>
    </row>
    <row r="24" spans="1:32" s="163" customFormat="1">
      <c r="A24" s="210"/>
      <c r="B24" s="465" t="s">
        <v>322</v>
      </c>
      <c r="C24" s="461" t="s">
        <v>30</v>
      </c>
      <c r="D24" s="455" t="s">
        <v>23</v>
      </c>
      <c r="E24" s="394">
        <v>4894</v>
      </c>
      <c r="F24" s="394">
        <v>5432</v>
      </c>
      <c r="G24" s="394">
        <v>8224</v>
      </c>
      <c r="H24" s="394"/>
      <c r="I24" s="394"/>
      <c r="J24" s="394"/>
      <c r="K24" s="394"/>
      <c r="L24" s="394"/>
      <c r="M24" s="394"/>
      <c r="N24" s="394"/>
      <c r="O24" s="394"/>
      <c r="P24" s="394"/>
      <c r="Q24" s="210"/>
      <c r="R24" s="210"/>
      <c r="S24" s="210"/>
      <c r="T24" s="210"/>
      <c r="U24" s="210"/>
      <c r="V24" s="210"/>
      <c r="W24" s="210"/>
      <c r="X24" s="210"/>
      <c r="Y24" s="210"/>
      <c r="Z24" s="210"/>
      <c r="AA24" s="210"/>
      <c r="AB24" s="210"/>
      <c r="AC24" s="210"/>
      <c r="AD24" s="210"/>
      <c r="AE24" s="210"/>
      <c r="AF24" s="210"/>
    </row>
    <row r="25" spans="1:32" s="210" customFormat="1">
      <c r="B25" s="544" t="s">
        <v>286</v>
      </c>
      <c r="C25" s="329" t="s">
        <v>74</v>
      </c>
      <c r="D25" s="249" t="s">
        <v>23</v>
      </c>
      <c r="E25" s="344">
        <v>0</v>
      </c>
      <c r="F25" s="344">
        <v>0</v>
      </c>
      <c r="G25" s="344">
        <v>0</v>
      </c>
      <c r="H25" s="344"/>
      <c r="I25" s="344"/>
      <c r="J25" s="344"/>
      <c r="K25" s="344"/>
      <c r="L25" s="344"/>
      <c r="M25" s="344"/>
      <c r="N25" s="344"/>
      <c r="O25" s="344"/>
      <c r="P25" s="344"/>
    </row>
    <row r="26" spans="1:32" s="163" customFormat="1">
      <c r="A26" s="210"/>
      <c r="B26" s="474" t="s">
        <v>31</v>
      </c>
      <c r="C26" s="452" t="s">
        <v>246</v>
      </c>
      <c r="D26" s="454" t="s">
        <v>23</v>
      </c>
      <c r="E26" s="370">
        <v>299241</v>
      </c>
      <c r="F26" s="370">
        <v>631974</v>
      </c>
      <c r="G26" s="370">
        <v>2082911</v>
      </c>
      <c r="H26" s="370"/>
      <c r="I26" s="370"/>
      <c r="J26" s="370"/>
      <c r="K26" s="370"/>
      <c r="L26" s="370"/>
      <c r="M26" s="370"/>
      <c r="N26" s="370"/>
      <c r="O26" s="370"/>
      <c r="P26" s="370"/>
      <c r="Q26" s="210"/>
      <c r="R26" s="210"/>
      <c r="S26" s="210"/>
      <c r="T26" s="210"/>
      <c r="U26" s="210"/>
      <c r="V26" s="210"/>
      <c r="W26" s="210"/>
      <c r="X26" s="210"/>
      <c r="Y26" s="210"/>
      <c r="Z26" s="210"/>
      <c r="AA26" s="210"/>
      <c r="AB26" s="210"/>
      <c r="AC26" s="210"/>
      <c r="AD26" s="210"/>
      <c r="AE26" s="210"/>
      <c r="AF26" s="210"/>
    </row>
    <row r="27" spans="1:32" s="210" customFormat="1">
      <c r="B27" s="475" t="s">
        <v>404</v>
      </c>
      <c r="C27" s="362" t="s">
        <v>26</v>
      </c>
      <c r="D27" s="455" t="s">
        <v>247</v>
      </c>
      <c r="E27" s="394">
        <v>200861</v>
      </c>
      <c r="F27" s="394">
        <v>710038</v>
      </c>
      <c r="G27" s="394">
        <v>514311</v>
      </c>
      <c r="H27" s="394"/>
      <c r="I27" s="394"/>
      <c r="J27" s="394"/>
      <c r="K27" s="394"/>
      <c r="L27" s="394"/>
      <c r="M27" s="394"/>
      <c r="N27" s="394"/>
      <c r="O27" s="394"/>
      <c r="P27" s="394"/>
    </row>
    <row r="28" spans="1:32" s="210" customFormat="1">
      <c r="B28" s="475" t="s">
        <v>410</v>
      </c>
      <c r="C28" s="362" t="s">
        <v>26</v>
      </c>
      <c r="D28" s="455" t="s">
        <v>247</v>
      </c>
      <c r="E28" s="394">
        <v>0</v>
      </c>
      <c r="F28" s="394">
        <v>0</v>
      </c>
      <c r="G28" s="394">
        <v>0</v>
      </c>
      <c r="H28" s="394"/>
      <c r="I28" s="394"/>
      <c r="J28" s="394"/>
      <c r="K28" s="394"/>
      <c r="L28" s="394"/>
      <c r="M28" s="394"/>
      <c r="N28" s="394"/>
      <c r="O28" s="394"/>
      <c r="P28" s="394"/>
    </row>
    <row r="29" spans="1:32" s="163" customFormat="1">
      <c r="A29" s="210"/>
      <c r="B29" s="475" t="s">
        <v>405</v>
      </c>
      <c r="C29" s="461" t="s">
        <v>402</v>
      </c>
      <c r="D29" s="455" t="s">
        <v>247</v>
      </c>
      <c r="E29" s="394">
        <v>119190</v>
      </c>
      <c r="F29" s="394">
        <v>976303</v>
      </c>
      <c r="G29" s="394">
        <v>2966292.6190476189</v>
      </c>
      <c r="H29" s="394"/>
      <c r="I29" s="394"/>
      <c r="J29" s="394"/>
      <c r="K29" s="394"/>
      <c r="L29" s="394"/>
      <c r="M29" s="394"/>
      <c r="N29" s="394"/>
      <c r="O29" s="394"/>
      <c r="P29" s="394"/>
      <c r="Q29" s="210"/>
      <c r="R29" s="210"/>
      <c r="S29" s="210"/>
      <c r="T29" s="210"/>
      <c r="U29" s="210"/>
      <c r="V29" s="210"/>
      <c r="W29" s="210"/>
      <c r="X29" s="210"/>
      <c r="Y29" s="210"/>
      <c r="Z29" s="210"/>
      <c r="AA29" s="210"/>
      <c r="AB29" s="210"/>
      <c r="AC29" s="210"/>
      <c r="AD29" s="210"/>
      <c r="AE29" s="210"/>
      <c r="AF29" s="210"/>
    </row>
    <row r="30" spans="1:32" s="210" customFormat="1">
      <c r="B30" s="475" t="s">
        <v>411</v>
      </c>
      <c r="C30" s="634" t="s">
        <v>27</v>
      </c>
      <c r="D30" s="455" t="s">
        <v>247</v>
      </c>
      <c r="E30" s="394">
        <v>0</v>
      </c>
      <c r="F30" s="394">
        <v>0</v>
      </c>
      <c r="G30" s="394">
        <v>3000</v>
      </c>
      <c r="H30" s="394"/>
      <c r="I30" s="394"/>
      <c r="J30" s="394"/>
      <c r="K30" s="394"/>
      <c r="L30" s="394"/>
      <c r="M30" s="394"/>
      <c r="N30" s="394"/>
      <c r="O30" s="394"/>
      <c r="P30" s="394"/>
    </row>
    <row r="31" spans="1:32" s="163" customFormat="1">
      <c r="A31" s="210"/>
      <c r="B31" s="475" t="s">
        <v>31</v>
      </c>
      <c r="C31" s="461" t="s">
        <v>251</v>
      </c>
      <c r="D31" s="455" t="s">
        <v>23</v>
      </c>
      <c r="E31" s="394">
        <v>292622</v>
      </c>
      <c r="F31" s="394">
        <v>552903</v>
      </c>
      <c r="G31" s="394">
        <v>610404.1176470588</v>
      </c>
      <c r="H31" s="394"/>
      <c r="I31" s="394"/>
      <c r="J31" s="394"/>
      <c r="K31" s="394"/>
      <c r="L31" s="394"/>
      <c r="M31" s="394"/>
      <c r="N31" s="394"/>
      <c r="O31" s="394"/>
      <c r="P31" s="394"/>
      <c r="Q31" s="210"/>
      <c r="R31" s="210"/>
      <c r="S31" s="210"/>
      <c r="T31" s="210"/>
      <c r="U31" s="210"/>
      <c r="V31" s="210"/>
      <c r="W31" s="210"/>
      <c r="X31" s="210"/>
      <c r="Y31" s="210"/>
      <c r="Z31" s="210"/>
      <c r="AA31" s="210"/>
      <c r="AB31" s="210"/>
      <c r="AC31" s="210"/>
      <c r="AD31" s="210"/>
      <c r="AE31" s="210"/>
      <c r="AF31" s="210"/>
    </row>
    <row r="32" spans="1:32" s="163" customFormat="1" ht="14.55" customHeight="1">
      <c r="A32" s="210"/>
      <c r="B32" s="476" t="s">
        <v>31</v>
      </c>
      <c r="C32" s="453" t="s">
        <v>401</v>
      </c>
      <c r="D32" s="456" t="s">
        <v>403</v>
      </c>
      <c r="E32" s="394">
        <v>7456</v>
      </c>
      <c r="F32" s="394">
        <v>10272</v>
      </c>
      <c r="G32" s="394">
        <v>10100</v>
      </c>
      <c r="H32" s="394"/>
      <c r="I32" s="394"/>
      <c r="J32" s="394"/>
      <c r="K32" s="394"/>
      <c r="L32" s="394"/>
      <c r="M32" s="394"/>
      <c r="N32" s="394"/>
      <c r="O32" s="394"/>
      <c r="P32" s="394"/>
      <c r="Q32" s="210"/>
      <c r="R32" s="210"/>
      <c r="S32" s="210"/>
      <c r="T32" s="210"/>
      <c r="U32" s="210"/>
      <c r="V32" s="210"/>
      <c r="W32" s="210"/>
      <c r="X32" s="210"/>
      <c r="Y32" s="210"/>
      <c r="Z32" s="210"/>
      <c r="AA32" s="210"/>
      <c r="AB32" s="210"/>
      <c r="AC32" s="210"/>
      <c r="AD32" s="210"/>
      <c r="AE32" s="210"/>
      <c r="AF32" s="210"/>
    </row>
    <row r="33" spans="1:32" s="210" customFormat="1">
      <c r="B33" s="466" t="s">
        <v>504</v>
      </c>
      <c r="C33" s="648" t="s">
        <v>25</v>
      </c>
      <c r="D33" s="648" t="s">
        <v>498</v>
      </c>
      <c r="E33" s="370">
        <v>0</v>
      </c>
      <c r="F33" s="370">
        <v>0</v>
      </c>
      <c r="G33" s="370">
        <v>500</v>
      </c>
      <c r="H33" s="370"/>
      <c r="I33" s="370"/>
      <c r="J33" s="370"/>
      <c r="K33" s="370"/>
      <c r="L33" s="370"/>
      <c r="M33" s="370"/>
      <c r="N33" s="370"/>
      <c r="O33" s="370"/>
      <c r="P33" s="370"/>
    </row>
    <row r="34" spans="1:32" s="210" customFormat="1">
      <c r="B34" s="467" t="s">
        <v>505</v>
      </c>
      <c r="C34" s="646" t="s">
        <v>26</v>
      </c>
      <c r="D34" s="646" t="s">
        <v>235</v>
      </c>
      <c r="E34" s="394"/>
      <c r="F34" s="394"/>
      <c r="G34" s="394">
        <v>0</v>
      </c>
      <c r="H34" s="394"/>
      <c r="I34" s="394"/>
      <c r="J34" s="394"/>
      <c r="K34" s="394"/>
      <c r="L34" s="394"/>
      <c r="M34" s="394"/>
      <c r="N34" s="394"/>
      <c r="O34" s="394"/>
      <c r="P34" s="394"/>
    </row>
    <row r="35" spans="1:32" s="210" customFormat="1" ht="15" customHeight="1">
      <c r="B35" s="467" t="s">
        <v>506</v>
      </c>
      <c r="C35" s="646" t="s">
        <v>507</v>
      </c>
      <c r="D35" s="646" t="s">
        <v>498</v>
      </c>
      <c r="E35" s="394">
        <v>0</v>
      </c>
      <c r="F35" s="394">
        <v>0</v>
      </c>
      <c r="G35" s="394">
        <v>500</v>
      </c>
      <c r="H35" s="394"/>
      <c r="I35" s="394"/>
      <c r="J35" s="394"/>
      <c r="K35" s="394"/>
      <c r="L35" s="394"/>
      <c r="M35" s="394"/>
      <c r="N35" s="394"/>
      <c r="O35" s="394"/>
      <c r="P35" s="394"/>
    </row>
    <row r="36" spans="1:32" s="210" customFormat="1" ht="15" customHeight="1">
      <c r="B36" s="467" t="s">
        <v>508</v>
      </c>
      <c r="C36" s="646" t="s">
        <v>28</v>
      </c>
      <c r="D36" s="646" t="s">
        <v>235</v>
      </c>
      <c r="E36" s="394"/>
      <c r="F36" s="394"/>
      <c r="G36" s="394">
        <v>0</v>
      </c>
      <c r="H36" s="394"/>
      <c r="I36" s="394"/>
      <c r="J36" s="394"/>
      <c r="K36" s="394"/>
      <c r="L36" s="394"/>
      <c r="M36" s="394"/>
      <c r="N36" s="394"/>
      <c r="O36" s="394"/>
      <c r="P36" s="394"/>
    </row>
    <row r="37" spans="1:32" s="210" customFormat="1" ht="15" customHeight="1">
      <c r="B37" s="468" t="s">
        <v>509</v>
      </c>
      <c r="C37" s="649" t="s">
        <v>30</v>
      </c>
      <c r="D37" s="649" t="s">
        <v>235</v>
      </c>
      <c r="E37" s="371"/>
      <c r="F37" s="371"/>
      <c r="G37" s="371">
        <v>0</v>
      </c>
      <c r="H37" s="371"/>
      <c r="I37" s="371"/>
      <c r="J37" s="371"/>
      <c r="K37" s="371"/>
      <c r="L37" s="371"/>
      <c r="M37" s="371"/>
      <c r="N37" s="371"/>
      <c r="O37" s="371"/>
      <c r="P37" s="371"/>
    </row>
    <row r="38" spans="1:32" s="210" customFormat="1">
      <c r="B38" s="466" t="s">
        <v>510</v>
      </c>
      <c r="C38" s="645" t="s">
        <v>25</v>
      </c>
      <c r="D38" s="650" t="s">
        <v>511</v>
      </c>
      <c r="E38" s="370">
        <v>0</v>
      </c>
      <c r="F38" s="370">
        <v>0</v>
      </c>
      <c r="G38" s="370">
        <v>23000</v>
      </c>
      <c r="H38" s="370"/>
      <c r="I38" s="370"/>
      <c r="J38" s="370"/>
      <c r="K38" s="370"/>
      <c r="L38" s="370"/>
      <c r="M38" s="370"/>
      <c r="N38" s="370"/>
      <c r="O38" s="370"/>
      <c r="P38" s="370"/>
    </row>
    <row r="39" spans="1:32" s="210" customFormat="1">
      <c r="B39" s="467" t="s">
        <v>512</v>
      </c>
      <c r="C39" s="455" t="s">
        <v>25</v>
      </c>
      <c r="D39" s="651" t="s">
        <v>511</v>
      </c>
      <c r="E39" s="394">
        <v>0</v>
      </c>
      <c r="F39" s="394">
        <v>0</v>
      </c>
      <c r="G39" s="394">
        <v>0</v>
      </c>
      <c r="H39" s="394"/>
      <c r="I39" s="394"/>
      <c r="J39" s="394"/>
      <c r="K39" s="394"/>
      <c r="L39" s="394"/>
      <c r="M39" s="394"/>
      <c r="N39" s="394"/>
      <c r="O39" s="394"/>
      <c r="P39" s="394"/>
    </row>
    <row r="40" spans="1:32" s="210" customFormat="1">
      <c r="B40" s="470" t="s">
        <v>513</v>
      </c>
      <c r="C40" s="455" t="s">
        <v>26</v>
      </c>
      <c r="D40" s="646" t="s">
        <v>514</v>
      </c>
      <c r="E40" s="394">
        <v>0</v>
      </c>
      <c r="F40" s="394">
        <v>0</v>
      </c>
      <c r="G40" s="394">
        <v>2000</v>
      </c>
      <c r="H40" s="394"/>
      <c r="I40" s="394"/>
      <c r="J40" s="394"/>
      <c r="K40" s="394"/>
      <c r="L40" s="394"/>
      <c r="M40" s="394"/>
      <c r="N40" s="394"/>
      <c r="O40" s="394"/>
      <c r="P40" s="394"/>
    </row>
    <row r="41" spans="1:32" s="210" customFormat="1">
      <c r="B41" s="470" t="s">
        <v>515</v>
      </c>
      <c r="C41" s="455" t="s">
        <v>27</v>
      </c>
      <c r="D41" s="646" t="s">
        <v>516</v>
      </c>
      <c r="E41" s="394">
        <v>0</v>
      </c>
      <c r="F41" s="394">
        <v>0</v>
      </c>
      <c r="G41" s="394">
        <v>12000</v>
      </c>
      <c r="H41" s="394"/>
      <c r="I41" s="394"/>
      <c r="J41" s="394"/>
      <c r="K41" s="394"/>
      <c r="L41" s="394"/>
      <c r="M41" s="394"/>
      <c r="N41" s="394"/>
      <c r="O41" s="394"/>
      <c r="P41" s="394"/>
    </row>
    <row r="42" spans="1:32" s="210" customFormat="1">
      <c r="B42" s="470" t="s">
        <v>517</v>
      </c>
      <c r="C42" s="455" t="s">
        <v>27</v>
      </c>
      <c r="D42" s="646" t="s">
        <v>514</v>
      </c>
      <c r="E42" s="394">
        <v>0</v>
      </c>
      <c r="F42" s="394">
        <v>7</v>
      </c>
      <c r="G42" s="394">
        <v>1000</v>
      </c>
      <c r="H42" s="394"/>
      <c r="I42" s="394"/>
      <c r="J42" s="394"/>
      <c r="K42" s="394"/>
      <c r="L42" s="394"/>
      <c r="M42" s="394"/>
      <c r="N42" s="394"/>
      <c r="O42" s="394"/>
      <c r="P42" s="394"/>
    </row>
    <row r="43" spans="1:32" s="210" customFormat="1" ht="13.5" customHeight="1">
      <c r="B43" s="470" t="s">
        <v>518</v>
      </c>
      <c r="C43" s="455" t="s">
        <v>28</v>
      </c>
      <c r="D43" s="646" t="s">
        <v>514</v>
      </c>
      <c r="E43" s="394">
        <v>0</v>
      </c>
      <c r="F43" s="394">
        <v>82</v>
      </c>
      <c r="G43" s="394">
        <v>1000</v>
      </c>
      <c r="H43" s="394"/>
      <c r="I43" s="394"/>
      <c r="J43" s="394"/>
      <c r="K43" s="394"/>
      <c r="L43" s="394"/>
      <c r="M43" s="394"/>
      <c r="N43" s="394"/>
      <c r="O43" s="394"/>
      <c r="P43" s="394"/>
    </row>
    <row r="44" spans="1:32" s="210" customFormat="1" ht="13.5" customHeight="1">
      <c r="B44" s="471" t="s">
        <v>519</v>
      </c>
      <c r="C44" s="456" t="s">
        <v>30</v>
      </c>
      <c r="D44" s="649" t="s">
        <v>235</v>
      </c>
      <c r="E44" s="371">
        <v>0</v>
      </c>
      <c r="F44" s="371">
        <v>0</v>
      </c>
      <c r="G44" s="371">
        <v>0</v>
      </c>
      <c r="H44" s="371"/>
      <c r="I44" s="371"/>
      <c r="J44" s="371"/>
      <c r="K44" s="371"/>
      <c r="L44" s="371"/>
      <c r="M44" s="371"/>
      <c r="N44" s="371"/>
      <c r="O44" s="371"/>
      <c r="P44" s="371"/>
    </row>
    <row r="45" spans="1:32" s="210" customFormat="1">
      <c r="B45" s="472" t="s">
        <v>439</v>
      </c>
      <c r="C45" s="249" t="s">
        <v>23</v>
      </c>
      <c r="D45" s="249" t="s">
        <v>23</v>
      </c>
      <c r="E45" s="344">
        <v>0</v>
      </c>
      <c r="F45" s="344">
        <v>0</v>
      </c>
      <c r="G45" s="344">
        <v>0</v>
      </c>
      <c r="H45" s="344"/>
      <c r="I45" s="344"/>
      <c r="J45" s="344"/>
      <c r="K45" s="344"/>
      <c r="L45" s="344"/>
      <c r="M45" s="344"/>
      <c r="N45" s="344"/>
      <c r="O45" s="344"/>
      <c r="P45" s="344"/>
    </row>
    <row r="46" spans="1:32" s="163" customFormat="1">
      <c r="A46" s="210"/>
      <c r="B46" s="473" t="s">
        <v>9</v>
      </c>
      <c r="C46" s="249" t="s">
        <v>23</v>
      </c>
      <c r="D46" s="249" t="s">
        <v>23</v>
      </c>
      <c r="E46" s="284">
        <f>SUM(E8:E45)</f>
        <v>36433414.034999996</v>
      </c>
      <c r="F46" s="284">
        <f t="shared" ref="F46:G46" si="0">SUM(F8:F45)</f>
        <v>38102112.150000006</v>
      </c>
      <c r="G46" s="284">
        <f t="shared" si="0"/>
        <v>46060310.33669468</v>
      </c>
      <c r="H46" s="284"/>
      <c r="I46" s="284"/>
      <c r="J46" s="284"/>
      <c r="K46" s="284"/>
      <c r="L46" s="284"/>
      <c r="M46" s="423"/>
      <c r="N46" s="423"/>
      <c r="O46" s="423"/>
      <c r="P46" s="423"/>
      <c r="Q46" s="210"/>
      <c r="R46" s="210"/>
      <c r="S46" s="210"/>
      <c r="T46" s="210"/>
      <c r="U46" s="210"/>
      <c r="V46" s="210"/>
      <c r="W46" s="210"/>
      <c r="X46" s="210"/>
      <c r="Y46" s="210"/>
      <c r="Z46" s="210"/>
      <c r="AA46" s="210"/>
      <c r="AB46" s="210"/>
      <c r="AC46" s="210"/>
      <c r="AD46" s="210"/>
      <c r="AE46" s="210"/>
      <c r="AF46" s="210"/>
    </row>
    <row r="47" spans="1:32" s="165" customFormat="1">
      <c r="A47" s="210"/>
      <c r="C47" s="210"/>
      <c r="D47" s="250"/>
      <c r="E47" s="8"/>
      <c r="F47" s="8">
        <f t="shared" ref="F47:N47" si="1">IF(E46=0,"",F46/E46-1)</f>
        <v>4.5801310670390727E-2</v>
      </c>
      <c r="G47" s="8">
        <f t="shared" si="1"/>
        <v>0.20886501397520751</v>
      </c>
      <c r="H47" s="8">
        <f t="shared" si="1"/>
        <v>-1</v>
      </c>
      <c r="I47" s="8" t="str">
        <f t="shared" si="1"/>
        <v/>
      </c>
      <c r="J47" s="8" t="str">
        <f t="shared" si="1"/>
        <v/>
      </c>
      <c r="K47" s="8" t="str">
        <f t="shared" si="1"/>
        <v/>
      </c>
      <c r="L47" s="8" t="str">
        <f t="shared" si="1"/>
        <v/>
      </c>
      <c r="M47" s="8" t="str">
        <f t="shared" si="1"/>
        <v/>
      </c>
      <c r="N47" s="8" t="str">
        <f t="shared" si="1"/>
        <v/>
      </c>
      <c r="O47" s="8" t="str">
        <f t="shared" ref="O47" si="2">IF(N46=0,"",O46/N46-1)</f>
        <v/>
      </c>
      <c r="P47" s="8" t="str">
        <f t="shared" ref="P47" si="3">IF(O46=0,"",P46/O46-1)</f>
        <v/>
      </c>
      <c r="Q47" s="210"/>
      <c r="R47" s="210"/>
    </row>
    <row r="48" spans="1:32" s="165" customFormat="1">
      <c r="A48" s="210"/>
      <c r="B48" s="265" t="s">
        <v>67</v>
      </c>
      <c r="D48" s="248"/>
      <c r="E48" s="355">
        <v>0</v>
      </c>
      <c r="F48" s="355">
        <v>0</v>
      </c>
      <c r="G48" s="355">
        <v>0</v>
      </c>
      <c r="H48" s="355">
        <v>0</v>
      </c>
      <c r="I48" s="355">
        <v>0</v>
      </c>
      <c r="J48" s="355">
        <v>0</v>
      </c>
      <c r="K48" s="355">
        <v>0</v>
      </c>
      <c r="L48" s="355">
        <v>0</v>
      </c>
      <c r="M48" s="355">
        <v>0</v>
      </c>
      <c r="N48" s="355">
        <v>0</v>
      </c>
      <c r="O48" s="355">
        <v>0</v>
      </c>
      <c r="P48" s="355">
        <v>0</v>
      </c>
      <c r="Q48" s="210"/>
      <c r="R48" s="210"/>
    </row>
    <row r="49" spans="1:18" s="165" customFormat="1">
      <c r="A49" s="210"/>
      <c r="B49" s="273" t="s">
        <v>11</v>
      </c>
      <c r="C49" s="157" t="s">
        <v>12</v>
      </c>
      <c r="D49" s="274" t="s">
        <v>14</v>
      </c>
      <c r="E49" s="166">
        <v>2016</v>
      </c>
      <c r="F49" s="157">
        <v>2017</v>
      </c>
      <c r="G49" s="157">
        <v>2018</v>
      </c>
      <c r="H49" s="157">
        <v>2019</v>
      </c>
      <c r="I49" s="157">
        <v>2020</v>
      </c>
      <c r="J49" s="157">
        <v>2021</v>
      </c>
      <c r="K49" s="157">
        <v>2022</v>
      </c>
      <c r="L49" s="157">
        <v>2023</v>
      </c>
      <c r="M49" s="157">
        <f t="shared" ref="M49:N49" si="4">M7</f>
        <v>2024</v>
      </c>
      <c r="N49" s="157">
        <f t="shared" si="4"/>
        <v>2025</v>
      </c>
      <c r="O49" s="157">
        <f t="shared" ref="O49:P49" si="5">O7</f>
        <v>2026</v>
      </c>
      <c r="P49" s="157">
        <f t="shared" si="5"/>
        <v>2027</v>
      </c>
      <c r="Q49" s="210"/>
      <c r="R49" s="210"/>
    </row>
    <row r="50" spans="1:18" s="165" customFormat="1">
      <c r="A50" s="210"/>
      <c r="B50" s="483" t="str">
        <f t="shared" ref="B50:D55" si="6">B8</f>
        <v>1 Gbps</v>
      </c>
      <c r="C50" s="484" t="str">
        <f t="shared" si="6"/>
        <v>500 m</v>
      </c>
      <c r="D50" s="485" t="str">
        <f t="shared" si="6"/>
        <v>SFP</v>
      </c>
      <c r="E50" s="486">
        <f t="shared" ref="E50:G50" si="7">IF(E8=0,,E91*10^6/E8)</f>
        <v>10.178233731377588</v>
      </c>
      <c r="F50" s="486">
        <f t="shared" si="7"/>
        <v>8.9746992158904888</v>
      </c>
      <c r="G50" s="486">
        <f t="shared" si="7"/>
        <v>8.1963947817703744</v>
      </c>
      <c r="H50" s="486"/>
      <c r="I50" s="486"/>
      <c r="J50" s="486"/>
      <c r="K50" s="486"/>
      <c r="L50" s="486"/>
      <c r="M50" s="312"/>
      <c r="N50" s="312"/>
      <c r="O50" s="312"/>
      <c r="P50" s="312"/>
      <c r="Q50" s="210"/>
      <c r="R50" s="210"/>
    </row>
    <row r="51" spans="1:18" s="165" customFormat="1">
      <c r="A51" s="210"/>
      <c r="B51" s="487" t="str">
        <f t="shared" si="6"/>
        <v>1 Gbps</v>
      </c>
      <c r="C51" s="488" t="str">
        <f t="shared" si="6"/>
        <v>10 km</v>
      </c>
      <c r="D51" s="489" t="str">
        <f t="shared" si="6"/>
        <v>SFP</v>
      </c>
      <c r="E51" s="490">
        <f t="shared" ref="E51:G51" si="8">IF(E9=0,,E92*10^6/E9)</f>
        <v>11.313150064475876</v>
      </c>
      <c r="F51" s="490">
        <f t="shared" si="8"/>
        <v>9.7279618337487541</v>
      </c>
      <c r="G51" s="490">
        <f t="shared" si="8"/>
        <v>7.9991133376783168</v>
      </c>
      <c r="H51" s="490"/>
      <c r="I51" s="490"/>
      <c r="J51" s="490"/>
      <c r="K51" s="490"/>
      <c r="L51" s="490"/>
      <c r="M51" s="491"/>
      <c r="N51" s="491"/>
      <c r="O51" s="491"/>
      <c r="P51" s="491"/>
    </row>
    <row r="52" spans="1:18" s="165" customFormat="1">
      <c r="B52" s="487" t="str">
        <f t="shared" si="6"/>
        <v>1 Gbps</v>
      </c>
      <c r="C52" s="488" t="str">
        <f t="shared" si="6"/>
        <v>40 km</v>
      </c>
      <c r="D52" s="489" t="str">
        <f t="shared" si="6"/>
        <v>SFP</v>
      </c>
      <c r="E52" s="490">
        <f t="shared" ref="E52:G52" si="9">IF(E10=0,,E93*10^6/E10)</f>
        <v>14.223250006112197</v>
      </c>
      <c r="F52" s="490">
        <f t="shared" si="9"/>
        <v>11.270556706605298</v>
      </c>
      <c r="G52" s="490">
        <f t="shared" si="9"/>
        <v>11.355942578382948</v>
      </c>
      <c r="H52" s="490"/>
      <c r="I52" s="490"/>
      <c r="J52" s="490"/>
      <c r="K52" s="490"/>
      <c r="L52" s="490"/>
      <c r="M52" s="491"/>
      <c r="N52" s="491"/>
      <c r="O52" s="491"/>
      <c r="P52" s="491"/>
    </row>
    <row r="53" spans="1:18" s="165" customFormat="1" ht="12.75" customHeight="1">
      <c r="B53" s="487" t="str">
        <f t="shared" si="6"/>
        <v>1 Gbps</v>
      </c>
      <c r="C53" s="488" t="str">
        <f t="shared" si="6"/>
        <v>80 km</v>
      </c>
      <c r="D53" s="489" t="str">
        <f t="shared" si="6"/>
        <v>SFP</v>
      </c>
      <c r="E53" s="490">
        <f t="shared" ref="E53:G53" si="10">IF(E11=0,,E94*10^6/E11)</f>
        <v>47.263945249069465</v>
      </c>
      <c r="F53" s="490">
        <f t="shared" si="10"/>
        <v>42.349942382451964</v>
      </c>
      <c r="G53" s="490">
        <f t="shared" si="10"/>
        <v>32.87799862653884</v>
      </c>
      <c r="H53" s="490"/>
      <c r="I53" s="490"/>
      <c r="J53" s="490"/>
      <c r="K53" s="490"/>
      <c r="L53" s="490"/>
      <c r="M53" s="491"/>
      <c r="N53" s="491"/>
      <c r="O53" s="491"/>
      <c r="P53" s="491"/>
    </row>
    <row r="54" spans="1:18" s="165" customFormat="1">
      <c r="B54" s="492" t="str">
        <f t="shared" si="6"/>
        <v>1 Gbps</v>
      </c>
      <c r="C54" s="493" t="str">
        <f t="shared" si="6"/>
        <v>All</v>
      </c>
      <c r="D54" s="494" t="str">
        <f t="shared" si="6"/>
        <v>Legacy/discontinued</v>
      </c>
      <c r="E54" s="495">
        <f t="shared" ref="E54:G54" si="11">IF(E12=0,,E95*10^6/E12)</f>
        <v>18</v>
      </c>
      <c r="F54" s="495">
        <f t="shared" si="11"/>
        <v>0</v>
      </c>
      <c r="G54" s="495">
        <f t="shared" si="11"/>
        <v>0</v>
      </c>
      <c r="H54" s="495"/>
      <c r="I54" s="495"/>
      <c r="J54" s="495"/>
      <c r="K54" s="495"/>
      <c r="L54" s="495"/>
      <c r="M54" s="496"/>
      <c r="N54" s="496"/>
      <c r="O54" s="496"/>
      <c r="P54" s="496"/>
    </row>
    <row r="55" spans="1:18" s="165" customFormat="1">
      <c r="B55" s="483" t="str">
        <f t="shared" si="6"/>
        <v>10 Gbps</v>
      </c>
      <c r="C55" s="484" t="str">
        <f t="shared" si="6"/>
        <v>0-0.3 km</v>
      </c>
      <c r="D55" s="497" t="str">
        <f t="shared" si="6"/>
        <v>All</v>
      </c>
      <c r="E55" s="372">
        <f t="shared" ref="E55:G55" si="12">IF(E13=0,,E96*10^6/E13)</f>
        <v>19.139853178733524</v>
      </c>
      <c r="F55" s="372">
        <f t="shared" si="12"/>
        <v>15.825062825042414</v>
      </c>
      <c r="G55" s="372">
        <f t="shared" si="12"/>
        <v>13.378504467242029</v>
      </c>
      <c r="H55" s="372"/>
      <c r="I55" s="372"/>
      <c r="J55" s="372"/>
      <c r="K55" s="372"/>
      <c r="L55" s="372"/>
      <c r="M55" s="374"/>
      <c r="N55" s="374"/>
      <c r="O55" s="374"/>
      <c r="P55" s="374"/>
    </row>
    <row r="56" spans="1:18" s="165" customFormat="1">
      <c r="B56" s="487" t="str">
        <f t="shared" ref="B56:B86" si="13">B14</f>
        <v>10 Gbps</v>
      </c>
      <c r="C56" s="488" t="s">
        <v>28</v>
      </c>
      <c r="D56" s="489" t="str">
        <f>D14</f>
        <v>All</v>
      </c>
      <c r="E56" s="396">
        <f t="shared" ref="E56:G56" si="14">IF(E14=0,,E97*10^6/E14)</f>
        <v>39.011693498104393</v>
      </c>
      <c r="F56" s="396">
        <f t="shared" si="14"/>
        <v>30.70388550220423</v>
      </c>
      <c r="G56" s="396">
        <f t="shared" si="14"/>
        <v>24.729885950225217</v>
      </c>
      <c r="H56" s="396"/>
      <c r="I56" s="396"/>
      <c r="J56" s="396"/>
      <c r="K56" s="396"/>
      <c r="L56" s="396"/>
      <c r="M56" s="396"/>
      <c r="N56" s="396"/>
      <c r="O56" s="396"/>
      <c r="P56" s="396"/>
    </row>
    <row r="57" spans="1:18" s="165" customFormat="1" ht="12.75" customHeight="1">
      <c r="B57" s="487" t="str">
        <f t="shared" si="13"/>
        <v>10 Gbps</v>
      </c>
      <c r="C57" s="488" t="s">
        <v>30</v>
      </c>
      <c r="D57" s="498" t="str">
        <f>D15</f>
        <v>All</v>
      </c>
      <c r="E57" s="396">
        <f t="shared" ref="E57:G57" si="15">IF(E15=0,,E98*10^6/E15)</f>
        <v>195.58019550488794</v>
      </c>
      <c r="F57" s="396">
        <f t="shared" si="15"/>
        <v>150.99852668928</v>
      </c>
      <c r="G57" s="396">
        <f t="shared" si="15"/>
        <v>104.37412339183791</v>
      </c>
      <c r="H57" s="396"/>
      <c r="I57" s="396"/>
      <c r="J57" s="396"/>
      <c r="K57" s="396"/>
      <c r="L57" s="396"/>
      <c r="M57" s="396"/>
      <c r="N57" s="396"/>
      <c r="O57" s="396"/>
      <c r="P57" s="396"/>
    </row>
    <row r="58" spans="1:18" s="165" customFormat="1">
      <c r="B58" s="487" t="str">
        <f t="shared" si="13"/>
        <v>10 Gbps</v>
      </c>
      <c r="C58" s="488" t="s">
        <v>13</v>
      </c>
      <c r="D58" s="498" t="str">
        <f>D16</f>
        <v>All</v>
      </c>
      <c r="E58" s="396">
        <f t="shared" ref="E58:G58" si="16">IF(E16=0,,E99*10^6/E16)</f>
        <v>307.2273568055665</v>
      </c>
      <c r="F58" s="396">
        <f t="shared" si="16"/>
        <v>293.91271771229964</v>
      </c>
      <c r="G58" s="396">
        <f t="shared" si="16"/>
        <v>236.56528523627264</v>
      </c>
      <c r="H58" s="396"/>
      <c r="I58" s="396"/>
      <c r="J58" s="396"/>
      <c r="K58" s="396"/>
      <c r="L58" s="396"/>
      <c r="M58" s="396"/>
      <c r="N58" s="396"/>
      <c r="O58" s="396"/>
      <c r="P58" s="396"/>
    </row>
    <row r="59" spans="1:18" s="165" customFormat="1">
      <c r="B59" s="492" t="str">
        <f t="shared" si="13"/>
        <v>10 Gbps</v>
      </c>
      <c r="C59" s="493" t="s">
        <v>23</v>
      </c>
      <c r="D59" s="494" t="str">
        <f>D17</f>
        <v>Legacy/discontinued</v>
      </c>
      <c r="E59" s="395">
        <f t="shared" ref="E59:G59" si="17">IF(E17=0,,E100*10^6/E17)</f>
        <v>99.093186017554928</v>
      </c>
      <c r="F59" s="395">
        <f t="shared" si="17"/>
        <v>94.281145957499305</v>
      </c>
      <c r="G59" s="395">
        <f t="shared" si="17"/>
        <v>114.28571428571429</v>
      </c>
      <c r="H59" s="395"/>
      <c r="I59" s="395"/>
      <c r="J59" s="395"/>
      <c r="K59" s="395"/>
      <c r="L59" s="395"/>
      <c r="M59" s="395"/>
      <c r="N59" s="395"/>
      <c r="O59" s="395"/>
      <c r="P59" s="395"/>
    </row>
    <row r="60" spans="1:18" s="210" customFormat="1" ht="13.8">
      <c r="B60" s="499" t="str">
        <f t="shared" si="13"/>
        <v>25 Gbps</v>
      </c>
      <c r="C60" s="484" t="s">
        <v>23</v>
      </c>
      <c r="D60" s="500" t="s">
        <v>231</v>
      </c>
      <c r="E60" s="374">
        <f t="shared" ref="E60:G60" si="18">IF(E18=0,,E101*10^6/E18)</f>
        <v>291.79972635539593</v>
      </c>
      <c r="F60" s="374">
        <f t="shared" si="18"/>
        <v>169.30718458014624</v>
      </c>
      <c r="G60" s="374">
        <f t="shared" si="18"/>
        <v>103.49761934802112</v>
      </c>
      <c r="H60" s="374"/>
      <c r="I60" s="374"/>
      <c r="J60" s="374"/>
      <c r="K60" s="374"/>
      <c r="L60" s="374"/>
      <c r="M60" s="374"/>
      <c r="N60" s="374"/>
      <c r="O60" s="374"/>
      <c r="P60" s="374"/>
    </row>
    <row r="61" spans="1:18" s="165" customFormat="1">
      <c r="B61" s="499" t="str">
        <f t="shared" si="13"/>
        <v>40 Gbps</v>
      </c>
      <c r="C61" s="501" t="s">
        <v>25</v>
      </c>
      <c r="D61" s="485" t="s">
        <v>70</v>
      </c>
      <c r="E61" s="374">
        <f t="shared" ref="E61:G61" si="19">IF(E19=0,,E102*10^6/E19)</f>
        <v>160.01978787738778</v>
      </c>
      <c r="F61" s="374">
        <f t="shared" si="19"/>
        <v>140.09884690145475</v>
      </c>
      <c r="G61" s="374">
        <f t="shared" si="19"/>
        <v>108.80500059735274</v>
      </c>
      <c r="H61" s="374"/>
      <c r="I61" s="374"/>
      <c r="J61" s="374"/>
      <c r="K61" s="374"/>
      <c r="L61" s="374"/>
      <c r="M61" s="374"/>
      <c r="N61" s="374"/>
      <c r="O61" s="374"/>
      <c r="P61" s="374"/>
    </row>
    <row r="62" spans="1:18" s="210" customFormat="1" ht="15.75" customHeight="1">
      <c r="B62" s="502" t="str">
        <f t="shared" si="13"/>
        <v>40 Gbps PSM4</v>
      </c>
      <c r="C62" s="503" t="s">
        <v>26</v>
      </c>
      <c r="D62" s="489" t="s">
        <v>204</v>
      </c>
      <c r="E62" s="464">
        <f t="shared" ref="E62:G62" si="20">IF(E20=0,,E103*10^6/E20)</f>
        <v>253.19068527507093</v>
      </c>
      <c r="F62" s="464">
        <f t="shared" si="20"/>
        <v>262.79055146339874</v>
      </c>
      <c r="G62" s="464">
        <f t="shared" si="20"/>
        <v>251.75081757202989</v>
      </c>
      <c r="H62" s="464"/>
      <c r="I62" s="464"/>
      <c r="J62" s="464"/>
      <c r="K62" s="464"/>
      <c r="L62" s="464"/>
      <c r="M62" s="396"/>
      <c r="N62" s="396"/>
      <c r="O62" s="396"/>
      <c r="P62" s="396"/>
    </row>
    <row r="63" spans="1:18" s="165" customFormat="1">
      <c r="B63" s="504" t="str">
        <f t="shared" si="13"/>
        <v xml:space="preserve">40 Gbps </v>
      </c>
      <c r="C63" s="713" t="s">
        <v>27</v>
      </c>
      <c r="D63" s="505" t="s">
        <v>222</v>
      </c>
      <c r="E63" s="396">
        <f t="shared" ref="E63:G63" si="21">IF(E21=0,,E104*10^6/E21)</f>
        <v>4569.894941368153</v>
      </c>
      <c r="F63" s="396">
        <f t="shared" si="21"/>
        <v>5251.681208639473</v>
      </c>
      <c r="G63" s="396">
        <f t="shared" si="21"/>
        <v>0</v>
      </c>
      <c r="H63" s="396"/>
      <c r="I63" s="396"/>
      <c r="J63" s="396"/>
      <c r="K63" s="396"/>
      <c r="L63" s="396"/>
      <c r="M63" s="396"/>
      <c r="N63" s="396"/>
      <c r="O63" s="396"/>
      <c r="P63" s="396"/>
    </row>
    <row r="64" spans="1:18" s="165" customFormat="1" ht="14.25" customHeight="1">
      <c r="B64" s="504" t="str">
        <f t="shared" si="13"/>
        <v xml:space="preserve">40 Gbps </v>
      </c>
      <c r="C64" s="713"/>
      <c r="D64" s="505" t="s">
        <v>223</v>
      </c>
      <c r="E64" s="396">
        <f t="shared" ref="E64:G64" si="22">IF(E22=0,,E105*10^6/E22)</f>
        <v>377.60055209491952</v>
      </c>
      <c r="F64" s="396">
        <f t="shared" si="22"/>
        <v>343.5254726908467</v>
      </c>
      <c r="G64" s="396">
        <f t="shared" si="22"/>
        <v>303.68617678545809</v>
      </c>
      <c r="H64" s="396"/>
      <c r="I64" s="396"/>
      <c r="J64" s="396"/>
      <c r="K64" s="396"/>
      <c r="L64" s="396"/>
      <c r="M64" s="396"/>
      <c r="N64" s="396"/>
      <c r="O64" s="396"/>
      <c r="P64" s="396"/>
    </row>
    <row r="65" spans="2:29" s="165" customFormat="1">
      <c r="B65" s="504" t="str">
        <f t="shared" si="13"/>
        <v xml:space="preserve">40 Gbps </v>
      </c>
      <c r="C65" s="503" t="s">
        <v>28</v>
      </c>
      <c r="D65" s="489" t="s">
        <v>69</v>
      </c>
      <c r="E65" s="396">
        <f t="shared" ref="E65:G65" si="23">IF(E23=0,,E106*10^6/E23)</f>
        <v>442.62134347999188</v>
      </c>
      <c r="F65" s="396">
        <f t="shared" si="23"/>
        <v>407.69244069388685</v>
      </c>
      <c r="G65" s="396">
        <f t="shared" si="23"/>
        <v>361.77095787062291</v>
      </c>
      <c r="H65" s="396"/>
      <c r="I65" s="396"/>
      <c r="J65" s="396"/>
      <c r="K65" s="396"/>
      <c r="L65" s="396"/>
      <c r="M65" s="396"/>
      <c r="N65" s="396"/>
      <c r="O65" s="396"/>
      <c r="P65" s="396"/>
    </row>
    <row r="66" spans="2:29" s="165" customFormat="1">
      <c r="B66" s="504" t="str">
        <f t="shared" si="13"/>
        <v xml:space="preserve">40 Gbps </v>
      </c>
      <c r="C66" s="503" t="s">
        <v>30</v>
      </c>
      <c r="D66" s="489" t="str">
        <f t="shared" ref="D66:D86" si="24">D24</f>
        <v>All</v>
      </c>
      <c r="E66" s="396">
        <f t="shared" ref="E66:G66" si="25">IF(E24=0,,E107*10^6/E24)</f>
        <v>1673.0572324239708</v>
      </c>
      <c r="F66" s="396">
        <f t="shared" si="25"/>
        <v>1459.2330281290015</v>
      </c>
      <c r="G66" s="396">
        <f t="shared" si="25"/>
        <v>1255.0508268482483</v>
      </c>
      <c r="H66" s="396"/>
      <c r="I66" s="396"/>
      <c r="J66" s="396"/>
      <c r="K66" s="396"/>
      <c r="L66" s="396"/>
      <c r="M66" s="396"/>
      <c r="N66" s="396"/>
      <c r="O66" s="396"/>
      <c r="P66" s="396"/>
    </row>
    <row r="67" spans="2:29" s="210" customFormat="1">
      <c r="B67" s="562" t="str">
        <f t="shared" si="13"/>
        <v>50 Gbps</v>
      </c>
      <c r="C67" s="563" t="str">
        <f t="shared" ref="C67:C86" si="26">C25</f>
        <v>all</v>
      </c>
      <c r="D67" s="516" t="str">
        <f t="shared" si="24"/>
        <v>All</v>
      </c>
      <c r="E67" s="373">
        <f t="shared" ref="E67:G67" si="27">IF(E25=0,,E108*10^6/E25)</f>
        <v>0</v>
      </c>
      <c r="F67" s="373">
        <f t="shared" si="27"/>
        <v>0</v>
      </c>
      <c r="G67" s="373">
        <f t="shared" si="27"/>
        <v>0</v>
      </c>
      <c r="H67" s="373"/>
      <c r="I67" s="373"/>
      <c r="J67" s="373"/>
      <c r="K67" s="373"/>
      <c r="L67" s="373"/>
      <c r="M67" s="373"/>
      <c r="N67" s="373"/>
      <c r="O67" s="373"/>
      <c r="P67" s="373"/>
    </row>
    <row r="68" spans="2:29" s="165" customFormat="1">
      <c r="B68" s="483" t="str">
        <f t="shared" si="13"/>
        <v>100 Gbps</v>
      </c>
      <c r="C68" s="501" t="str">
        <f t="shared" si="26"/>
        <v>100-300 m</v>
      </c>
      <c r="D68" s="485" t="str">
        <f t="shared" si="24"/>
        <v>All</v>
      </c>
      <c r="E68" s="374">
        <f t="shared" ref="E68:G69" si="28">IF(E26=0,,E109*10^6/E26)</f>
        <v>329.57163623968637</v>
      </c>
      <c r="F68" s="374">
        <f t="shared" si="28"/>
        <v>197.23036134511864</v>
      </c>
      <c r="G68" s="374">
        <f t="shared" si="28"/>
        <v>120.95252871913105</v>
      </c>
      <c r="H68" s="374"/>
      <c r="I68" s="374"/>
      <c r="J68" s="374"/>
      <c r="K68" s="374"/>
      <c r="L68" s="374"/>
      <c r="M68" s="374"/>
      <c r="N68" s="374"/>
      <c r="O68" s="374"/>
      <c r="P68" s="374"/>
    </row>
    <row r="69" spans="2:29" s="210" customFormat="1">
      <c r="B69" s="487" t="str">
        <f t="shared" si="13"/>
        <v>100G PSM4</v>
      </c>
      <c r="C69" s="635" t="str">
        <f t="shared" si="26"/>
        <v>500 m</v>
      </c>
      <c r="D69" s="489" t="str">
        <f t="shared" si="24"/>
        <v>QSFP28</v>
      </c>
      <c r="E69" s="396">
        <f t="shared" si="28"/>
        <v>337.41687156790022</v>
      </c>
      <c r="F69" s="396">
        <f t="shared" si="28"/>
        <v>222.65569307558187</v>
      </c>
      <c r="G69" s="396">
        <f t="shared" si="28"/>
        <v>188.02033788894266</v>
      </c>
      <c r="H69" s="396"/>
      <c r="I69" s="396"/>
      <c r="J69" s="396"/>
      <c r="K69" s="396"/>
      <c r="L69" s="396"/>
      <c r="M69" s="396"/>
      <c r="N69" s="396"/>
      <c r="O69" s="396"/>
      <c r="P69" s="396"/>
    </row>
    <row r="70" spans="2:29" s="210" customFormat="1">
      <c r="B70" s="487" t="str">
        <f t="shared" si="13"/>
        <v>100G DR</v>
      </c>
      <c r="C70" s="636" t="str">
        <f t="shared" si="26"/>
        <v>500 m</v>
      </c>
      <c r="D70" s="489" t="str">
        <f t="shared" si="24"/>
        <v>QSFP28</v>
      </c>
      <c r="E70" s="396">
        <f t="shared" ref="E70:G70" si="29">IF(E28=0,,E111*10^6/E28)</f>
        <v>0</v>
      </c>
      <c r="F70" s="396">
        <f t="shared" si="29"/>
        <v>0</v>
      </c>
      <c r="G70" s="396">
        <f t="shared" si="29"/>
        <v>0</v>
      </c>
      <c r="H70" s="396"/>
      <c r="I70" s="396"/>
      <c r="J70" s="396"/>
      <c r="K70" s="396"/>
      <c r="L70" s="396"/>
      <c r="M70" s="396"/>
      <c r="N70" s="396"/>
      <c r="O70" s="396"/>
      <c r="P70" s="396"/>
    </row>
    <row r="71" spans="2:29" s="165" customFormat="1" ht="12.75" customHeight="1">
      <c r="B71" s="487" t="str">
        <f t="shared" si="13"/>
        <v>100G CWDM4</v>
      </c>
      <c r="C71" s="636" t="str">
        <f t="shared" si="26"/>
        <v>500 m, 2 km</v>
      </c>
      <c r="D71" s="489" t="str">
        <f t="shared" si="24"/>
        <v>QSFP28</v>
      </c>
      <c r="E71" s="396">
        <f t="shared" ref="E71:G71" si="30">IF(E29=0,,E112*10^6/E29)</f>
        <v>676.99999999999989</v>
      </c>
      <c r="F71" s="396">
        <f t="shared" si="30"/>
        <v>510</v>
      </c>
      <c r="G71" s="396">
        <f t="shared" si="30"/>
        <v>412.12501271227694</v>
      </c>
      <c r="H71" s="396"/>
      <c r="I71" s="396"/>
      <c r="J71" s="396"/>
      <c r="K71" s="396"/>
      <c r="L71" s="396"/>
      <c r="M71" s="396"/>
      <c r="N71" s="396"/>
      <c r="O71" s="396"/>
      <c r="P71" s="396"/>
    </row>
    <row r="72" spans="2:29" s="210" customFormat="1" ht="12.75" customHeight="1">
      <c r="B72" s="487" t="str">
        <f t="shared" si="13"/>
        <v>100G FR, DR+</v>
      </c>
      <c r="C72" s="635" t="str">
        <f t="shared" si="26"/>
        <v>2 km</v>
      </c>
      <c r="D72" s="489" t="str">
        <f t="shared" si="24"/>
        <v>QSFP28</v>
      </c>
      <c r="E72" s="396">
        <f t="shared" ref="E72:G72" si="31">IF(E30=0,,E113*10^6/E30)</f>
        <v>0</v>
      </c>
      <c r="F72" s="396">
        <f t="shared" si="31"/>
        <v>0</v>
      </c>
      <c r="G72" s="396">
        <f t="shared" si="31"/>
        <v>400</v>
      </c>
      <c r="H72" s="396"/>
      <c r="I72" s="396"/>
      <c r="J72" s="396"/>
      <c r="K72" s="396"/>
      <c r="L72" s="396"/>
      <c r="M72" s="396"/>
      <c r="N72" s="396"/>
      <c r="O72" s="396"/>
      <c r="P72" s="396"/>
    </row>
    <row r="73" spans="2:29" s="165" customFormat="1">
      <c r="B73" s="487" t="str">
        <f t="shared" si="13"/>
        <v>100 Gbps</v>
      </c>
      <c r="C73" s="635" t="str">
        <f t="shared" si="26"/>
        <v>10-20 km</v>
      </c>
      <c r="D73" s="489" t="str">
        <f t="shared" si="24"/>
        <v>All</v>
      </c>
      <c r="E73" s="396">
        <f t="shared" ref="E73:G73" si="32">IF(E31=0,,E114*10^6/E31)</f>
        <v>2833.0920357851001</v>
      </c>
      <c r="F73" s="396">
        <f t="shared" si="32"/>
        <v>1467.0336337292676</v>
      </c>
      <c r="G73" s="396">
        <f t="shared" si="32"/>
        <v>891.94274624642321</v>
      </c>
      <c r="H73" s="396"/>
      <c r="I73" s="396"/>
      <c r="J73" s="396"/>
      <c r="K73" s="396"/>
      <c r="L73" s="396"/>
      <c r="M73" s="396"/>
      <c r="N73" s="396"/>
      <c r="O73" s="396"/>
      <c r="P73" s="396"/>
    </row>
    <row r="74" spans="2:29" s="165" customFormat="1">
      <c r="B74" s="492" t="str">
        <f t="shared" si="13"/>
        <v>100 Gbps</v>
      </c>
      <c r="C74" s="506" t="str">
        <f t="shared" si="26"/>
        <v>30-40-80 km</v>
      </c>
      <c r="D74" s="494" t="str">
        <f t="shared" si="24"/>
        <v>All (direct detect only)</v>
      </c>
      <c r="E74" s="395">
        <f t="shared" ref="E74:G74" si="33">IF(E32=0,,E115*10^6/E32)</f>
        <v>8992.3604525403425</v>
      </c>
      <c r="F74" s="395">
        <f t="shared" si="33"/>
        <v>6054.7217098540141</v>
      </c>
      <c r="G74" s="395">
        <f t="shared" si="33"/>
        <v>3845.7503178914726</v>
      </c>
      <c r="H74" s="395"/>
      <c r="I74" s="395"/>
      <c r="J74" s="395"/>
      <c r="K74" s="395"/>
      <c r="L74" s="395"/>
      <c r="M74" s="395"/>
      <c r="N74" s="395"/>
      <c r="O74" s="395"/>
      <c r="P74" s="395"/>
      <c r="Q74" s="210"/>
      <c r="R74" s="210"/>
      <c r="S74" s="210"/>
      <c r="T74" s="210"/>
      <c r="U74" s="210"/>
      <c r="V74" s="210"/>
      <c r="W74" s="210"/>
      <c r="X74" s="210"/>
      <c r="Y74" s="210"/>
      <c r="Z74" s="210"/>
      <c r="AA74" s="210"/>
      <c r="AB74" s="210"/>
      <c r="AC74" s="210"/>
    </row>
    <row r="75" spans="2:29" s="210" customFormat="1">
      <c r="B75" s="508" t="str">
        <f t="shared" si="13"/>
        <v>200G SR4</v>
      </c>
      <c r="C75" s="507" t="str">
        <f t="shared" si="26"/>
        <v>100 m</v>
      </c>
      <c r="D75" s="509" t="str">
        <f t="shared" si="24"/>
        <v>QSFP56</v>
      </c>
      <c r="E75" s="374">
        <f t="shared" ref="E75:G75" si="34">IF(E33=0,,E116*10^6/E33)</f>
        <v>0</v>
      </c>
      <c r="F75" s="374">
        <f t="shared" si="34"/>
        <v>0</v>
      </c>
      <c r="G75" s="374">
        <f t="shared" si="34"/>
        <v>700</v>
      </c>
      <c r="H75" s="374"/>
      <c r="I75" s="374"/>
      <c r="J75" s="374"/>
      <c r="K75" s="374"/>
      <c r="L75" s="374"/>
      <c r="M75" s="374"/>
      <c r="N75" s="374"/>
      <c r="O75" s="374"/>
      <c r="P75" s="374"/>
    </row>
    <row r="76" spans="2:29" s="210" customFormat="1">
      <c r="B76" s="510" t="str">
        <f t="shared" si="13"/>
        <v>200G DR</v>
      </c>
      <c r="C76" s="657" t="str">
        <f t="shared" si="26"/>
        <v>500 m</v>
      </c>
      <c r="D76" s="511" t="str">
        <f t="shared" si="24"/>
        <v>TBD</v>
      </c>
      <c r="E76" s="396">
        <f t="shared" ref="E76:G76" si="35">IF(E34=0,,E117*10^6/E34)</f>
        <v>0</v>
      </c>
      <c r="F76" s="396">
        <f t="shared" si="35"/>
        <v>0</v>
      </c>
      <c r="G76" s="396">
        <f t="shared" si="35"/>
        <v>0</v>
      </c>
      <c r="H76" s="396"/>
      <c r="I76" s="396"/>
      <c r="J76" s="396"/>
      <c r="K76" s="396"/>
      <c r="L76" s="396"/>
      <c r="M76" s="396"/>
      <c r="N76" s="396"/>
      <c r="O76" s="396"/>
      <c r="P76" s="396"/>
    </row>
    <row r="77" spans="2:29" s="210" customFormat="1">
      <c r="B77" s="510" t="str">
        <f t="shared" si="13"/>
        <v>200G FR4</v>
      </c>
      <c r="C77" s="657" t="str">
        <f t="shared" si="26"/>
        <v>3 km</v>
      </c>
      <c r="D77" s="511" t="str">
        <f t="shared" si="24"/>
        <v>QSFP56</v>
      </c>
      <c r="E77" s="396">
        <f t="shared" ref="E77:G77" si="36">IF(E35=0,,E118*10^6/E35)</f>
        <v>0</v>
      </c>
      <c r="F77" s="396">
        <f t="shared" si="36"/>
        <v>0</v>
      </c>
      <c r="G77" s="396">
        <f t="shared" si="36"/>
        <v>1500</v>
      </c>
      <c r="H77" s="396"/>
      <c r="I77" s="396"/>
      <c r="J77" s="396"/>
      <c r="K77" s="396"/>
      <c r="L77" s="396"/>
      <c r="M77" s="396"/>
      <c r="N77" s="396"/>
      <c r="O77" s="396"/>
      <c r="P77" s="396"/>
    </row>
    <row r="78" spans="2:29" s="210" customFormat="1">
      <c r="B78" s="510" t="str">
        <f t="shared" si="13"/>
        <v>200G LR</v>
      </c>
      <c r="C78" s="657" t="str">
        <f t="shared" si="26"/>
        <v>10 km</v>
      </c>
      <c r="D78" s="511" t="str">
        <f t="shared" si="24"/>
        <v>TBD</v>
      </c>
      <c r="E78" s="396">
        <f t="shared" ref="E78:G78" si="37">IF(E36=0,,E119*10^6/E36)</f>
        <v>0</v>
      </c>
      <c r="F78" s="396">
        <f t="shared" si="37"/>
        <v>0</v>
      </c>
      <c r="G78" s="396">
        <f t="shared" si="37"/>
        <v>0</v>
      </c>
      <c r="H78" s="396"/>
      <c r="I78" s="396"/>
      <c r="J78" s="396"/>
      <c r="K78" s="396"/>
      <c r="L78" s="396"/>
      <c r="M78" s="396"/>
      <c r="N78" s="396"/>
      <c r="O78" s="396"/>
      <c r="P78" s="396"/>
    </row>
    <row r="79" spans="2:29" s="210" customFormat="1">
      <c r="B79" s="512" t="str">
        <f t="shared" si="13"/>
        <v>200G ER4</v>
      </c>
      <c r="C79" s="506" t="str">
        <f t="shared" si="26"/>
        <v>40 km</v>
      </c>
      <c r="D79" s="513" t="str">
        <f t="shared" si="24"/>
        <v>TBD</v>
      </c>
      <c r="E79" s="395">
        <f t="shared" ref="E79:G79" si="38">IF(E37=0,,E120*10^6/E37)</f>
        <v>0</v>
      </c>
      <c r="F79" s="395">
        <f t="shared" si="38"/>
        <v>0</v>
      </c>
      <c r="G79" s="395">
        <f t="shared" si="38"/>
        <v>0</v>
      </c>
      <c r="H79" s="395"/>
      <c r="I79" s="395"/>
      <c r="J79" s="395"/>
      <c r="K79" s="395"/>
      <c r="L79" s="395"/>
      <c r="M79" s="395"/>
      <c r="N79" s="395"/>
      <c r="O79" s="395"/>
      <c r="P79" s="395"/>
    </row>
    <row r="80" spans="2:29" s="210" customFormat="1">
      <c r="B80" s="508" t="str">
        <f t="shared" si="13"/>
        <v>2x200 (400G-SR8)</v>
      </c>
      <c r="C80" s="507" t="str">
        <f t="shared" si="26"/>
        <v>100 m</v>
      </c>
      <c r="D80" s="509" t="str">
        <f t="shared" si="24"/>
        <v>OSFP, QSFP-DD</v>
      </c>
      <c r="E80" s="374">
        <f t="shared" ref="E80:G80" si="39">IF(E38=0,,E121*10^6/E38)</f>
        <v>0</v>
      </c>
      <c r="F80" s="374">
        <f t="shared" si="39"/>
        <v>0</v>
      </c>
      <c r="G80" s="374">
        <f t="shared" si="39"/>
        <v>644</v>
      </c>
      <c r="H80" s="374"/>
      <c r="I80" s="374"/>
      <c r="J80" s="374"/>
      <c r="K80" s="374"/>
      <c r="L80" s="374"/>
      <c r="M80" s="374"/>
      <c r="N80" s="374"/>
      <c r="O80" s="374"/>
      <c r="P80" s="374"/>
    </row>
    <row r="81" spans="1:29" s="210" customFormat="1">
      <c r="B81" s="510" t="str">
        <f t="shared" si="13"/>
        <v>400G SR4.2</v>
      </c>
      <c r="C81" s="489" t="str">
        <f t="shared" si="26"/>
        <v>100 m</v>
      </c>
      <c r="D81" s="511" t="str">
        <f t="shared" si="24"/>
        <v>OSFP, QSFP-DD</v>
      </c>
      <c r="E81" s="396">
        <f t="shared" ref="E81:G81" si="40">IF(E39=0,,E122*10^6/E39)</f>
        <v>0</v>
      </c>
      <c r="F81" s="396">
        <f t="shared" si="40"/>
        <v>0</v>
      </c>
      <c r="G81" s="396">
        <f t="shared" si="40"/>
        <v>0</v>
      </c>
      <c r="H81" s="396"/>
      <c r="I81" s="396"/>
      <c r="J81" s="396"/>
      <c r="K81" s="396"/>
      <c r="L81" s="396"/>
      <c r="M81" s="396"/>
      <c r="N81" s="396"/>
      <c r="O81" s="396"/>
      <c r="P81" s="396"/>
    </row>
    <row r="82" spans="1:29" s="210" customFormat="1">
      <c r="B82" s="502" t="str">
        <f t="shared" si="13"/>
        <v>400G DR4</v>
      </c>
      <c r="C82" s="489" t="str">
        <f t="shared" si="26"/>
        <v>500 m</v>
      </c>
      <c r="D82" s="489" t="str">
        <f t="shared" si="24"/>
        <v>OSFP, QSFP-DD, QSFP112</v>
      </c>
      <c r="E82" s="396">
        <f t="shared" ref="E82:G82" si="41">IF(E40=0,,E123*10^6/E40)</f>
        <v>0</v>
      </c>
      <c r="F82" s="396">
        <f t="shared" si="41"/>
        <v>0</v>
      </c>
      <c r="G82" s="396">
        <f t="shared" si="41"/>
        <v>1100</v>
      </c>
      <c r="H82" s="396"/>
      <c r="I82" s="396"/>
      <c r="J82" s="396"/>
      <c r="K82" s="396"/>
      <c r="L82" s="396"/>
      <c r="M82" s="396"/>
      <c r="N82" s="396"/>
      <c r="O82" s="396"/>
      <c r="P82" s="396"/>
    </row>
    <row r="83" spans="1:29" s="210" customFormat="1">
      <c r="B83" s="502" t="str">
        <f t="shared" si="13"/>
        <v>2x(200G FR4)</v>
      </c>
      <c r="C83" s="489" t="str">
        <f t="shared" si="26"/>
        <v>2 km</v>
      </c>
      <c r="D83" s="489" t="str">
        <f t="shared" si="24"/>
        <v>OSFP</v>
      </c>
      <c r="E83" s="396">
        <f t="shared" ref="E83:G83" si="42">IF(E41=0,,E124*10^6/E41)</f>
        <v>0</v>
      </c>
      <c r="F83" s="396">
        <f t="shared" si="42"/>
        <v>0</v>
      </c>
      <c r="G83" s="396">
        <f t="shared" si="42"/>
        <v>1850</v>
      </c>
      <c r="H83" s="396"/>
      <c r="I83" s="396"/>
      <c r="J83" s="396"/>
      <c r="K83" s="396"/>
      <c r="L83" s="396"/>
      <c r="M83" s="396"/>
      <c r="N83" s="396"/>
      <c r="O83" s="396"/>
      <c r="P83" s="396"/>
    </row>
    <row r="84" spans="1:29" s="210" customFormat="1">
      <c r="B84" s="502" t="str">
        <f t="shared" si="13"/>
        <v>400G FR4</v>
      </c>
      <c r="C84" s="489" t="str">
        <f t="shared" si="26"/>
        <v>2 km</v>
      </c>
      <c r="D84" s="489" t="str">
        <f t="shared" si="24"/>
        <v>OSFP, QSFP-DD, QSFP112</v>
      </c>
      <c r="E84" s="396">
        <f t="shared" ref="E84:G84" si="43">IF(E42=0,,E125*10^6/E42)</f>
        <v>0</v>
      </c>
      <c r="F84" s="396">
        <f t="shared" si="43"/>
        <v>11614.285714285714</v>
      </c>
      <c r="G84" s="396">
        <f t="shared" si="43"/>
        <v>2000</v>
      </c>
      <c r="H84" s="396"/>
      <c r="I84" s="396"/>
      <c r="J84" s="396"/>
      <c r="K84" s="396"/>
      <c r="L84" s="396"/>
      <c r="M84" s="396"/>
      <c r="N84" s="396"/>
      <c r="O84" s="396"/>
      <c r="P84" s="396"/>
    </row>
    <row r="85" spans="1:29" s="210" customFormat="1">
      <c r="B85" s="502" t="str">
        <f t="shared" si="13"/>
        <v>400G LR8, LR4</v>
      </c>
      <c r="C85" s="489" t="str">
        <f t="shared" si="26"/>
        <v>10 km</v>
      </c>
      <c r="D85" s="489" t="str">
        <f t="shared" si="24"/>
        <v>OSFP, QSFP-DD, QSFP112</v>
      </c>
      <c r="E85" s="396">
        <f t="shared" ref="E85:G85" si="44">IF(E43=0,,E126*10^6/E43)</f>
        <v>0</v>
      </c>
      <c r="F85" s="396">
        <f t="shared" si="44"/>
        <v>15451.219512195123</v>
      </c>
      <c r="G85" s="396">
        <f t="shared" si="44"/>
        <v>8000</v>
      </c>
      <c r="H85" s="396"/>
      <c r="I85" s="396"/>
      <c r="J85" s="396"/>
      <c r="K85" s="396"/>
      <c r="L85" s="396"/>
      <c r="M85" s="396"/>
      <c r="N85" s="396"/>
      <c r="O85" s="396"/>
      <c r="P85" s="396"/>
    </row>
    <row r="86" spans="1:29" s="210" customFormat="1">
      <c r="B86" s="514" t="str">
        <f t="shared" si="13"/>
        <v>400G ER4</v>
      </c>
      <c r="C86" s="494" t="str">
        <f t="shared" si="26"/>
        <v>40 km</v>
      </c>
      <c r="D86" s="494" t="str">
        <f t="shared" si="24"/>
        <v>TBD</v>
      </c>
      <c r="E86" s="395">
        <f t="shared" ref="E86:G86" si="45">IF(E44=0,,E127*10^6/E44)</f>
        <v>0</v>
      </c>
      <c r="F86" s="395">
        <f t="shared" si="45"/>
        <v>0</v>
      </c>
      <c r="G86" s="395">
        <f t="shared" si="45"/>
        <v>0</v>
      </c>
      <c r="H86" s="395"/>
      <c r="I86" s="395"/>
      <c r="J86" s="395"/>
      <c r="K86" s="395"/>
      <c r="L86" s="395"/>
      <c r="M86" s="395"/>
      <c r="N86" s="395"/>
      <c r="O86" s="395"/>
      <c r="P86" s="395"/>
    </row>
    <row r="87" spans="1:29" s="210" customFormat="1">
      <c r="B87" s="515" t="str">
        <f t="shared" ref="B87:D87" si="46">B45</f>
        <v>2x400G, 800G, 1.6T</v>
      </c>
      <c r="C87" s="516" t="str">
        <f t="shared" si="46"/>
        <v>All</v>
      </c>
      <c r="D87" s="516" t="str">
        <f t="shared" si="46"/>
        <v>All</v>
      </c>
      <c r="E87" s="373">
        <f t="shared" ref="E87:G87" si="47">IF(E45=0,,E128*10^6/E45)</f>
        <v>0</v>
      </c>
      <c r="F87" s="373">
        <f t="shared" si="47"/>
        <v>0</v>
      </c>
      <c r="G87" s="373">
        <f t="shared" si="47"/>
        <v>0</v>
      </c>
      <c r="H87" s="373"/>
      <c r="I87" s="373"/>
      <c r="J87" s="373"/>
      <c r="K87" s="373"/>
      <c r="L87" s="373"/>
      <c r="M87" s="373"/>
      <c r="N87" s="373"/>
      <c r="O87" s="373"/>
      <c r="P87" s="373"/>
    </row>
    <row r="88" spans="1:29" s="165" customFormat="1">
      <c r="A88" s="210"/>
      <c r="B88" s="210"/>
      <c r="C88" s="210"/>
      <c r="D88" s="210"/>
      <c r="E88" s="210"/>
      <c r="F88" s="210"/>
      <c r="G88" s="210"/>
      <c r="H88" s="210"/>
      <c r="I88" s="210"/>
      <c r="J88" s="210"/>
      <c r="K88" s="210"/>
      <c r="L88" s="210"/>
      <c r="M88" s="210"/>
      <c r="N88" s="210"/>
      <c r="O88" s="210"/>
      <c r="P88" s="210"/>
      <c r="Q88" s="210"/>
      <c r="R88" s="210"/>
      <c r="S88" s="210"/>
      <c r="T88" s="210"/>
      <c r="U88" s="210"/>
      <c r="V88" s="210"/>
      <c r="W88" s="210"/>
      <c r="X88" s="210"/>
      <c r="Y88" s="210"/>
      <c r="Z88" s="210"/>
      <c r="AA88" s="210"/>
      <c r="AB88" s="210"/>
      <c r="AC88" s="210"/>
    </row>
    <row r="89" spans="1:29" s="165" customFormat="1">
      <c r="B89" s="265" t="s">
        <v>1</v>
      </c>
      <c r="D89" s="248"/>
      <c r="H89" s="210"/>
      <c r="I89" s="210"/>
      <c r="J89" s="210"/>
      <c r="K89" s="210"/>
      <c r="L89" s="210"/>
      <c r="M89" s="210"/>
      <c r="N89" s="210"/>
      <c r="O89" s="210"/>
      <c r="P89" s="210"/>
      <c r="Q89" s="210"/>
      <c r="R89" s="210"/>
      <c r="S89" s="210"/>
      <c r="T89" s="210"/>
      <c r="U89" s="210"/>
      <c r="V89" s="210"/>
      <c r="W89" s="210"/>
      <c r="X89" s="210"/>
      <c r="Y89" s="210"/>
      <c r="Z89" s="210"/>
      <c r="AA89" s="210"/>
      <c r="AB89" s="210"/>
      <c r="AC89" s="210"/>
    </row>
    <row r="90" spans="1:29" s="165" customFormat="1">
      <c r="B90" s="271" t="s">
        <v>11</v>
      </c>
      <c r="C90" s="6" t="s">
        <v>12</v>
      </c>
      <c r="D90" s="272" t="s">
        <v>14</v>
      </c>
      <c r="E90" s="157">
        <v>2016</v>
      </c>
      <c r="F90" s="157">
        <v>2017</v>
      </c>
      <c r="G90" s="157">
        <v>2018</v>
      </c>
      <c r="H90" s="157">
        <v>2019</v>
      </c>
      <c r="I90" s="157">
        <v>2020</v>
      </c>
      <c r="J90" s="157">
        <v>2021</v>
      </c>
      <c r="K90" s="157">
        <v>2022</v>
      </c>
      <c r="L90" s="157">
        <v>2023</v>
      </c>
      <c r="M90" s="157">
        <f t="shared" ref="M90:N90" si="48">M7</f>
        <v>2024</v>
      </c>
      <c r="N90" s="157">
        <f t="shared" si="48"/>
        <v>2025</v>
      </c>
      <c r="O90" s="157">
        <f t="shared" ref="O90:P90" si="49">O7</f>
        <v>2026</v>
      </c>
      <c r="P90" s="157">
        <f t="shared" si="49"/>
        <v>2027</v>
      </c>
      <c r="Q90" s="210"/>
      <c r="R90" s="210"/>
      <c r="S90" s="210"/>
      <c r="T90" s="210"/>
      <c r="U90" s="210"/>
      <c r="V90" s="210"/>
      <c r="W90" s="210"/>
      <c r="X90" s="210"/>
      <c r="Y90" s="210"/>
      <c r="Z90" s="210"/>
      <c r="AA90" s="210"/>
      <c r="AB90" s="210"/>
      <c r="AC90" s="210"/>
    </row>
    <row r="91" spans="1:29" s="165" customFormat="1">
      <c r="B91" s="483" t="str">
        <f t="shared" ref="B91:C100" si="50">B8</f>
        <v>1 Gbps</v>
      </c>
      <c r="C91" s="484" t="str">
        <f t="shared" si="50"/>
        <v>500 m</v>
      </c>
      <c r="D91" s="485" t="s">
        <v>24</v>
      </c>
      <c r="E91" s="486">
        <v>45.763121065</v>
      </c>
      <c r="F91" s="486">
        <v>38.398107000000003</v>
      </c>
      <c r="G91" s="486">
        <v>40.672937040000001</v>
      </c>
      <c r="H91" s="486"/>
      <c r="I91" s="486"/>
      <c r="J91" s="486"/>
      <c r="K91" s="486"/>
      <c r="L91" s="486"/>
      <c r="M91" s="486"/>
      <c r="N91" s="312"/>
      <c r="O91" s="312"/>
      <c r="P91" s="312"/>
      <c r="Q91" s="210"/>
      <c r="R91" s="210"/>
      <c r="S91" s="210"/>
      <c r="T91" s="210"/>
      <c r="U91" s="210"/>
      <c r="V91" s="210"/>
      <c r="W91" s="210"/>
      <c r="X91" s="210"/>
      <c r="Y91" s="210"/>
      <c r="Z91" s="210"/>
      <c r="AA91" s="210"/>
      <c r="AB91" s="210"/>
      <c r="AC91" s="210"/>
    </row>
    <row r="92" spans="1:29" s="165" customFormat="1">
      <c r="B92" s="487" t="str">
        <f t="shared" si="50"/>
        <v>1 Gbps</v>
      </c>
      <c r="C92" s="488" t="str">
        <f t="shared" si="50"/>
        <v>10 km</v>
      </c>
      <c r="D92" s="489" t="s">
        <v>24</v>
      </c>
      <c r="E92" s="490">
        <v>94.956878455999998</v>
      </c>
      <c r="F92" s="490">
        <v>62.377160200233909</v>
      </c>
      <c r="G92" s="490">
        <v>62.753532079999992</v>
      </c>
      <c r="H92" s="490"/>
      <c r="I92" s="490"/>
      <c r="J92" s="490"/>
      <c r="K92" s="490"/>
      <c r="L92" s="490"/>
      <c r="M92" s="490"/>
      <c r="N92" s="491"/>
      <c r="O92" s="491"/>
      <c r="P92" s="491"/>
      <c r="Q92" s="210"/>
      <c r="R92" s="210"/>
      <c r="S92" s="210"/>
      <c r="T92" s="210"/>
      <c r="U92" s="210"/>
      <c r="V92" s="210"/>
      <c r="W92" s="210"/>
      <c r="X92" s="210"/>
      <c r="Y92" s="210"/>
      <c r="Z92" s="210"/>
      <c r="AA92" s="210"/>
      <c r="AB92" s="210"/>
      <c r="AC92" s="210"/>
    </row>
    <row r="93" spans="1:29" s="165" customFormat="1">
      <c r="B93" s="487" t="str">
        <f t="shared" si="50"/>
        <v>1 Gbps</v>
      </c>
      <c r="C93" s="488" t="str">
        <f t="shared" si="50"/>
        <v>40 km</v>
      </c>
      <c r="D93" s="489" t="s">
        <v>24</v>
      </c>
      <c r="E93" s="490">
        <v>8.0014830827197496</v>
      </c>
      <c r="F93" s="490">
        <v>5.3816953356267128</v>
      </c>
      <c r="G93" s="490">
        <v>11.539147999999999</v>
      </c>
      <c r="H93" s="490"/>
      <c r="I93" s="490"/>
      <c r="J93" s="490"/>
      <c r="K93" s="490"/>
      <c r="L93" s="490"/>
      <c r="M93" s="490"/>
      <c r="N93" s="491"/>
      <c r="O93" s="491"/>
      <c r="P93" s="491"/>
      <c r="Q93" s="210"/>
      <c r="R93" s="210"/>
      <c r="S93" s="210"/>
      <c r="T93" s="210"/>
      <c r="U93" s="210"/>
      <c r="V93" s="210"/>
      <c r="W93" s="210"/>
      <c r="X93" s="210"/>
      <c r="Y93" s="210"/>
      <c r="Z93" s="210"/>
      <c r="AA93" s="210"/>
      <c r="AB93" s="210"/>
      <c r="AC93" s="210"/>
    </row>
    <row r="94" spans="1:29" s="165" customFormat="1" ht="12.75" customHeight="1">
      <c r="B94" s="487" t="str">
        <f t="shared" si="50"/>
        <v>1 Gbps</v>
      </c>
      <c r="C94" s="488" t="str">
        <f t="shared" si="50"/>
        <v>80 km</v>
      </c>
      <c r="D94" s="489" t="s">
        <v>24</v>
      </c>
      <c r="E94" s="490">
        <v>5.4436485260342007</v>
      </c>
      <c r="F94" s="490">
        <v>4.4704450954117947</v>
      </c>
      <c r="G94" s="490">
        <v>16.948148</v>
      </c>
      <c r="H94" s="490"/>
      <c r="I94" s="490"/>
      <c r="J94" s="490"/>
      <c r="K94" s="490"/>
      <c r="L94" s="490"/>
      <c r="M94" s="490"/>
      <c r="N94" s="491"/>
      <c r="O94" s="491"/>
      <c r="P94" s="491"/>
      <c r="Q94" s="210"/>
      <c r="R94" s="210"/>
      <c r="S94" s="210"/>
      <c r="T94" s="210"/>
      <c r="U94" s="210"/>
      <c r="V94" s="210"/>
      <c r="W94" s="210"/>
      <c r="X94" s="210"/>
      <c r="Y94" s="210"/>
      <c r="Z94" s="210"/>
      <c r="AA94" s="210"/>
      <c r="AB94" s="210"/>
      <c r="AC94" s="210"/>
    </row>
    <row r="95" spans="1:29" s="210" customFormat="1" ht="12.75" customHeight="1">
      <c r="B95" s="492" t="str">
        <f t="shared" si="50"/>
        <v>1 Gbps</v>
      </c>
      <c r="C95" s="493" t="str">
        <f t="shared" si="50"/>
        <v>All</v>
      </c>
      <c r="D95" s="494" t="s">
        <v>242</v>
      </c>
      <c r="E95" s="495">
        <v>3.6</v>
      </c>
      <c r="F95" s="495">
        <v>0</v>
      </c>
      <c r="G95" s="495">
        <v>0</v>
      </c>
      <c r="H95" s="495"/>
      <c r="I95" s="495"/>
      <c r="J95" s="495"/>
      <c r="K95" s="495"/>
      <c r="L95" s="495"/>
      <c r="M95" s="495"/>
      <c r="N95" s="496"/>
      <c r="O95" s="496"/>
      <c r="P95" s="496"/>
    </row>
    <row r="96" spans="1:29" s="165" customFormat="1">
      <c r="B96" s="483" t="str">
        <f t="shared" si="50"/>
        <v>10 Gbps</v>
      </c>
      <c r="C96" s="484" t="str">
        <f t="shared" si="50"/>
        <v>0-0.3 km</v>
      </c>
      <c r="D96" s="497" t="str">
        <f>D13</f>
        <v>All</v>
      </c>
      <c r="E96" s="372">
        <v>219.56064245678951</v>
      </c>
      <c r="F96" s="372">
        <v>200.84764615935509</v>
      </c>
      <c r="G96" s="372">
        <v>188.42638884181611</v>
      </c>
      <c r="H96" s="372"/>
      <c r="I96" s="372"/>
      <c r="J96" s="372"/>
      <c r="K96" s="372"/>
      <c r="L96" s="372"/>
      <c r="M96" s="372"/>
      <c r="N96" s="374"/>
      <c r="O96" s="374"/>
      <c r="P96" s="374"/>
      <c r="Q96" s="210"/>
      <c r="R96" s="210"/>
      <c r="S96" s="210"/>
      <c r="T96" s="210"/>
      <c r="U96" s="210"/>
      <c r="V96" s="210"/>
      <c r="W96" s="210"/>
      <c r="X96" s="210"/>
      <c r="Y96" s="210"/>
      <c r="Z96" s="210"/>
      <c r="AA96" s="210"/>
      <c r="AB96" s="210"/>
      <c r="AC96" s="210"/>
    </row>
    <row r="97" spans="2:29" s="165" customFormat="1">
      <c r="B97" s="487" t="str">
        <f t="shared" si="50"/>
        <v>10 Gbps</v>
      </c>
      <c r="C97" s="488" t="str">
        <f t="shared" si="50"/>
        <v>10 km</v>
      </c>
      <c r="D97" s="489" t="str">
        <f>D14</f>
        <v>All</v>
      </c>
      <c r="E97" s="396">
        <v>254.44483716357485</v>
      </c>
      <c r="F97" s="396">
        <v>209.25428722227136</v>
      </c>
      <c r="G97" s="396">
        <v>175.26710676970723</v>
      </c>
      <c r="H97" s="396"/>
      <c r="I97" s="396"/>
      <c r="J97" s="396"/>
      <c r="K97" s="396"/>
      <c r="L97" s="396"/>
      <c r="M97" s="396"/>
      <c r="N97" s="396"/>
      <c r="O97" s="396"/>
      <c r="P97" s="396"/>
      <c r="Q97" s="210"/>
      <c r="R97" s="210"/>
      <c r="S97" s="210"/>
      <c r="T97" s="210"/>
      <c r="U97" s="210"/>
      <c r="V97" s="210"/>
      <c r="W97" s="210"/>
      <c r="X97" s="210"/>
      <c r="Y97" s="210"/>
      <c r="Z97" s="210"/>
      <c r="AA97" s="210"/>
      <c r="AB97" s="210"/>
      <c r="AC97" s="210"/>
    </row>
    <row r="98" spans="2:29" s="165" customFormat="1" ht="12.75" customHeight="1">
      <c r="B98" s="487" t="str">
        <f t="shared" si="50"/>
        <v>10 Gbps</v>
      </c>
      <c r="C98" s="488" t="str">
        <f t="shared" si="50"/>
        <v>40 km</v>
      </c>
      <c r="D98" s="498" t="str">
        <f>D15</f>
        <v>All</v>
      </c>
      <c r="E98" s="396">
        <v>80.29315119723455</v>
      </c>
      <c r="F98" s="396">
        <v>55.19790402743569</v>
      </c>
      <c r="G98" s="396">
        <v>72.865725646783915</v>
      </c>
      <c r="H98" s="396"/>
      <c r="I98" s="396"/>
      <c r="J98" s="396"/>
      <c r="K98" s="396"/>
      <c r="L98" s="396"/>
      <c r="M98" s="396"/>
      <c r="N98" s="396"/>
      <c r="O98" s="396"/>
      <c r="P98" s="396"/>
      <c r="Q98" s="210"/>
      <c r="R98" s="210"/>
      <c r="S98" s="210"/>
      <c r="T98" s="210"/>
      <c r="U98" s="210"/>
      <c r="V98" s="210"/>
      <c r="W98" s="210"/>
      <c r="X98" s="210"/>
      <c r="Y98" s="210"/>
      <c r="Z98" s="210"/>
      <c r="AA98" s="210"/>
      <c r="AB98" s="210"/>
      <c r="AC98" s="210"/>
    </row>
    <row r="99" spans="2:29" s="165" customFormat="1">
      <c r="B99" s="487" t="str">
        <f t="shared" si="50"/>
        <v>10 Gbps</v>
      </c>
      <c r="C99" s="488" t="str">
        <f t="shared" si="50"/>
        <v>80 km</v>
      </c>
      <c r="D99" s="498" t="str">
        <f>D16</f>
        <v>All</v>
      </c>
      <c r="E99" s="396">
        <v>34.601097026030921</v>
      </c>
      <c r="F99" s="396">
        <v>21.304998125170322</v>
      </c>
      <c r="G99" s="396">
        <v>34.860615280344994</v>
      </c>
      <c r="H99" s="396"/>
      <c r="I99" s="396"/>
      <c r="J99" s="396"/>
      <c r="K99" s="396"/>
      <c r="L99" s="396"/>
      <c r="M99" s="396"/>
      <c r="N99" s="396"/>
      <c r="O99" s="396"/>
      <c r="P99" s="396"/>
      <c r="Q99" s="210"/>
      <c r="R99" s="210"/>
      <c r="S99" s="210"/>
      <c r="T99" s="210"/>
      <c r="U99" s="210"/>
      <c r="V99" s="210"/>
      <c r="W99" s="210"/>
      <c r="X99" s="210"/>
      <c r="Y99" s="210"/>
      <c r="Z99" s="210"/>
      <c r="AA99" s="210"/>
      <c r="AB99" s="210"/>
      <c r="AC99" s="210"/>
    </row>
    <row r="100" spans="2:29" s="210" customFormat="1">
      <c r="B100" s="492" t="str">
        <f t="shared" si="50"/>
        <v>10 Gbps</v>
      </c>
      <c r="C100" s="493" t="str">
        <f t="shared" si="50"/>
        <v>All</v>
      </c>
      <c r="D100" s="494" t="str">
        <f>D17</f>
        <v>Legacy/discontinued</v>
      </c>
      <c r="E100" s="395">
        <v>6.4463090300000001</v>
      </c>
      <c r="F100" s="395">
        <v>2.2937660000000006</v>
      </c>
      <c r="G100" s="395">
        <v>0.4</v>
      </c>
      <c r="H100" s="395"/>
      <c r="I100" s="395"/>
      <c r="J100" s="395"/>
      <c r="K100" s="395"/>
      <c r="L100" s="395"/>
      <c r="M100" s="395"/>
      <c r="N100" s="395"/>
      <c r="O100" s="395"/>
      <c r="P100" s="395"/>
    </row>
    <row r="101" spans="2:29" s="210" customFormat="1" ht="13.8">
      <c r="B101" s="499" t="str">
        <f t="shared" ref="B101:B110" si="51">B18</f>
        <v>25 Gbps</v>
      </c>
      <c r="C101" s="484" t="s">
        <v>23</v>
      </c>
      <c r="D101" s="500" t="s">
        <v>231</v>
      </c>
      <c r="E101" s="374">
        <v>3.4123060000000001</v>
      </c>
      <c r="F101" s="374">
        <v>19.187075306914231</v>
      </c>
      <c r="G101" s="374">
        <v>38.882710120000013</v>
      </c>
      <c r="H101" s="374"/>
      <c r="I101" s="374"/>
      <c r="J101" s="374"/>
      <c r="K101" s="374"/>
      <c r="L101" s="374"/>
      <c r="M101" s="374"/>
      <c r="N101" s="374"/>
      <c r="O101" s="374"/>
      <c r="P101" s="374"/>
    </row>
    <row r="102" spans="2:29" s="165" customFormat="1">
      <c r="B102" s="499" t="str">
        <f t="shared" si="51"/>
        <v>40 Gbps</v>
      </c>
      <c r="C102" s="501" t="s">
        <v>294</v>
      </c>
      <c r="D102" s="485" t="s">
        <v>204</v>
      </c>
      <c r="E102" s="374">
        <v>244.74994551888886</v>
      </c>
      <c r="F102" s="374">
        <v>281.72000787334071</v>
      </c>
      <c r="G102" s="374">
        <v>222.61867618970373</v>
      </c>
      <c r="H102" s="374"/>
      <c r="I102" s="374"/>
      <c r="J102" s="374"/>
      <c r="K102" s="374"/>
      <c r="L102" s="374"/>
      <c r="M102" s="374"/>
      <c r="N102" s="374"/>
      <c r="O102" s="374"/>
      <c r="P102" s="374"/>
      <c r="Q102" s="210"/>
      <c r="R102" s="210"/>
      <c r="S102" s="210"/>
      <c r="T102" s="210"/>
      <c r="U102" s="210"/>
      <c r="V102" s="210"/>
      <c r="W102" s="210"/>
      <c r="X102" s="210"/>
      <c r="Y102" s="210"/>
      <c r="Z102" s="210"/>
      <c r="AA102" s="210"/>
      <c r="AB102" s="210"/>
      <c r="AC102" s="210"/>
    </row>
    <row r="103" spans="2:29" s="210" customFormat="1">
      <c r="B103" s="502" t="str">
        <f t="shared" si="51"/>
        <v>40 Gbps PSM4</v>
      </c>
      <c r="C103" s="503" t="s">
        <v>26</v>
      </c>
      <c r="D103" s="489" t="s">
        <v>204</v>
      </c>
      <c r="E103" s="464">
        <v>206.04404776999999</v>
      </c>
      <c r="F103" s="464">
        <v>161.25879399999999</v>
      </c>
      <c r="G103" s="464">
        <v>126.55715000000001</v>
      </c>
      <c r="H103" s="464"/>
      <c r="I103" s="464"/>
      <c r="J103" s="464"/>
      <c r="K103" s="464"/>
      <c r="L103" s="464"/>
      <c r="M103" s="464"/>
      <c r="N103" s="396"/>
      <c r="O103" s="396"/>
      <c r="P103" s="396"/>
    </row>
    <row r="104" spans="2:29" s="165" customFormat="1">
      <c r="B104" s="504" t="str">
        <f t="shared" si="51"/>
        <v xml:space="preserve">40 Gbps </v>
      </c>
      <c r="C104" s="713" t="s">
        <v>27</v>
      </c>
      <c r="D104" s="505" t="s">
        <v>222</v>
      </c>
      <c r="E104" s="396">
        <v>3.6147868986222087</v>
      </c>
      <c r="F104" s="396">
        <v>2.1111758458730683</v>
      </c>
      <c r="G104" s="396">
        <v>0</v>
      </c>
      <c r="H104" s="396"/>
      <c r="I104" s="396"/>
      <c r="J104" s="396"/>
      <c r="K104" s="396"/>
      <c r="L104" s="396"/>
      <c r="M104" s="396"/>
      <c r="N104" s="396"/>
      <c r="O104" s="396"/>
      <c r="P104" s="396"/>
      <c r="Q104" s="210"/>
      <c r="R104" s="210"/>
      <c r="S104" s="210"/>
      <c r="T104" s="210"/>
      <c r="U104" s="210"/>
      <c r="V104" s="210"/>
      <c r="W104" s="210"/>
      <c r="X104" s="210"/>
      <c r="Y104" s="210"/>
      <c r="Z104" s="210"/>
      <c r="AA104" s="210"/>
      <c r="AB104" s="210"/>
      <c r="AC104" s="210"/>
    </row>
    <row r="105" spans="2:29" s="165" customFormat="1" ht="13.05" customHeight="1">
      <c r="B105" s="504" t="str">
        <f t="shared" si="51"/>
        <v xml:space="preserve">40 Gbps </v>
      </c>
      <c r="C105" s="713"/>
      <c r="D105" s="505" t="s">
        <v>223</v>
      </c>
      <c r="E105" s="396">
        <v>177.55117799999999</v>
      </c>
      <c r="F105" s="396">
        <v>277.09314268000003</v>
      </c>
      <c r="G105" s="396">
        <v>82.548280259999999</v>
      </c>
      <c r="H105" s="396"/>
      <c r="I105" s="396"/>
      <c r="J105" s="396"/>
      <c r="K105" s="396"/>
      <c r="L105" s="396"/>
      <c r="M105" s="396"/>
      <c r="N105" s="396"/>
      <c r="O105" s="396"/>
      <c r="P105" s="396"/>
      <c r="Q105" s="210"/>
      <c r="R105" s="210"/>
      <c r="S105" s="210"/>
      <c r="T105" s="210"/>
      <c r="U105" s="210"/>
      <c r="V105" s="210"/>
      <c r="W105" s="210"/>
      <c r="X105" s="210"/>
      <c r="Y105" s="210"/>
      <c r="Z105" s="210"/>
      <c r="AA105" s="210"/>
      <c r="AB105" s="210"/>
      <c r="AC105" s="210"/>
    </row>
    <row r="106" spans="2:29" s="165" customFormat="1">
      <c r="B106" s="504" t="str">
        <f t="shared" si="51"/>
        <v xml:space="preserve">40 Gbps </v>
      </c>
      <c r="C106" s="503" t="s">
        <v>28</v>
      </c>
      <c r="D106" s="489" t="s">
        <v>23</v>
      </c>
      <c r="E106" s="396">
        <v>147.78506988916058</v>
      </c>
      <c r="F106" s="396">
        <v>174.16784143419122</v>
      </c>
      <c r="G106" s="396">
        <v>97.438304479999957</v>
      </c>
      <c r="H106" s="396"/>
      <c r="I106" s="396"/>
      <c r="J106" s="396"/>
      <c r="K106" s="396"/>
      <c r="L106" s="396"/>
      <c r="M106" s="396"/>
      <c r="N106" s="396"/>
      <c r="O106" s="396"/>
      <c r="P106" s="396"/>
      <c r="Q106" s="210"/>
      <c r="R106" s="210"/>
      <c r="S106" s="210"/>
      <c r="T106" s="210"/>
      <c r="U106" s="210"/>
      <c r="V106" s="210"/>
      <c r="W106" s="210"/>
      <c r="X106" s="210"/>
      <c r="Y106" s="210"/>
      <c r="Z106" s="210"/>
      <c r="AA106" s="210"/>
      <c r="AB106" s="210"/>
      <c r="AC106" s="210"/>
    </row>
    <row r="107" spans="2:29" s="165" customFormat="1">
      <c r="B107" s="504" t="str">
        <f t="shared" si="51"/>
        <v xml:space="preserve">40 Gbps </v>
      </c>
      <c r="C107" s="503" t="s">
        <v>30</v>
      </c>
      <c r="D107" s="489" t="s">
        <v>23</v>
      </c>
      <c r="E107" s="396">
        <v>8.1879420954829136</v>
      </c>
      <c r="F107" s="396">
        <v>7.9265538087967364</v>
      </c>
      <c r="G107" s="396">
        <v>10.321537999999995</v>
      </c>
      <c r="H107" s="396"/>
      <c r="I107" s="396"/>
      <c r="J107" s="396"/>
      <c r="K107" s="396"/>
      <c r="L107" s="396"/>
      <c r="M107" s="396"/>
      <c r="N107" s="396"/>
      <c r="O107" s="396"/>
      <c r="P107" s="396"/>
      <c r="Q107" s="210"/>
      <c r="R107" s="210"/>
      <c r="S107" s="210"/>
      <c r="T107" s="210"/>
      <c r="U107" s="210"/>
      <c r="V107" s="210"/>
      <c r="W107" s="210"/>
      <c r="X107" s="210"/>
      <c r="Y107" s="210"/>
      <c r="Z107" s="210"/>
      <c r="AA107" s="210"/>
      <c r="AB107" s="210"/>
      <c r="AC107" s="210"/>
    </row>
    <row r="108" spans="2:29" s="210" customFormat="1">
      <c r="B108" s="562" t="str">
        <f t="shared" si="51"/>
        <v>50 Gbps</v>
      </c>
      <c r="C108" s="563" t="str">
        <f t="shared" ref="C108:D110" si="52">C25</f>
        <v>all</v>
      </c>
      <c r="D108" s="516" t="str">
        <f t="shared" si="52"/>
        <v>All</v>
      </c>
      <c r="E108" s="373">
        <v>0</v>
      </c>
      <c r="F108" s="373">
        <v>0</v>
      </c>
      <c r="G108" s="373">
        <v>0</v>
      </c>
      <c r="H108" s="373"/>
      <c r="I108" s="373"/>
      <c r="J108" s="373"/>
      <c r="K108" s="373"/>
      <c r="L108" s="373"/>
      <c r="M108" s="373"/>
      <c r="N108" s="373"/>
      <c r="O108" s="373"/>
      <c r="P108" s="373"/>
    </row>
    <row r="109" spans="2:29" s="165" customFormat="1">
      <c r="B109" s="483" t="str">
        <f t="shared" si="51"/>
        <v>100 Gbps</v>
      </c>
      <c r="C109" s="507" t="str">
        <f t="shared" si="52"/>
        <v>100-300 m</v>
      </c>
      <c r="D109" s="485" t="str">
        <f t="shared" si="52"/>
        <v>All</v>
      </c>
      <c r="E109" s="374">
        <v>98.621345999999988</v>
      </c>
      <c r="F109" s="374">
        <v>124.64446038072001</v>
      </c>
      <c r="G109" s="374">
        <v>251.93335254689399</v>
      </c>
      <c r="H109" s="374"/>
      <c r="I109" s="374"/>
      <c r="J109" s="374"/>
      <c r="K109" s="374"/>
      <c r="L109" s="374"/>
      <c r="M109" s="374"/>
      <c r="N109" s="374"/>
      <c r="O109" s="374"/>
      <c r="P109" s="374"/>
      <c r="Q109" s="210"/>
      <c r="R109" s="210"/>
      <c r="S109" s="210"/>
      <c r="T109" s="210"/>
      <c r="U109" s="210"/>
      <c r="V109" s="210"/>
      <c r="W109" s="210"/>
      <c r="X109" s="210"/>
      <c r="Y109" s="210"/>
      <c r="Z109" s="210"/>
      <c r="AA109" s="210"/>
      <c r="AB109" s="210"/>
      <c r="AC109" s="210"/>
    </row>
    <row r="110" spans="2:29" s="165" customFormat="1">
      <c r="B110" s="487" t="str">
        <f t="shared" si="51"/>
        <v>100G PSM4</v>
      </c>
      <c r="C110" s="488" t="str">
        <f t="shared" si="52"/>
        <v>500 m</v>
      </c>
      <c r="D110" s="489" t="str">
        <f t="shared" si="52"/>
        <v>QSFP28</v>
      </c>
      <c r="E110" s="396">
        <v>67.773890240000014</v>
      </c>
      <c r="F110" s="396">
        <v>158.09400299999999</v>
      </c>
      <c r="G110" s="396">
        <v>96.70092799999999</v>
      </c>
      <c r="H110" s="396"/>
      <c r="I110" s="396"/>
      <c r="J110" s="396"/>
      <c r="K110" s="396"/>
      <c r="L110" s="396"/>
      <c r="M110" s="396"/>
      <c r="N110" s="396"/>
      <c r="O110" s="396"/>
      <c r="P110" s="396"/>
      <c r="Q110" s="210"/>
      <c r="R110" s="210"/>
      <c r="S110" s="210"/>
      <c r="T110" s="210"/>
      <c r="U110" s="210"/>
      <c r="V110" s="210"/>
      <c r="W110" s="210"/>
      <c r="X110" s="210"/>
      <c r="Y110" s="210"/>
      <c r="Z110" s="210"/>
      <c r="AA110" s="210"/>
      <c r="AB110" s="210"/>
      <c r="AC110" s="210"/>
    </row>
    <row r="111" spans="2:29" s="210" customFormat="1">
      <c r="B111" s="487" t="str">
        <f t="shared" ref="B111:D111" si="53">B28</f>
        <v>100G DR</v>
      </c>
      <c r="C111" s="488" t="str">
        <f t="shared" si="53"/>
        <v>500 m</v>
      </c>
      <c r="D111" s="489" t="str">
        <f t="shared" si="53"/>
        <v>QSFP28</v>
      </c>
      <c r="E111" s="396">
        <v>0</v>
      </c>
      <c r="F111" s="396">
        <v>0</v>
      </c>
      <c r="G111" s="396">
        <v>0</v>
      </c>
      <c r="H111" s="396"/>
      <c r="I111" s="396"/>
      <c r="J111" s="396"/>
      <c r="K111" s="396"/>
      <c r="L111" s="396"/>
      <c r="M111" s="396"/>
      <c r="N111" s="396"/>
      <c r="O111" s="396"/>
      <c r="P111" s="396"/>
    </row>
    <row r="112" spans="2:29" s="165" customFormat="1" ht="12.75" customHeight="1">
      <c r="B112" s="487" t="str">
        <f t="shared" ref="B112:D112" si="54">B29</f>
        <v>100G CWDM4</v>
      </c>
      <c r="C112" s="488" t="str">
        <f t="shared" si="54"/>
        <v>500 m, 2 km</v>
      </c>
      <c r="D112" s="489" t="str">
        <f t="shared" si="54"/>
        <v>QSFP28</v>
      </c>
      <c r="E112" s="396">
        <v>80.691629999999989</v>
      </c>
      <c r="F112" s="396">
        <v>497.91453000000001</v>
      </c>
      <c r="G112" s="396">
        <v>1222.4833833333332</v>
      </c>
      <c r="H112" s="396"/>
      <c r="I112" s="396"/>
      <c r="J112" s="396"/>
      <c r="K112" s="396"/>
      <c r="L112" s="396"/>
      <c r="M112" s="396"/>
      <c r="N112" s="396"/>
      <c r="O112" s="396"/>
      <c r="P112" s="396"/>
      <c r="Q112" s="210"/>
      <c r="R112" s="210"/>
      <c r="S112" s="210"/>
      <c r="T112" s="210"/>
      <c r="U112" s="210"/>
      <c r="V112" s="210"/>
      <c r="W112" s="210"/>
      <c r="X112" s="210"/>
      <c r="Y112" s="210"/>
      <c r="Z112" s="210"/>
      <c r="AA112" s="210"/>
      <c r="AB112" s="210"/>
      <c r="AC112" s="210"/>
    </row>
    <row r="113" spans="2:29" s="210" customFormat="1" ht="12.75" customHeight="1">
      <c r="B113" s="487" t="str">
        <f t="shared" ref="B113:D113" si="55">B30</f>
        <v>100G FR, DR+</v>
      </c>
      <c r="C113" s="488" t="str">
        <f t="shared" si="55"/>
        <v>2 km</v>
      </c>
      <c r="D113" s="489" t="str">
        <f t="shared" si="55"/>
        <v>QSFP28</v>
      </c>
      <c r="E113" s="396">
        <v>0</v>
      </c>
      <c r="F113" s="396">
        <v>0</v>
      </c>
      <c r="G113" s="396">
        <v>1.2</v>
      </c>
      <c r="H113" s="396"/>
      <c r="I113" s="396"/>
      <c r="J113" s="396"/>
      <c r="K113" s="396"/>
      <c r="L113" s="396"/>
      <c r="M113" s="396"/>
      <c r="N113" s="396"/>
      <c r="O113" s="396"/>
      <c r="P113" s="396"/>
    </row>
    <row r="114" spans="2:29" s="165" customFormat="1">
      <c r="B114" s="487" t="str">
        <f t="shared" ref="B114:D118" si="56">B31</f>
        <v>100 Gbps</v>
      </c>
      <c r="C114" s="503" t="str">
        <f t="shared" si="56"/>
        <v>10-20 km</v>
      </c>
      <c r="D114" s="489" t="str">
        <f t="shared" si="56"/>
        <v>All</v>
      </c>
      <c r="E114" s="396">
        <v>829.02505769550748</v>
      </c>
      <c r="F114" s="396">
        <v>811.12729718981325</v>
      </c>
      <c r="G114" s="396">
        <v>544.44552501424243</v>
      </c>
      <c r="H114" s="396"/>
      <c r="I114" s="396"/>
      <c r="J114" s="396"/>
      <c r="K114" s="396"/>
      <c r="L114" s="396"/>
      <c r="M114" s="396"/>
      <c r="N114" s="396"/>
      <c r="O114" s="396"/>
      <c r="P114" s="396"/>
      <c r="Q114" s="210"/>
      <c r="R114" s="210"/>
      <c r="S114" s="210"/>
      <c r="T114" s="210"/>
      <c r="U114" s="210"/>
      <c r="V114" s="210"/>
      <c r="W114" s="210"/>
      <c r="X114" s="210"/>
      <c r="Y114" s="210"/>
      <c r="Z114" s="210"/>
      <c r="AA114" s="210"/>
      <c r="AB114" s="210"/>
      <c r="AC114" s="210"/>
    </row>
    <row r="115" spans="2:29" s="165" customFormat="1">
      <c r="B115" s="492" t="str">
        <f t="shared" si="56"/>
        <v>100 Gbps</v>
      </c>
      <c r="C115" s="506" t="str">
        <f t="shared" si="56"/>
        <v>30-40-80 km</v>
      </c>
      <c r="D115" s="494" t="str">
        <f t="shared" si="56"/>
        <v>All (direct detect only)</v>
      </c>
      <c r="E115" s="396">
        <v>67.047039534140794</v>
      </c>
      <c r="F115" s="396">
        <v>62.194101403620429</v>
      </c>
      <c r="G115" s="396">
        <v>38.842078210703875</v>
      </c>
      <c r="H115" s="396"/>
      <c r="I115" s="396"/>
      <c r="J115" s="396"/>
      <c r="K115" s="396"/>
      <c r="L115" s="396"/>
      <c r="M115" s="396"/>
      <c r="N115" s="396"/>
      <c r="O115" s="396"/>
      <c r="P115" s="396"/>
      <c r="Q115" s="210"/>
      <c r="R115" s="210"/>
      <c r="S115" s="210"/>
      <c r="T115" s="210"/>
      <c r="U115" s="210"/>
      <c r="V115" s="210"/>
      <c r="W115" s="210"/>
      <c r="X115" s="210"/>
      <c r="Y115" s="210"/>
      <c r="Z115" s="210"/>
      <c r="AA115" s="210"/>
      <c r="AB115" s="210"/>
      <c r="AC115" s="210"/>
    </row>
    <row r="116" spans="2:29" s="210" customFormat="1">
      <c r="B116" s="508" t="str">
        <f t="shared" si="56"/>
        <v>200G SR4</v>
      </c>
      <c r="C116" s="507" t="str">
        <f t="shared" si="56"/>
        <v>100 m</v>
      </c>
      <c r="D116" s="509" t="str">
        <f t="shared" si="56"/>
        <v>QSFP56</v>
      </c>
      <c r="E116" s="374">
        <v>0</v>
      </c>
      <c r="F116" s="374">
        <v>0</v>
      </c>
      <c r="G116" s="374">
        <v>0.35</v>
      </c>
      <c r="H116" s="374"/>
      <c r="I116" s="374"/>
      <c r="J116" s="374"/>
      <c r="K116" s="374"/>
      <c r="L116" s="374"/>
      <c r="M116" s="374"/>
      <c r="N116" s="374"/>
      <c r="O116" s="374"/>
      <c r="P116" s="374"/>
    </row>
    <row r="117" spans="2:29" s="210" customFormat="1">
      <c r="B117" s="510" t="str">
        <f t="shared" si="56"/>
        <v>200G DR</v>
      </c>
      <c r="C117" s="647" t="str">
        <f t="shared" si="56"/>
        <v>500 m</v>
      </c>
      <c r="D117" s="511" t="str">
        <f t="shared" si="56"/>
        <v>TBD</v>
      </c>
      <c r="E117" s="396">
        <v>0</v>
      </c>
      <c r="F117" s="396">
        <v>0</v>
      </c>
      <c r="G117" s="396">
        <v>0</v>
      </c>
      <c r="H117" s="396"/>
      <c r="I117" s="396"/>
      <c r="J117" s="396"/>
      <c r="K117" s="396"/>
      <c r="L117" s="396"/>
      <c r="M117" s="396"/>
      <c r="N117" s="396"/>
      <c r="O117" s="396"/>
      <c r="P117" s="396"/>
    </row>
    <row r="118" spans="2:29" s="210" customFormat="1">
      <c r="B118" s="510" t="str">
        <f t="shared" si="56"/>
        <v>200G FR4</v>
      </c>
      <c r="C118" s="647" t="str">
        <f t="shared" si="56"/>
        <v>3 km</v>
      </c>
      <c r="D118" s="511" t="str">
        <f t="shared" si="56"/>
        <v>QSFP56</v>
      </c>
      <c r="E118" s="396">
        <v>0</v>
      </c>
      <c r="F118" s="396">
        <v>0</v>
      </c>
      <c r="G118" s="396">
        <v>0.75</v>
      </c>
      <c r="H118" s="396"/>
      <c r="I118" s="396"/>
      <c r="J118" s="396"/>
      <c r="K118" s="396"/>
      <c r="L118" s="396"/>
      <c r="M118" s="396"/>
      <c r="N118" s="396"/>
      <c r="O118" s="396"/>
      <c r="P118" s="396"/>
    </row>
    <row r="119" spans="2:29" s="210" customFormat="1">
      <c r="B119" s="510" t="str">
        <f t="shared" ref="B119:D119" si="57">B36</f>
        <v>200G LR</v>
      </c>
      <c r="C119" s="647" t="str">
        <f t="shared" si="57"/>
        <v>10 km</v>
      </c>
      <c r="D119" s="511" t="str">
        <f t="shared" si="57"/>
        <v>TBD</v>
      </c>
      <c r="E119" s="396">
        <v>0</v>
      </c>
      <c r="F119" s="396">
        <v>0</v>
      </c>
      <c r="G119" s="396">
        <v>0</v>
      </c>
      <c r="H119" s="396"/>
      <c r="I119" s="396"/>
      <c r="J119" s="396"/>
      <c r="K119" s="396"/>
      <c r="L119" s="396"/>
      <c r="M119" s="396"/>
      <c r="N119" s="396"/>
      <c r="O119" s="396"/>
      <c r="P119" s="396"/>
    </row>
    <row r="120" spans="2:29" s="210" customFormat="1">
      <c r="B120" s="512" t="str">
        <f t="shared" ref="B120:D120" si="58">B37</f>
        <v>200G ER4</v>
      </c>
      <c r="C120" s="506" t="str">
        <f t="shared" si="58"/>
        <v>40 km</v>
      </c>
      <c r="D120" s="513" t="str">
        <f t="shared" si="58"/>
        <v>TBD</v>
      </c>
      <c r="E120" s="395">
        <v>0</v>
      </c>
      <c r="F120" s="395">
        <v>0</v>
      </c>
      <c r="G120" s="395">
        <v>0</v>
      </c>
      <c r="H120" s="395"/>
      <c r="I120" s="395"/>
      <c r="J120" s="395"/>
      <c r="K120" s="395"/>
      <c r="L120" s="395"/>
      <c r="M120" s="395"/>
      <c r="N120" s="395"/>
      <c r="O120" s="395"/>
      <c r="P120" s="395"/>
    </row>
    <row r="121" spans="2:29" s="210" customFormat="1">
      <c r="B121" s="508" t="str">
        <f t="shared" ref="B121:D127" si="59">B38</f>
        <v>2x200 (400G-SR8)</v>
      </c>
      <c r="C121" s="507" t="str">
        <f t="shared" si="59"/>
        <v>100 m</v>
      </c>
      <c r="D121" s="509" t="str">
        <f t="shared" si="59"/>
        <v>OSFP, QSFP-DD</v>
      </c>
      <c r="E121" s="374">
        <v>0</v>
      </c>
      <c r="F121" s="374">
        <v>0</v>
      </c>
      <c r="G121" s="374">
        <v>14.811999999999999</v>
      </c>
      <c r="H121" s="374"/>
      <c r="I121" s="374"/>
      <c r="J121" s="374"/>
      <c r="K121" s="374"/>
      <c r="L121" s="374"/>
      <c r="M121" s="374"/>
      <c r="N121" s="374"/>
      <c r="O121" s="374"/>
      <c r="P121" s="374"/>
    </row>
    <row r="122" spans="2:29" s="210" customFormat="1">
      <c r="B122" s="510" t="str">
        <f t="shared" si="59"/>
        <v>400G SR4.2</v>
      </c>
      <c r="C122" s="489" t="str">
        <f t="shared" si="59"/>
        <v>100 m</v>
      </c>
      <c r="D122" s="511" t="str">
        <f t="shared" si="59"/>
        <v>OSFP, QSFP-DD</v>
      </c>
      <c r="E122" s="396">
        <v>0</v>
      </c>
      <c r="F122" s="396">
        <v>0</v>
      </c>
      <c r="G122" s="396">
        <v>0</v>
      </c>
      <c r="H122" s="396"/>
      <c r="I122" s="396"/>
      <c r="J122" s="396"/>
      <c r="K122" s="396"/>
      <c r="L122" s="396"/>
      <c r="M122" s="396"/>
      <c r="N122" s="396"/>
      <c r="O122" s="396"/>
      <c r="P122" s="396"/>
    </row>
    <row r="123" spans="2:29" s="210" customFormat="1">
      <c r="B123" s="502" t="str">
        <f t="shared" si="59"/>
        <v>400G DR4</v>
      </c>
      <c r="C123" s="489" t="str">
        <f t="shared" si="59"/>
        <v>500 m</v>
      </c>
      <c r="D123" s="489" t="str">
        <f t="shared" si="59"/>
        <v>OSFP, QSFP-DD, QSFP112</v>
      </c>
      <c r="E123" s="396">
        <v>0</v>
      </c>
      <c r="F123" s="396">
        <v>0</v>
      </c>
      <c r="G123" s="396">
        <v>2.2000000000000002</v>
      </c>
      <c r="H123" s="396"/>
      <c r="I123" s="396"/>
      <c r="J123" s="396"/>
      <c r="K123" s="396"/>
      <c r="L123" s="396"/>
      <c r="M123" s="396"/>
      <c r="N123" s="396"/>
      <c r="O123" s="396"/>
      <c r="P123" s="396"/>
    </row>
    <row r="124" spans="2:29" s="210" customFormat="1">
      <c r="B124" s="502" t="str">
        <f t="shared" si="59"/>
        <v>2x(200G FR4)</v>
      </c>
      <c r="C124" s="489" t="str">
        <f t="shared" si="59"/>
        <v>2 km</v>
      </c>
      <c r="D124" s="489" t="str">
        <f t="shared" si="59"/>
        <v>OSFP</v>
      </c>
      <c r="E124" s="396">
        <v>0</v>
      </c>
      <c r="F124" s="396">
        <v>0</v>
      </c>
      <c r="G124" s="396">
        <v>22.2</v>
      </c>
      <c r="H124" s="396"/>
      <c r="I124" s="396"/>
      <c r="J124" s="396"/>
      <c r="K124" s="396"/>
      <c r="L124" s="396"/>
      <c r="M124" s="396"/>
      <c r="N124" s="396"/>
      <c r="O124" s="396"/>
      <c r="P124" s="396"/>
    </row>
    <row r="125" spans="2:29" s="210" customFormat="1">
      <c r="B125" s="502" t="str">
        <f t="shared" si="59"/>
        <v>400G FR4</v>
      </c>
      <c r="C125" s="489" t="str">
        <f t="shared" si="59"/>
        <v>2 km</v>
      </c>
      <c r="D125" s="489" t="str">
        <f t="shared" si="59"/>
        <v>OSFP, QSFP-DD, QSFP112</v>
      </c>
      <c r="E125" s="396">
        <v>0</v>
      </c>
      <c r="F125" s="396">
        <v>8.1299999999999997E-2</v>
      </c>
      <c r="G125" s="396">
        <v>2</v>
      </c>
      <c r="H125" s="396"/>
      <c r="I125" s="396"/>
      <c r="J125" s="396"/>
      <c r="K125" s="396"/>
      <c r="L125" s="396"/>
      <c r="M125" s="396"/>
      <c r="N125" s="396"/>
      <c r="O125" s="396"/>
      <c r="P125" s="396"/>
    </row>
    <row r="126" spans="2:29" s="210" customFormat="1">
      <c r="B126" s="502" t="str">
        <f t="shared" si="59"/>
        <v>400G LR8, LR4</v>
      </c>
      <c r="C126" s="489" t="str">
        <f t="shared" si="59"/>
        <v>10 km</v>
      </c>
      <c r="D126" s="489" t="str">
        <f t="shared" si="59"/>
        <v>OSFP, QSFP-DD, QSFP112</v>
      </c>
      <c r="E126" s="396">
        <v>0</v>
      </c>
      <c r="F126" s="396">
        <v>1.2669999999999999</v>
      </c>
      <c r="G126" s="396">
        <v>8</v>
      </c>
      <c r="H126" s="396"/>
      <c r="I126" s="396"/>
      <c r="J126" s="396"/>
      <c r="K126" s="396"/>
      <c r="L126" s="396"/>
      <c r="M126" s="396"/>
      <c r="N126" s="396"/>
      <c r="O126" s="396"/>
      <c r="P126" s="396"/>
    </row>
    <row r="127" spans="2:29" s="210" customFormat="1">
      <c r="B127" s="514" t="str">
        <f t="shared" si="59"/>
        <v>400G ER4</v>
      </c>
      <c r="C127" s="494" t="str">
        <f t="shared" si="59"/>
        <v>40 km</v>
      </c>
      <c r="D127" s="494" t="str">
        <f t="shared" si="59"/>
        <v>TBD</v>
      </c>
      <c r="E127" s="395">
        <v>0</v>
      </c>
      <c r="F127" s="395">
        <v>0</v>
      </c>
      <c r="G127" s="395">
        <v>0</v>
      </c>
      <c r="H127" s="395"/>
      <c r="I127" s="395"/>
      <c r="J127" s="395"/>
      <c r="K127" s="395"/>
      <c r="L127" s="395"/>
      <c r="M127" s="395"/>
      <c r="N127" s="395"/>
      <c r="O127" s="395"/>
      <c r="P127" s="395"/>
    </row>
    <row r="128" spans="2:29" s="210" customFormat="1">
      <c r="B128" s="515" t="str">
        <f t="shared" ref="B128:D128" si="60">B45</f>
        <v>2x400G, 800G, 1.6T</v>
      </c>
      <c r="C128" s="516" t="str">
        <f t="shared" si="60"/>
        <v>All</v>
      </c>
      <c r="D128" s="516" t="str">
        <f t="shared" si="60"/>
        <v>All</v>
      </c>
      <c r="E128" s="373">
        <v>0</v>
      </c>
      <c r="F128" s="373">
        <v>0</v>
      </c>
      <c r="G128" s="373">
        <v>0</v>
      </c>
      <c r="H128" s="373"/>
      <c r="I128" s="373"/>
      <c r="J128" s="373"/>
      <c r="K128" s="373"/>
      <c r="L128" s="373"/>
      <c r="M128" s="373"/>
      <c r="N128" s="373"/>
      <c r="O128" s="373"/>
      <c r="P128" s="373"/>
    </row>
    <row r="129" spans="2:29" s="165" customFormat="1">
      <c r="B129" s="517" t="s">
        <v>9</v>
      </c>
      <c r="C129" s="516" t="str">
        <f>C46</f>
        <v>All</v>
      </c>
      <c r="D129" s="516" t="str">
        <f>D46</f>
        <v>All</v>
      </c>
      <c r="E129" s="518">
        <f t="shared" ref="E129:G129" si="61">SUM(E91:E128)</f>
        <v>2687.6154076451867</v>
      </c>
      <c r="F129" s="518">
        <f t="shared" si="61"/>
        <v>3178.3132920887742</v>
      </c>
      <c r="G129" s="518">
        <f t="shared" si="61"/>
        <v>3388.017527813528</v>
      </c>
      <c r="H129" s="518"/>
      <c r="I129" s="518"/>
      <c r="J129" s="518"/>
      <c r="K129" s="518"/>
      <c r="L129" s="518"/>
      <c r="M129" s="313"/>
      <c r="N129" s="313"/>
      <c r="O129" s="313"/>
      <c r="P129" s="313"/>
      <c r="Q129" s="210"/>
      <c r="R129" s="210"/>
      <c r="S129" s="210"/>
      <c r="T129" s="210"/>
      <c r="U129" s="210"/>
      <c r="V129" s="210"/>
      <c r="W129" s="210"/>
      <c r="X129" s="210"/>
      <c r="Y129" s="210"/>
      <c r="Z129" s="210"/>
      <c r="AA129" s="210"/>
      <c r="AB129" s="210"/>
      <c r="AC129" s="210"/>
    </row>
    <row r="130" spans="2:29">
      <c r="C130" s="210"/>
      <c r="E130" s="8"/>
      <c r="F130" s="8">
        <f t="shared" ref="F130:G130" si="62">IF(E129=0,"",F129/E129-1)</f>
        <v>0.18257741901901192</v>
      </c>
      <c r="G130" s="8">
        <f t="shared" si="62"/>
        <v>6.5979724606360923E-2</v>
      </c>
      <c r="H130" s="8"/>
      <c r="I130" s="8"/>
      <c r="J130" s="8"/>
      <c r="K130" s="8"/>
      <c r="L130" s="8"/>
      <c r="M130" s="8"/>
      <c r="N130" s="8"/>
      <c r="O130" s="8"/>
      <c r="P130" s="8"/>
    </row>
    <row r="131" spans="2:29">
      <c r="C131" s="564"/>
      <c r="D131" s="571" t="s">
        <v>367</v>
      </c>
      <c r="E131" s="572">
        <f>(SUM(E8:E12)+SUM(E13:E17)*10+E18*25+SUM(E19:E24)*40+E25*50+SUM(E26:E32)*100+(E33+E35)*200++SUM(E38:E43)*400+E45*800)</f>
        <v>417938199.40499997</v>
      </c>
      <c r="F131" s="572">
        <f t="shared" ref="F131:G131" si="63">(SUM(F8:F12)+SUM(F13:F17)*10+F18*25+SUM(F19:F24)*40+F25*50+SUM(F26:F32)*100+(F33+F35)*200++SUM(F38:F43)*400+F45*800)</f>
        <v>656551381.04999995</v>
      </c>
      <c r="G131" s="572">
        <f t="shared" si="63"/>
        <v>1002363015.6694679</v>
      </c>
      <c r="H131" s="572"/>
      <c r="I131" s="572"/>
      <c r="J131" s="572"/>
      <c r="K131" s="572"/>
      <c r="L131" s="572"/>
      <c r="M131" s="572"/>
      <c r="N131" s="572"/>
      <c r="O131" s="572"/>
      <c r="P131" s="572"/>
    </row>
    <row r="132" spans="2:29">
      <c r="C132" s="564"/>
      <c r="D132" s="571" t="s">
        <v>361</v>
      </c>
      <c r="E132" s="609">
        <f>E129*10^6/E131</f>
        <v>6.430652693320269</v>
      </c>
      <c r="F132" s="609">
        <f t="shared" ref="F132:G132" si="64">F129*10^6/F131</f>
        <v>4.8409208842205276</v>
      </c>
      <c r="G132" s="609">
        <f t="shared" si="64"/>
        <v>3.3800304628664954</v>
      </c>
      <c r="H132" s="609"/>
      <c r="I132" s="609"/>
      <c r="J132" s="609"/>
      <c r="K132" s="609"/>
      <c r="L132" s="609"/>
      <c r="M132" s="609"/>
      <c r="N132" s="609"/>
      <c r="O132" s="609"/>
      <c r="P132" s="609"/>
    </row>
    <row r="133" spans="2:29">
      <c r="C133" s="210"/>
      <c r="E133" s="595"/>
      <c r="F133" s="595"/>
      <c r="G133" s="595"/>
      <c r="H133" s="595"/>
      <c r="I133" s="595"/>
      <c r="J133" s="595"/>
      <c r="K133" s="595"/>
      <c r="L133" s="595"/>
      <c r="M133" s="595"/>
      <c r="N133" s="595"/>
      <c r="O133" s="595"/>
      <c r="P133" s="595"/>
    </row>
    <row r="134" spans="2:29">
      <c r="C134" s="210"/>
      <c r="E134" s="220"/>
      <c r="F134" s="220"/>
      <c r="G134" s="220"/>
      <c r="H134" s="220"/>
      <c r="I134" s="220"/>
      <c r="J134" s="359"/>
      <c r="K134" s="390"/>
      <c r="L134" s="421"/>
      <c r="M134" s="444"/>
      <c r="N134" s="578"/>
      <c r="O134" s="624"/>
      <c r="P134" s="624"/>
    </row>
    <row r="135" spans="2:29">
      <c r="C135" s="210"/>
      <c r="E135" s="220"/>
      <c r="F135" s="220"/>
      <c r="G135" s="220"/>
      <c r="H135" s="220"/>
      <c r="I135" s="220"/>
      <c r="J135" s="359"/>
      <c r="K135" s="390"/>
      <c r="L135" s="421"/>
      <c r="M135" s="444"/>
      <c r="N135" s="578"/>
      <c r="O135" s="624"/>
      <c r="P135" s="624"/>
    </row>
    <row r="136" spans="2:29">
      <c r="C136" s="210"/>
      <c r="E136" s="220"/>
      <c r="F136" s="220"/>
      <c r="G136" s="220"/>
      <c r="H136" s="220"/>
      <c r="I136" s="220"/>
      <c r="J136" s="359"/>
      <c r="K136" s="390"/>
      <c r="L136" s="421"/>
      <c r="M136" s="444"/>
      <c r="N136" s="578"/>
      <c r="O136" s="624"/>
      <c r="P136" s="624"/>
    </row>
    <row r="137" spans="2:29">
      <c r="C137" s="210"/>
      <c r="E137" s="220"/>
      <c r="F137" s="220"/>
      <c r="G137" s="220"/>
      <c r="H137" s="220"/>
      <c r="I137" s="220"/>
      <c r="J137" s="359"/>
      <c r="K137" s="390"/>
      <c r="L137" s="421"/>
      <c r="M137" s="444"/>
      <c r="N137" s="578"/>
      <c r="O137" s="624"/>
      <c r="P137" s="624"/>
    </row>
    <row r="138" spans="2:29">
      <c r="C138" s="210"/>
      <c r="E138" s="220"/>
      <c r="F138" s="220"/>
      <c r="G138" s="220"/>
      <c r="H138" s="220"/>
      <c r="I138" s="220"/>
      <c r="J138" s="359"/>
      <c r="K138" s="390"/>
      <c r="L138" s="421"/>
      <c r="M138" s="444"/>
      <c r="N138" s="578"/>
      <c r="O138" s="624"/>
      <c r="P138" s="624"/>
    </row>
    <row r="139" spans="2:29">
      <c r="C139" s="210"/>
      <c r="E139" s="220"/>
      <c r="F139" s="220"/>
      <c r="G139" s="220"/>
      <c r="H139" s="220"/>
      <c r="I139" s="220"/>
      <c r="J139" s="359"/>
      <c r="K139" s="390"/>
      <c r="L139" s="421"/>
      <c r="M139" s="444"/>
      <c r="N139" s="578"/>
      <c r="O139" s="624"/>
      <c r="P139" s="624"/>
    </row>
    <row r="140" spans="2:29">
      <c r="C140" s="210"/>
      <c r="E140" s="220"/>
      <c r="F140" s="220"/>
      <c r="G140" s="220"/>
      <c r="H140" s="220"/>
      <c r="I140" s="220"/>
      <c r="J140" s="359"/>
      <c r="K140" s="390"/>
      <c r="L140" s="421"/>
      <c r="M140" s="444"/>
      <c r="N140" s="578"/>
      <c r="O140" s="624"/>
      <c r="P140" s="624"/>
    </row>
    <row r="141" spans="2:29">
      <c r="C141" s="210"/>
      <c r="E141" s="220"/>
      <c r="F141" s="220"/>
      <c r="G141" s="220"/>
      <c r="H141" s="220"/>
      <c r="I141" s="220"/>
      <c r="J141" s="359"/>
      <c r="K141" s="390"/>
      <c r="L141" s="421"/>
      <c r="M141" s="444"/>
      <c r="N141" s="578"/>
      <c r="O141" s="624"/>
      <c r="P141" s="624"/>
    </row>
    <row r="142" spans="2:29">
      <c r="C142" s="210"/>
      <c r="E142" s="220"/>
      <c r="F142" s="220"/>
      <c r="G142" s="220"/>
      <c r="H142" s="220"/>
      <c r="I142" s="220"/>
      <c r="J142" s="359"/>
      <c r="K142" s="390"/>
      <c r="L142" s="421"/>
      <c r="M142" s="444"/>
      <c r="N142" s="578"/>
      <c r="O142" s="624"/>
      <c r="P142" s="624"/>
    </row>
    <row r="143" spans="2:29">
      <c r="C143" s="594"/>
      <c r="D143" s="594"/>
      <c r="E143" s="594"/>
      <c r="F143" s="594"/>
      <c r="G143" s="594"/>
      <c r="H143" s="594"/>
      <c r="I143" s="594"/>
      <c r="J143" s="359"/>
      <c r="K143" s="390"/>
      <c r="L143" s="421"/>
      <c r="M143" s="444"/>
      <c r="N143" s="578"/>
      <c r="O143" s="624"/>
      <c r="P143" s="624"/>
    </row>
    <row r="144" spans="2:29">
      <c r="C144" s="210"/>
      <c r="E144" s="220"/>
      <c r="F144" s="220"/>
      <c r="G144" s="220"/>
      <c r="H144" s="220"/>
      <c r="I144" s="220"/>
      <c r="J144" s="359"/>
      <c r="K144" s="390"/>
      <c r="L144" s="421"/>
      <c r="M144" s="444"/>
      <c r="N144" s="578"/>
      <c r="O144" s="624"/>
      <c r="P144" s="624"/>
    </row>
    <row r="145" spans="3:16">
      <c r="C145" s="210"/>
      <c r="E145" s="220"/>
      <c r="F145" s="220"/>
      <c r="G145" s="220"/>
      <c r="H145" s="220"/>
      <c r="I145" s="220"/>
      <c r="J145" s="359"/>
      <c r="K145" s="390"/>
      <c r="L145" s="421"/>
      <c r="M145" s="444"/>
      <c r="N145" s="578"/>
      <c r="O145" s="624"/>
      <c r="P145" s="624"/>
    </row>
    <row r="146" spans="3:16">
      <c r="C146" s="210"/>
      <c r="E146" s="220"/>
      <c r="F146" s="220"/>
      <c r="G146" s="220"/>
      <c r="H146" s="220"/>
      <c r="I146" s="220"/>
      <c r="J146" s="359"/>
      <c r="K146" s="390"/>
      <c r="L146" s="421"/>
      <c r="M146" s="444"/>
      <c r="N146" s="578"/>
      <c r="O146" s="624"/>
      <c r="P146" s="624"/>
    </row>
    <row r="147" spans="3:16">
      <c r="C147" s="210"/>
      <c r="E147" s="220"/>
      <c r="F147" s="220"/>
      <c r="G147" s="220"/>
      <c r="H147" s="220"/>
      <c r="I147" s="220"/>
      <c r="J147" s="359"/>
      <c r="K147" s="390"/>
      <c r="L147" s="421"/>
      <c r="M147" s="444"/>
      <c r="N147" s="578"/>
      <c r="O147" s="624"/>
      <c r="P147" s="624"/>
    </row>
    <row r="148" spans="3:16">
      <c r="C148" s="210"/>
      <c r="E148" s="220"/>
      <c r="F148" s="220"/>
      <c r="G148" s="220"/>
      <c r="H148" s="220"/>
      <c r="I148" s="220"/>
      <c r="J148" s="359"/>
      <c r="K148" s="390"/>
      <c r="L148" s="421"/>
      <c r="M148" s="444"/>
      <c r="N148" s="578"/>
      <c r="O148" s="624"/>
      <c r="P148" s="624"/>
    </row>
    <row r="149" spans="3:16">
      <c r="C149" s="210"/>
      <c r="E149" s="220"/>
      <c r="F149" s="220"/>
      <c r="G149" s="220"/>
      <c r="H149" s="220"/>
      <c r="I149" s="220"/>
      <c r="J149" s="359"/>
      <c r="K149" s="390"/>
      <c r="L149" s="421"/>
      <c r="M149" s="444"/>
      <c r="N149" s="578"/>
      <c r="O149" s="624"/>
      <c r="P149" s="624"/>
    </row>
    <row r="150" spans="3:16">
      <c r="C150" s="210"/>
      <c r="E150" s="220"/>
      <c r="F150" s="220"/>
      <c r="G150" s="220"/>
      <c r="H150" s="220"/>
      <c r="I150" s="220"/>
      <c r="J150" s="359"/>
      <c r="K150" s="390"/>
      <c r="L150" s="421"/>
      <c r="M150" s="444"/>
      <c r="N150" s="578"/>
      <c r="O150" s="624"/>
      <c r="P150" s="624"/>
    </row>
    <row r="151" spans="3:16">
      <c r="C151" s="210"/>
      <c r="E151" s="220"/>
      <c r="F151" s="220"/>
      <c r="G151" s="220"/>
      <c r="H151" s="220"/>
      <c r="I151" s="220"/>
      <c r="J151" s="359"/>
      <c r="K151" s="390"/>
      <c r="L151" s="421"/>
      <c r="M151" s="444"/>
      <c r="N151" s="578"/>
      <c r="O151" s="624"/>
      <c r="P151" s="624"/>
    </row>
    <row r="152" spans="3:16">
      <c r="C152" s="210"/>
      <c r="E152" s="220"/>
      <c r="F152" s="220"/>
      <c r="G152" s="220"/>
      <c r="H152" s="220"/>
      <c r="I152" s="220"/>
      <c r="J152" s="359"/>
      <c r="K152" s="390"/>
      <c r="L152" s="421"/>
      <c r="M152" s="444"/>
      <c r="N152" s="578"/>
      <c r="O152" s="624"/>
      <c r="P152" s="624"/>
    </row>
    <row r="153" spans="3:16">
      <c r="C153" s="210"/>
      <c r="E153" s="220"/>
      <c r="F153" s="220"/>
      <c r="G153" s="220"/>
      <c r="H153" s="220"/>
      <c r="I153" s="220"/>
      <c r="J153" s="359"/>
      <c r="K153" s="390"/>
      <c r="L153" s="421"/>
      <c r="M153" s="444"/>
      <c r="N153" s="578"/>
      <c r="O153" s="624"/>
      <c r="P153" s="624"/>
    </row>
    <row r="154" spans="3:16">
      <c r="C154" s="210"/>
      <c r="E154" s="220"/>
      <c r="F154" s="220"/>
      <c r="G154" s="220"/>
      <c r="H154" s="220"/>
      <c r="I154" s="220"/>
      <c r="J154" s="359"/>
      <c r="K154" s="390"/>
      <c r="L154" s="421"/>
      <c r="M154" s="444"/>
      <c r="N154" s="578"/>
      <c r="O154" s="624"/>
      <c r="P154" s="624"/>
    </row>
    <row r="155" spans="3:16">
      <c r="C155" s="210"/>
      <c r="E155" s="220"/>
      <c r="F155" s="220"/>
      <c r="G155" s="220"/>
      <c r="H155" s="220"/>
      <c r="I155" s="220"/>
      <c r="J155" s="359"/>
      <c r="K155" s="390"/>
      <c r="L155" s="421"/>
      <c r="M155" s="444"/>
      <c r="N155" s="578"/>
      <c r="O155" s="624"/>
      <c r="P155" s="624"/>
    </row>
    <row r="156" spans="3:16">
      <c r="C156" s="210"/>
      <c r="E156" s="220"/>
      <c r="F156" s="220"/>
      <c r="G156" s="220"/>
      <c r="H156" s="220"/>
      <c r="I156" s="220"/>
      <c r="J156" s="359"/>
      <c r="K156" s="390"/>
      <c r="L156" s="421"/>
      <c r="M156" s="444"/>
      <c r="N156" s="578"/>
      <c r="O156" s="624"/>
      <c r="P156" s="624"/>
    </row>
    <row r="157" spans="3:16">
      <c r="C157" s="210"/>
      <c r="E157" s="220"/>
      <c r="F157" s="220"/>
      <c r="G157" s="220"/>
      <c r="H157" s="220"/>
      <c r="I157" s="220"/>
      <c r="J157" s="359"/>
      <c r="K157" s="390"/>
      <c r="L157" s="421"/>
      <c r="M157" s="444"/>
      <c r="N157" s="578"/>
      <c r="O157" s="624"/>
      <c r="P157" s="624"/>
    </row>
    <row r="158" spans="3:16">
      <c r="C158" s="210"/>
      <c r="E158" s="220"/>
      <c r="F158" s="220"/>
      <c r="G158" s="220"/>
      <c r="H158" s="220"/>
      <c r="I158" s="220"/>
      <c r="J158" s="359"/>
      <c r="K158" s="390"/>
      <c r="L158" s="421"/>
      <c r="M158" s="444"/>
      <c r="N158" s="578"/>
      <c r="O158" s="624"/>
      <c r="P158" s="624"/>
    </row>
    <row r="159" spans="3:16">
      <c r="C159" s="210"/>
      <c r="E159" s="220"/>
      <c r="F159" s="220"/>
      <c r="G159" s="220"/>
      <c r="H159" s="220"/>
      <c r="I159" s="220"/>
      <c r="J159" s="359"/>
      <c r="K159" s="390"/>
      <c r="L159" s="421"/>
      <c r="M159" s="444"/>
      <c r="N159" s="578"/>
      <c r="O159" s="624"/>
      <c r="P159" s="624"/>
    </row>
    <row r="160" spans="3:16">
      <c r="C160" s="210"/>
      <c r="E160" s="220"/>
      <c r="F160" s="220"/>
      <c r="G160" s="220"/>
      <c r="H160" s="220"/>
      <c r="I160" s="220"/>
      <c r="J160" s="359"/>
      <c r="K160" s="390"/>
      <c r="L160" s="421"/>
      <c r="M160" s="444"/>
      <c r="N160" s="578"/>
      <c r="O160" s="624"/>
      <c r="P160" s="624"/>
    </row>
    <row r="161" spans="3:16">
      <c r="C161" s="210"/>
      <c r="E161" s="220"/>
      <c r="F161" s="220"/>
      <c r="G161" s="220"/>
      <c r="H161" s="220"/>
      <c r="I161" s="220"/>
      <c r="J161" s="359"/>
      <c r="K161" s="390"/>
      <c r="L161" s="421"/>
      <c r="M161" s="444"/>
      <c r="N161" s="578"/>
      <c r="O161" s="624"/>
      <c r="P161" s="624"/>
    </row>
    <row r="162" spans="3:16">
      <c r="C162" s="210"/>
      <c r="E162" s="220"/>
      <c r="F162" s="220"/>
      <c r="G162" s="220"/>
      <c r="H162" s="220"/>
      <c r="I162" s="220"/>
      <c r="J162" s="359"/>
      <c r="K162" s="390"/>
      <c r="L162" s="421"/>
      <c r="M162" s="444"/>
      <c r="N162" s="578"/>
      <c r="O162" s="624"/>
      <c r="P162" s="624"/>
    </row>
    <row r="163" spans="3:16">
      <c r="C163" s="210"/>
      <c r="E163" s="220"/>
      <c r="F163" s="220"/>
      <c r="G163" s="220"/>
      <c r="H163" s="220"/>
      <c r="I163" s="220"/>
      <c r="J163" s="359"/>
      <c r="K163" s="390"/>
      <c r="L163" s="421"/>
      <c r="M163" s="444"/>
      <c r="N163" s="578"/>
      <c r="O163" s="624"/>
      <c r="P163" s="624"/>
    </row>
    <row r="164" spans="3:16">
      <c r="C164" s="210"/>
      <c r="E164" s="220"/>
      <c r="F164" s="220"/>
      <c r="G164" s="220"/>
      <c r="H164" s="220"/>
      <c r="I164" s="220"/>
      <c r="J164" s="359"/>
      <c r="K164" s="390"/>
      <c r="L164" s="421"/>
      <c r="M164" s="444"/>
      <c r="N164" s="578"/>
      <c r="O164" s="624"/>
      <c r="P164" s="624"/>
    </row>
    <row r="165" spans="3:16">
      <c r="C165" s="210"/>
      <c r="E165" s="220"/>
      <c r="F165" s="220"/>
      <c r="G165" s="220"/>
      <c r="H165" s="220"/>
      <c r="I165" s="220"/>
      <c r="J165" s="359"/>
      <c r="K165" s="390"/>
      <c r="L165" s="421"/>
      <c r="M165" s="444"/>
      <c r="N165" s="578"/>
      <c r="O165" s="624"/>
      <c r="P165" s="624"/>
    </row>
    <row r="166" spans="3:16">
      <c r="C166" s="210"/>
      <c r="E166" s="220"/>
      <c r="F166" s="220"/>
      <c r="G166" s="220"/>
      <c r="H166" s="220"/>
      <c r="I166" s="220"/>
      <c r="J166" s="359"/>
      <c r="K166" s="390"/>
      <c r="L166" s="421"/>
      <c r="M166" s="444"/>
      <c r="N166" s="578"/>
      <c r="O166" s="624"/>
      <c r="P166" s="624"/>
    </row>
    <row r="167" spans="3:16">
      <c r="C167" s="210"/>
    </row>
  </sheetData>
  <mergeCells count="3">
    <mergeCell ref="C21:C22"/>
    <mergeCell ref="C104:C105"/>
    <mergeCell ref="C63:C64"/>
  </mergeCells>
  <printOptions headings="1"/>
  <pageMargins left="0.7" right="0.7" top="0.75" bottom="0.75" header="0.3" footer="0.3"/>
  <pageSetup scale="1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sheetPr>
  <dimension ref="A1:P61"/>
  <sheetViews>
    <sheetView showGridLines="0" zoomScale="70" zoomScaleNormal="70" zoomScalePageLayoutView="70" workbookViewId="0"/>
  </sheetViews>
  <sheetFormatPr defaultColWidth="9.21875" defaultRowHeight="13.2"/>
  <cols>
    <col min="1" max="1" width="4.44140625" style="3" customWidth="1"/>
    <col min="2" max="2" width="10.33203125" style="3" customWidth="1"/>
    <col min="3" max="3" width="11" style="210" customWidth="1"/>
    <col min="4" max="4" width="12.21875" style="3" customWidth="1"/>
    <col min="5" max="7" width="12.21875" style="19" customWidth="1"/>
    <col min="8" max="16" width="12.21875" style="210" customWidth="1"/>
    <col min="17" max="16384" width="9.21875" style="3"/>
  </cols>
  <sheetData>
    <row r="1" spans="2:16" s="210" customFormat="1"/>
    <row r="2" spans="2:16" s="210" customFormat="1" ht="17.399999999999999">
      <c r="B2" s="91" t="str">
        <f>Introduction!B2</f>
        <v xml:space="preserve">LightCounting Optical Components Market Forecast </v>
      </c>
    </row>
    <row r="3" spans="2:16" ht="15">
      <c r="B3" s="258" t="str">
        <f>Introduction!B3</f>
        <v>April 2022 Forecast - sample template</v>
      </c>
    </row>
    <row r="4" spans="2:16" ht="15.6">
      <c r="B4" s="261" t="s">
        <v>163</v>
      </c>
      <c r="E4" s="351" t="s">
        <v>206</v>
      </c>
    </row>
    <row r="6" spans="2:16" ht="15">
      <c r="B6" s="265" t="s">
        <v>0</v>
      </c>
      <c r="D6" s="9"/>
      <c r="I6" s="574"/>
      <c r="L6" s="573"/>
    </row>
    <row r="7" spans="2:16">
      <c r="B7" s="5" t="s">
        <v>11</v>
      </c>
      <c r="C7" s="5" t="s">
        <v>12</v>
      </c>
      <c r="D7" s="5" t="s">
        <v>14</v>
      </c>
      <c r="E7" s="113">
        <v>2016</v>
      </c>
      <c r="F7" s="130">
        <v>2017</v>
      </c>
      <c r="G7" s="130">
        <v>2018</v>
      </c>
      <c r="H7" s="145">
        <v>2019</v>
      </c>
      <c r="I7" s="145">
        <v>2020</v>
      </c>
      <c r="J7" s="145">
        <v>2021</v>
      </c>
      <c r="K7" s="145">
        <v>2022</v>
      </c>
      <c r="L7" s="145">
        <v>2023</v>
      </c>
      <c r="M7" s="145">
        <v>2024</v>
      </c>
      <c r="N7" s="145">
        <v>2025</v>
      </c>
      <c r="O7" s="145">
        <v>2026</v>
      </c>
      <c r="P7" s="145">
        <v>2027</v>
      </c>
    </row>
    <row r="8" spans="2:16" s="50" customFormat="1">
      <c r="B8" s="714" t="s">
        <v>34</v>
      </c>
      <c r="C8" s="208" t="s">
        <v>32</v>
      </c>
      <c r="D8" s="209" t="s">
        <v>74</v>
      </c>
      <c r="E8" s="7">
        <v>0</v>
      </c>
      <c r="F8" s="7">
        <v>0</v>
      </c>
      <c r="G8" s="7">
        <v>0</v>
      </c>
      <c r="H8" s="7"/>
      <c r="I8" s="7"/>
      <c r="J8" s="7"/>
      <c r="K8" s="7"/>
      <c r="L8" s="7"/>
      <c r="M8" s="7"/>
      <c r="N8" s="7"/>
      <c r="O8" s="7"/>
      <c r="P8" s="7"/>
    </row>
    <row r="9" spans="2:16" s="50" customFormat="1">
      <c r="B9" s="712"/>
      <c r="C9" s="208" t="s">
        <v>33</v>
      </c>
      <c r="D9" s="141" t="s">
        <v>29</v>
      </c>
      <c r="E9" s="7">
        <v>0</v>
      </c>
      <c r="F9" s="7">
        <v>0</v>
      </c>
      <c r="G9" s="7">
        <v>0</v>
      </c>
      <c r="H9" s="7"/>
      <c r="I9" s="7"/>
      <c r="J9" s="7"/>
      <c r="K9" s="7"/>
      <c r="L9" s="7"/>
      <c r="M9" s="7"/>
      <c r="N9" s="7"/>
      <c r="O9" s="7"/>
      <c r="P9" s="7"/>
    </row>
    <row r="10" spans="2:16" s="50" customFormat="1">
      <c r="B10" s="715"/>
      <c r="C10" s="208" t="s">
        <v>28</v>
      </c>
      <c r="D10" s="141" t="s">
        <v>29</v>
      </c>
      <c r="E10" s="7">
        <v>0</v>
      </c>
      <c r="F10" s="7">
        <v>0</v>
      </c>
      <c r="G10" s="7">
        <v>0</v>
      </c>
      <c r="H10" s="7"/>
      <c r="I10" s="7"/>
      <c r="J10" s="7"/>
      <c r="K10" s="7"/>
      <c r="L10" s="7"/>
      <c r="M10" s="7"/>
      <c r="N10" s="7"/>
      <c r="O10" s="7"/>
      <c r="P10" s="7"/>
    </row>
    <row r="11" spans="2:16">
      <c r="B11" s="716" t="s">
        <v>39</v>
      </c>
      <c r="C11" s="109" t="s">
        <v>25</v>
      </c>
      <c r="D11" s="10" t="s">
        <v>16</v>
      </c>
      <c r="E11" s="7">
        <v>3849330</v>
      </c>
      <c r="F11" s="7">
        <v>2403350</v>
      </c>
      <c r="G11" s="7">
        <v>1265392</v>
      </c>
      <c r="H11" s="7"/>
      <c r="I11" s="7"/>
      <c r="J11" s="7"/>
      <c r="K11" s="7"/>
      <c r="L11" s="7"/>
      <c r="M11" s="7"/>
      <c r="N11" s="7"/>
      <c r="O11" s="7"/>
      <c r="P11" s="7"/>
    </row>
    <row r="12" spans="2:16">
      <c r="B12" s="717"/>
      <c r="C12" s="109" t="s">
        <v>28</v>
      </c>
      <c r="D12" s="12" t="s">
        <v>16</v>
      </c>
      <c r="E12" s="7">
        <v>52241</v>
      </c>
      <c r="F12" s="7">
        <v>43655</v>
      </c>
      <c r="G12" s="7">
        <v>41230</v>
      </c>
      <c r="H12" s="7"/>
      <c r="I12" s="7"/>
      <c r="J12" s="7"/>
      <c r="K12" s="7"/>
      <c r="L12" s="7"/>
      <c r="M12" s="7"/>
      <c r="N12" s="7"/>
      <c r="O12" s="7"/>
      <c r="P12" s="7"/>
    </row>
    <row r="13" spans="2:16">
      <c r="B13" s="716" t="s">
        <v>40</v>
      </c>
      <c r="C13" s="109" t="s">
        <v>25</v>
      </c>
      <c r="D13" s="11" t="s">
        <v>16</v>
      </c>
      <c r="E13" s="7">
        <v>3633062</v>
      </c>
      <c r="F13" s="7">
        <v>4592506</v>
      </c>
      <c r="G13" s="7">
        <v>5445119</v>
      </c>
      <c r="H13" s="7"/>
      <c r="I13" s="7"/>
      <c r="J13" s="7"/>
      <c r="K13" s="7"/>
      <c r="L13" s="7"/>
      <c r="M13" s="7"/>
      <c r="N13" s="7"/>
      <c r="O13" s="7"/>
      <c r="P13" s="7"/>
    </row>
    <row r="14" spans="2:16" s="19" customFormat="1">
      <c r="B14" s="717"/>
      <c r="C14" s="73" t="s">
        <v>28</v>
      </c>
      <c r="D14" s="12" t="s">
        <v>16</v>
      </c>
      <c r="E14" s="7">
        <v>213047</v>
      </c>
      <c r="F14" s="7">
        <v>231202</v>
      </c>
      <c r="G14" s="7">
        <v>232131</v>
      </c>
      <c r="H14" s="7"/>
      <c r="I14" s="7"/>
      <c r="J14" s="7"/>
      <c r="K14" s="7"/>
      <c r="L14" s="7"/>
      <c r="M14" s="7"/>
      <c r="N14" s="7"/>
      <c r="O14" s="7"/>
      <c r="P14" s="7"/>
    </row>
    <row r="15" spans="2:16" s="19" customFormat="1">
      <c r="B15" s="716" t="s">
        <v>110</v>
      </c>
      <c r="C15" s="109" t="s">
        <v>25</v>
      </c>
      <c r="D15" s="12" t="s">
        <v>74</v>
      </c>
      <c r="E15" s="7">
        <v>85676</v>
      </c>
      <c r="F15" s="7">
        <v>420821</v>
      </c>
      <c r="G15" s="7">
        <v>823199</v>
      </c>
      <c r="H15" s="7"/>
      <c r="I15" s="7"/>
      <c r="J15" s="7"/>
      <c r="K15" s="7"/>
      <c r="L15" s="7"/>
      <c r="M15" s="7"/>
      <c r="N15" s="7"/>
      <c r="O15" s="7"/>
      <c r="P15" s="7"/>
    </row>
    <row r="16" spans="2:16" s="19" customFormat="1">
      <c r="B16" s="717"/>
      <c r="C16" s="109" t="s">
        <v>28</v>
      </c>
      <c r="D16" s="12" t="s">
        <v>74</v>
      </c>
      <c r="E16" s="7">
        <v>4295</v>
      </c>
      <c r="F16" s="7">
        <v>13363</v>
      </c>
      <c r="G16" s="7">
        <v>31799</v>
      </c>
      <c r="H16" s="7"/>
      <c r="I16" s="7"/>
      <c r="J16" s="7"/>
      <c r="K16" s="7"/>
      <c r="L16" s="7"/>
      <c r="M16" s="7"/>
      <c r="N16" s="7"/>
      <c r="O16" s="7"/>
      <c r="P16" s="7"/>
    </row>
    <row r="17" spans="2:16" s="19" customFormat="1">
      <c r="B17" s="716" t="s">
        <v>400</v>
      </c>
      <c r="C17" s="136" t="s">
        <v>25</v>
      </c>
      <c r="D17" s="12" t="s">
        <v>74</v>
      </c>
      <c r="E17" s="7">
        <v>0</v>
      </c>
      <c r="F17" s="7">
        <v>0</v>
      </c>
      <c r="G17" s="7">
        <v>300</v>
      </c>
      <c r="H17" s="7"/>
      <c r="I17" s="7"/>
      <c r="J17" s="7"/>
      <c r="K17" s="7"/>
      <c r="L17" s="7"/>
      <c r="M17" s="7"/>
      <c r="N17" s="7"/>
      <c r="O17" s="7"/>
      <c r="P17" s="7"/>
    </row>
    <row r="18" spans="2:16" s="19" customFormat="1">
      <c r="B18" s="717"/>
      <c r="C18" s="136" t="s">
        <v>28</v>
      </c>
      <c r="D18" s="12" t="s">
        <v>74</v>
      </c>
      <c r="E18" s="7">
        <v>0</v>
      </c>
      <c r="F18" s="7">
        <v>0</v>
      </c>
      <c r="G18" s="7">
        <v>0</v>
      </c>
      <c r="H18" s="7"/>
      <c r="I18" s="7"/>
      <c r="J18" s="7"/>
      <c r="K18" s="7"/>
      <c r="L18" s="7"/>
      <c r="M18" s="7"/>
      <c r="N18" s="7"/>
      <c r="O18" s="7"/>
      <c r="P18" s="7"/>
    </row>
    <row r="19" spans="2:16">
      <c r="B19" s="164" t="s">
        <v>23</v>
      </c>
      <c r="C19" s="270" t="s">
        <v>23</v>
      </c>
      <c r="D19" s="12" t="s">
        <v>23</v>
      </c>
      <c r="E19" s="34">
        <f>SUM(E8:E18)</f>
        <v>7837651</v>
      </c>
      <c r="F19" s="34">
        <f t="shared" ref="F19:G19" si="0">SUM(F8:F18)</f>
        <v>7704897</v>
      </c>
      <c r="G19" s="34">
        <f t="shared" si="0"/>
        <v>7839170</v>
      </c>
      <c r="H19" s="34"/>
      <c r="I19" s="34"/>
      <c r="J19" s="34"/>
      <c r="K19" s="34"/>
      <c r="L19" s="34"/>
      <c r="M19" s="34"/>
      <c r="N19" s="34"/>
      <c r="O19" s="34"/>
      <c r="P19" s="34"/>
    </row>
    <row r="20" spans="2:16">
      <c r="B20" s="4"/>
      <c r="C20" s="4"/>
      <c r="D20" s="9"/>
      <c r="E20" s="8"/>
      <c r="F20" s="8">
        <f t="shared" ref="F20:G20" si="1">IF(E19=0,"",F19/E19-1)</f>
        <v>-1.6937983076817265E-2</v>
      </c>
      <c r="G20" s="8">
        <f t="shared" si="1"/>
        <v>1.7426968848512914E-2</v>
      </c>
      <c r="H20" s="8"/>
      <c r="I20" s="8"/>
      <c r="J20" s="8"/>
      <c r="K20" s="8"/>
      <c r="L20" s="8"/>
      <c r="M20" s="8"/>
      <c r="N20" s="8"/>
      <c r="O20" s="8"/>
      <c r="P20" s="8"/>
    </row>
    <row r="21" spans="2:16">
      <c r="B21" s="265" t="s">
        <v>67</v>
      </c>
      <c r="D21" s="9"/>
    </row>
    <row r="22" spans="2:16">
      <c r="B22" s="137" t="s">
        <v>11</v>
      </c>
      <c r="C22" s="137" t="s">
        <v>12</v>
      </c>
      <c r="D22" s="5" t="s">
        <v>14</v>
      </c>
      <c r="E22" s="113">
        <v>2016</v>
      </c>
      <c r="F22" s="130">
        <v>2017</v>
      </c>
      <c r="G22" s="130">
        <v>2018</v>
      </c>
      <c r="H22" s="145">
        <v>2019</v>
      </c>
      <c r="I22" s="145">
        <v>2020</v>
      </c>
      <c r="J22" s="145">
        <v>2021</v>
      </c>
      <c r="K22" s="145">
        <v>2022</v>
      </c>
      <c r="L22" s="145">
        <v>2023</v>
      </c>
      <c r="M22" s="145">
        <f t="shared" ref="M22:N22" si="2">M7</f>
        <v>2024</v>
      </c>
      <c r="N22" s="145">
        <f t="shared" si="2"/>
        <v>2025</v>
      </c>
      <c r="O22" s="145">
        <f t="shared" ref="O22:P22" si="3">O7</f>
        <v>2026</v>
      </c>
      <c r="P22" s="145">
        <f t="shared" si="3"/>
        <v>2027</v>
      </c>
    </row>
    <row r="23" spans="2:16">
      <c r="B23" s="714" t="str">
        <f t="shared" ref="B23:B32" si="4">B8</f>
        <v>4 Gbps</v>
      </c>
      <c r="C23" s="136" t="s">
        <v>32</v>
      </c>
      <c r="D23" s="12" t="s">
        <v>74</v>
      </c>
      <c r="E23" s="27"/>
      <c r="F23" s="27"/>
      <c r="G23" s="27"/>
      <c r="H23" s="27"/>
      <c r="I23" s="27"/>
      <c r="J23" s="27"/>
      <c r="K23" s="27"/>
      <c r="L23" s="27"/>
      <c r="M23" s="27"/>
      <c r="N23" s="27"/>
      <c r="O23" s="27"/>
      <c r="P23" s="27"/>
    </row>
    <row r="24" spans="2:16">
      <c r="B24" s="712"/>
      <c r="C24" s="136" t="s">
        <v>33</v>
      </c>
      <c r="D24" s="12" t="s">
        <v>29</v>
      </c>
      <c r="E24" s="27"/>
      <c r="F24" s="27"/>
      <c r="G24" s="27"/>
      <c r="H24" s="27"/>
      <c r="I24" s="27"/>
      <c r="J24" s="27"/>
      <c r="K24" s="27"/>
      <c r="L24" s="27"/>
      <c r="M24" s="27"/>
      <c r="N24" s="27"/>
      <c r="O24" s="27"/>
      <c r="P24" s="27"/>
    </row>
    <row r="25" spans="2:16">
      <c r="B25" s="715"/>
      <c r="C25" s="136" t="s">
        <v>28</v>
      </c>
      <c r="D25" s="74" t="s">
        <v>29</v>
      </c>
      <c r="E25" s="27"/>
      <c r="F25" s="27"/>
      <c r="G25" s="27"/>
      <c r="H25" s="27"/>
      <c r="I25" s="27"/>
      <c r="J25" s="27"/>
      <c r="K25" s="27"/>
      <c r="L25" s="27"/>
      <c r="M25" s="27"/>
      <c r="N25" s="27"/>
      <c r="O25" s="27"/>
      <c r="P25" s="27"/>
    </row>
    <row r="26" spans="2:16" s="19" customFormat="1">
      <c r="B26" s="716" t="str">
        <f t="shared" si="4"/>
        <v>8 Gbps</v>
      </c>
      <c r="C26" s="136" t="s">
        <v>25</v>
      </c>
      <c r="D26" s="74" t="s">
        <v>16</v>
      </c>
      <c r="E26" s="27">
        <f t="shared" ref="E26:G33" si="5">IF(E11=0,,E40*10^6/E11)</f>
        <v>12.919773570985081</v>
      </c>
      <c r="F26" s="27">
        <f t="shared" si="5"/>
        <v>12.831256371315035</v>
      </c>
      <c r="G26" s="27">
        <f t="shared" si="5"/>
        <v>11.541466067432083</v>
      </c>
      <c r="H26" s="27"/>
      <c r="I26" s="27"/>
      <c r="J26" s="27"/>
      <c r="K26" s="27"/>
      <c r="L26" s="27"/>
      <c r="M26" s="27"/>
      <c r="N26" s="27"/>
      <c r="O26" s="27"/>
      <c r="P26" s="27"/>
    </row>
    <row r="27" spans="2:16">
      <c r="B27" s="717"/>
      <c r="C27" s="136" t="s">
        <v>28</v>
      </c>
      <c r="D27" s="12" t="s">
        <v>16</v>
      </c>
      <c r="E27" s="27">
        <f t="shared" si="5"/>
        <v>87.736340039432648</v>
      </c>
      <c r="F27" s="27">
        <f t="shared" si="5"/>
        <v>86.80229068835186</v>
      </c>
      <c r="G27" s="27">
        <f t="shared" si="5"/>
        <v>70.5413713315547</v>
      </c>
      <c r="H27" s="27"/>
      <c r="I27" s="27"/>
      <c r="J27" s="27"/>
      <c r="K27" s="27"/>
      <c r="L27" s="27"/>
      <c r="M27" s="27"/>
      <c r="N27" s="27"/>
      <c r="O27" s="27"/>
      <c r="P27" s="27"/>
    </row>
    <row r="28" spans="2:16">
      <c r="B28" s="716" t="str">
        <f t="shared" si="4"/>
        <v>16 Gbps</v>
      </c>
      <c r="C28" s="136" t="s">
        <v>25</v>
      </c>
      <c r="D28" s="12" t="s">
        <v>16</v>
      </c>
      <c r="E28" s="27">
        <f t="shared" si="5"/>
        <v>31.474814908195896</v>
      </c>
      <c r="F28" s="27">
        <f t="shared" si="5"/>
        <v>26.96030010630361</v>
      </c>
      <c r="G28" s="27">
        <f t="shared" si="5"/>
        <v>22.841589498778646</v>
      </c>
      <c r="H28" s="27"/>
      <c r="I28" s="27"/>
      <c r="J28" s="27"/>
      <c r="K28" s="27"/>
      <c r="L28" s="27"/>
      <c r="M28" s="27"/>
      <c r="N28" s="27"/>
      <c r="O28" s="27"/>
      <c r="P28" s="27"/>
    </row>
    <row r="29" spans="2:16">
      <c r="B29" s="717"/>
      <c r="C29" s="136" t="s">
        <v>28</v>
      </c>
      <c r="D29" s="12" t="s">
        <v>16</v>
      </c>
      <c r="E29" s="27">
        <f t="shared" si="5"/>
        <v>143.07401653156344</v>
      </c>
      <c r="F29" s="27">
        <f t="shared" si="5"/>
        <v>111.85286459459687</v>
      </c>
      <c r="G29" s="27">
        <f t="shared" si="5"/>
        <v>93.199636196802672</v>
      </c>
      <c r="H29" s="27"/>
      <c r="I29" s="27"/>
      <c r="J29" s="27"/>
      <c r="K29" s="27"/>
      <c r="L29" s="27"/>
      <c r="M29" s="27"/>
      <c r="N29" s="27"/>
      <c r="O29" s="27"/>
      <c r="P29" s="27"/>
    </row>
    <row r="30" spans="2:16">
      <c r="B30" s="716" t="str">
        <f t="shared" si="4"/>
        <v>32 Gbps</v>
      </c>
      <c r="C30" s="136" t="s">
        <v>25</v>
      </c>
      <c r="D30" s="12" t="s">
        <v>74</v>
      </c>
      <c r="E30" s="27">
        <f t="shared" si="5"/>
        <v>147.59730409494617</v>
      </c>
      <c r="F30" s="27">
        <f t="shared" si="5"/>
        <v>101.83256301372791</v>
      </c>
      <c r="G30" s="27">
        <f t="shared" si="5"/>
        <v>57.372255420621265</v>
      </c>
      <c r="H30" s="27"/>
      <c r="I30" s="27"/>
      <c r="J30" s="27"/>
      <c r="K30" s="27"/>
      <c r="L30" s="27"/>
      <c r="M30" s="27"/>
      <c r="N30" s="27"/>
      <c r="O30" s="27"/>
      <c r="P30" s="27"/>
    </row>
    <row r="31" spans="2:16" s="19" customFormat="1">
      <c r="B31" s="717"/>
      <c r="C31" s="136" t="s">
        <v>28</v>
      </c>
      <c r="D31" s="12" t="s">
        <v>74</v>
      </c>
      <c r="E31" s="27">
        <f t="shared" si="5"/>
        <v>315.71379556826304</v>
      </c>
      <c r="F31" s="27">
        <f t="shared" si="5"/>
        <v>250</v>
      </c>
      <c r="G31" s="27">
        <f t="shared" si="5"/>
        <v>238.34701657284819</v>
      </c>
      <c r="H31" s="27"/>
      <c r="I31" s="27"/>
      <c r="J31" s="27"/>
      <c r="K31" s="27"/>
      <c r="L31" s="27"/>
      <c r="M31" s="27"/>
      <c r="N31" s="27"/>
      <c r="O31" s="27"/>
      <c r="P31" s="27"/>
    </row>
    <row r="32" spans="2:16">
      <c r="B32" s="716" t="str">
        <f t="shared" si="4"/>
        <v>64/128 Gbps</v>
      </c>
      <c r="C32" s="136" t="s">
        <v>25</v>
      </c>
      <c r="D32" s="334" t="s">
        <v>74</v>
      </c>
      <c r="E32" s="174">
        <f t="shared" si="5"/>
        <v>0</v>
      </c>
      <c r="F32" s="174">
        <f t="shared" si="5"/>
        <v>0</v>
      </c>
      <c r="G32" s="174">
        <f t="shared" ref="G32" si="6">IF(G17=0,,G46*10^6/G17)</f>
        <v>305.49768904118372</v>
      </c>
      <c r="H32" s="174"/>
      <c r="I32" s="174"/>
      <c r="J32" s="174"/>
      <c r="K32" s="174"/>
      <c r="L32" s="174"/>
      <c r="M32" s="174"/>
      <c r="N32" s="174"/>
      <c r="O32" s="174"/>
      <c r="P32" s="174"/>
    </row>
    <row r="33" spans="2:16" s="19" customFormat="1">
      <c r="B33" s="717"/>
      <c r="C33" s="136" t="s">
        <v>28</v>
      </c>
      <c r="D33" s="334" t="s">
        <v>74</v>
      </c>
      <c r="E33" s="174">
        <f t="shared" si="5"/>
        <v>0</v>
      </c>
      <c r="F33" s="174">
        <f t="shared" si="5"/>
        <v>0</v>
      </c>
      <c r="G33" s="174">
        <f t="shared" si="5"/>
        <v>0</v>
      </c>
      <c r="H33" s="174"/>
      <c r="I33" s="174"/>
      <c r="J33" s="174"/>
      <c r="K33" s="174"/>
      <c r="L33" s="174"/>
      <c r="M33" s="174"/>
      <c r="N33" s="174"/>
      <c r="O33" s="174"/>
      <c r="P33" s="174"/>
    </row>
    <row r="34" spans="2:16">
      <c r="B34" s="210"/>
      <c r="C34" s="4"/>
      <c r="D34" s="9"/>
    </row>
    <row r="35" spans="2:16">
      <c r="B35" s="265" t="s">
        <v>1</v>
      </c>
      <c r="D35" s="9"/>
    </row>
    <row r="36" spans="2:16">
      <c r="B36" s="137" t="s">
        <v>11</v>
      </c>
      <c r="C36" s="137" t="s">
        <v>12</v>
      </c>
      <c r="D36" s="5" t="s">
        <v>14</v>
      </c>
      <c r="E36" s="113">
        <v>2016</v>
      </c>
      <c r="F36" s="130">
        <v>2017</v>
      </c>
      <c r="G36" s="130">
        <v>2018</v>
      </c>
      <c r="H36" s="145">
        <v>2019</v>
      </c>
      <c r="I36" s="145">
        <v>2020</v>
      </c>
      <c r="J36" s="145">
        <v>2021</v>
      </c>
      <c r="K36" s="145">
        <v>2022</v>
      </c>
      <c r="L36" s="145">
        <v>2023</v>
      </c>
      <c r="M36" s="145">
        <f t="shared" ref="M36" si="7">M7</f>
        <v>2024</v>
      </c>
      <c r="N36" s="145">
        <f t="shared" ref="N36" si="8">N7</f>
        <v>2025</v>
      </c>
      <c r="O36" s="145">
        <f t="shared" ref="O36:P36" si="9">O7</f>
        <v>2026</v>
      </c>
      <c r="P36" s="145">
        <f t="shared" si="9"/>
        <v>2027</v>
      </c>
    </row>
    <row r="37" spans="2:16">
      <c r="B37" s="714" t="str">
        <f t="shared" ref="B37:B46" si="10">B8</f>
        <v>4 Gbps</v>
      </c>
      <c r="C37" s="218" t="s">
        <v>32</v>
      </c>
      <c r="D37" s="209" t="s">
        <v>74</v>
      </c>
      <c r="E37" s="342">
        <v>0</v>
      </c>
      <c r="F37" s="342">
        <v>0</v>
      </c>
      <c r="G37" s="342">
        <v>0</v>
      </c>
      <c r="H37" s="342"/>
      <c r="I37" s="342"/>
      <c r="J37" s="342"/>
      <c r="K37" s="342"/>
      <c r="L37" s="342"/>
      <c r="M37" s="342"/>
      <c r="N37" s="342"/>
      <c r="O37" s="342"/>
      <c r="P37" s="342"/>
    </row>
    <row r="38" spans="2:16">
      <c r="B38" s="712"/>
      <c r="C38" s="218" t="s">
        <v>33</v>
      </c>
      <c r="D38" s="141" t="s">
        <v>29</v>
      </c>
      <c r="E38" s="342">
        <v>0</v>
      </c>
      <c r="F38" s="342">
        <v>0</v>
      </c>
      <c r="G38" s="342">
        <v>0</v>
      </c>
      <c r="H38" s="342"/>
      <c r="I38" s="342"/>
      <c r="J38" s="342"/>
      <c r="K38" s="342"/>
      <c r="L38" s="342"/>
      <c r="M38" s="342"/>
      <c r="N38" s="342"/>
      <c r="O38" s="342"/>
      <c r="P38" s="342"/>
    </row>
    <row r="39" spans="2:16" s="19" customFormat="1">
      <c r="B39" s="715"/>
      <c r="C39" s="218" t="s">
        <v>28</v>
      </c>
      <c r="D39" s="141" t="s">
        <v>29</v>
      </c>
      <c r="E39" s="342">
        <v>0</v>
      </c>
      <c r="F39" s="342">
        <v>0</v>
      </c>
      <c r="G39" s="342">
        <v>0</v>
      </c>
      <c r="H39" s="342"/>
      <c r="I39" s="342"/>
      <c r="J39" s="342"/>
      <c r="K39" s="342"/>
      <c r="L39" s="342"/>
      <c r="M39" s="342"/>
      <c r="N39" s="342"/>
      <c r="O39" s="342"/>
      <c r="P39" s="342"/>
    </row>
    <row r="40" spans="2:16" s="19" customFormat="1">
      <c r="B40" s="716" t="str">
        <f t="shared" si="10"/>
        <v>8 Gbps</v>
      </c>
      <c r="C40" s="216" t="s">
        <v>25</v>
      </c>
      <c r="D40" s="10" t="s">
        <v>16</v>
      </c>
      <c r="E40" s="342">
        <v>49.732472000000001</v>
      </c>
      <c r="F40" s="342">
        <v>30.83799999999999</v>
      </c>
      <c r="G40" s="342">
        <v>14.604478830000019</v>
      </c>
      <c r="H40" s="342"/>
      <c r="I40" s="342"/>
      <c r="J40" s="342"/>
      <c r="K40" s="342"/>
      <c r="L40" s="342"/>
      <c r="M40" s="342"/>
      <c r="N40" s="342"/>
      <c r="O40" s="342"/>
      <c r="P40" s="342"/>
    </row>
    <row r="41" spans="2:16">
      <c r="B41" s="717"/>
      <c r="C41" s="216" t="s">
        <v>28</v>
      </c>
      <c r="D41" s="12" t="s">
        <v>16</v>
      </c>
      <c r="E41" s="342">
        <v>4.5834341400000005</v>
      </c>
      <c r="F41" s="342">
        <v>3.7893540000000003</v>
      </c>
      <c r="G41" s="342">
        <v>2.9084207400000004</v>
      </c>
      <c r="H41" s="342"/>
      <c r="I41" s="342"/>
      <c r="J41" s="342"/>
      <c r="K41" s="342"/>
      <c r="L41" s="342"/>
      <c r="M41" s="342"/>
      <c r="N41" s="342"/>
      <c r="O41" s="342"/>
      <c r="P41" s="342"/>
    </row>
    <row r="42" spans="2:16">
      <c r="B42" s="716" t="str">
        <f t="shared" si="10"/>
        <v>16 Gbps</v>
      </c>
      <c r="C42" s="216" t="s">
        <v>25</v>
      </c>
      <c r="D42" s="11" t="s">
        <v>16</v>
      </c>
      <c r="E42" s="342">
        <v>114.349954</v>
      </c>
      <c r="F42" s="342">
        <v>123.81533999999996</v>
      </c>
      <c r="G42" s="342">
        <v>124.37517297000009</v>
      </c>
      <c r="H42" s="342"/>
      <c r="I42" s="342"/>
      <c r="J42" s="342"/>
      <c r="K42" s="342"/>
      <c r="L42" s="342"/>
      <c r="M42" s="342"/>
      <c r="N42" s="342"/>
      <c r="O42" s="342"/>
      <c r="P42" s="342"/>
    </row>
    <row r="43" spans="2:16">
      <c r="B43" s="717"/>
      <c r="C43" s="216" t="s">
        <v>28</v>
      </c>
      <c r="D43" s="12" t="s">
        <v>16</v>
      </c>
      <c r="E43" s="342">
        <v>30.481489999999997</v>
      </c>
      <c r="F43" s="342">
        <v>25.860605999999986</v>
      </c>
      <c r="G43" s="342">
        <v>21.634524750000001</v>
      </c>
      <c r="H43" s="342"/>
      <c r="I43" s="342"/>
      <c r="J43" s="342"/>
      <c r="K43" s="342"/>
      <c r="L43" s="342"/>
      <c r="M43" s="342"/>
      <c r="N43" s="342"/>
      <c r="O43" s="342"/>
      <c r="P43" s="342"/>
    </row>
    <row r="44" spans="2:16">
      <c r="B44" s="716" t="str">
        <f t="shared" si="10"/>
        <v>32 Gbps</v>
      </c>
      <c r="C44" s="216" t="s">
        <v>25</v>
      </c>
      <c r="D44" s="12" t="s">
        <v>74</v>
      </c>
      <c r="E44" s="342">
        <v>12.645546625638607</v>
      </c>
      <c r="F44" s="342">
        <v>42.853280999999996</v>
      </c>
      <c r="G44" s="342">
        <v>47.22878329000001</v>
      </c>
      <c r="H44" s="342"/>
      <c r="I44" s="342"/>
      <c r="J44" s="342"/>
      <c r="K44" s="342"/>
      <c r="L44" s="342"/>
      <c r="M44" s="342"/>
      <c r="N44" s="342"/>
      <c r="O44" s="342"/>
      <c r="P44" s="342"/>
    </row>
    <row r="45" spans="2:16" s="19" customFormat="1">
      <c r="B45" s="717"/>
      <c r="C45" s="216" t="s">
        <v>28</v>
      </c>
      <c r="D45" s="12" t="s">
        <v>74</v>
      </c>
      <c r="E45" s="342">
        <v>1.3559907519656897</v>
      </c>
      <c r="F45" s="342">
        <v>3.3407499999999999</v>
      </c>
      <c r="G45" s="342">
        <v>7.5791967799999993</v>
      </c>
      <c r="H45" s="342"/>
      <c r="I45" s="342"/>
      <c r="J45" s="342"/>
      <c r="K45" s="342"/>
      <c r="L45" s="342"/>
      <c r="M45" s="342"/>
      <c r="N45" s="342"/>
      <c r="O45" s="342"/>
      <c r="P45" s="342"/>
    </row>
    <row r="46" spans="2:16">
      <c r="B46" s="716" t="str">
        <f t="shared" si="10"/>
        <v>64/128 Gbps</v>
      </c>
      <c r="C46" s="216" t="s">
        <v>25</v>
      </c>
      <c r="D46" s="12" t="s">
        <v>74</v>
      </c>
      <c r="E46" s="342">
        <v>0</v>
      </c>
      <c r="F46" s="342">
        <v>0</v>
      </c>
      <c r="G46" s="342">
        <v>9.1649306712355119E-2</v>
      </c>
      <c r="H46" s="342"/>
      <c r="I46" s="342"/>
      <c r="J46" s="342"/>
      <c r="K46" s="342"/>
      <c r="L46" s="342"/>
      <c r="M46" s="342"/>
      <c r="N46" s="342"/>
      <c r="O46" s="342"/>
      <c r="P46" s="342"/>
    </row>
    <row r="47" spans="2:16" s="19" customFormat="1">
      <c r="B47" s="717"/>
      <c r="C47" s="216" t="s">
        <v>28</v>
      </c>
      <c r="D47" s="12" t="s">
        <v>74</v>
      </c>
      <c r="E47" s="342">
        <v>0</v>
      </c>
      <c r="F47" s="342">
        <v>0</v>
      </c>
      <c r="G47" s="342">
        <v>0</v>
      </c>
      <c r="H47" s="342"/>
      <c r="I47" s="342"/>
      <c r="J47" s="342"/>
      <c r="K47" s="342"/>
      <c r="L47" s="342"/>
      <c r="M47" s="342"/>
      <c r="N47" s="342"/>
      <c r="O47" s="342"/>
      <c r="P47" s="342"/>
    </row>
    <row r="48" spans="2:16" s="19" customFormat="1">
      <c r="B48" s="164" t="s">
        <v>23</v>
      </c>
      <c r="C48" s="270" t="s">
        <v>23</v>
      </c>
      <c r="D48" s="12" t="s">
        <v>23</v>
      </c>
      <c r="E48" s="342">
        <f t="shared" ref="E48:G48" si="11">SUM(E37:E47)</f>
        <v>213.14888751760432</v>
      </c>
      <c r="F48" s="342">
        <f t="shared" si="11"/>
        <v>230.49733099999997</v>
      </c>
      <c r="G48" s="342">
        <f t="shared" si="11"/>
        <v>218.42222666671245</v>
      </c>
      <c r="H48" s="342"/>
      <c r="I48" s="342"/>
      <c r="J48" s="342"/>
      <c r="K48" s="342"/>
      <c r="L48" s="342"/>
      <c r="M48" s="342"/>
      <c r="N48" s="342"/>
      <c r="O48" s="342"/>
      <c r="P48" s="342"/>
    </row>
    <row r="49" spans="1:16">
      <c r="A49" s="18"/>
      <c r="B49" s="18"/>
      <c r="C49" s="18"/>
      <c r="D49" s="18"/>
      <c r="E49" s="8"/>
      <c r="F49" s="8">
        <f t="shared" ref="F49:G49" si="12">IF(E48=0,"",F48/E48-1)</f>
        <v>8.1391198820884414E-2</v>
      </c>
      <c r="G49" s="8">
        <f t="shared" si="12"/>
        <v>-5.238717637597079E-2</v>
      </c>
      <c r="H49" s="8"/>
      <c r="I49" s="8"/>
      <c r="J49" s="8"/>
      <c r="K49" s="8"/>
      <c r="L49" s="8"/>
      <c r="M49" s="8"/>
      <c r="N49" s="8"/>
      <c r="O49" s="8"/>
      <c r="P49" s="8"/>
    </row>
    <row r="50" spans="1:16" s="19" customFormat="1">
      <c r="B50" s="18"/>
      <c r="C50" s="18"/>
      <c r="D50" s="18"/>
      <c r="E50" s="159"/>
      <c r="F50" s="159"/>
      <c r="G50" s="159"/>
      <c r="H50" s="159"/>
      <c r="I50" s="159"/>
      <c r="J50" s="159"/>
      <c r="K50" s="159"/>
      <c r="L50" s="159"/>
      <c r="M50" s="159"/>
      <c r="N50" s="159"/>
      <c r="O50" s="159"/>
      <c r="P50" s="159"/>
    </row>
    <row r="51" spans="1:16">
      <c r="E51" s="210"/>
      <c r="F51" s="210"/>
      <c r="G51" s="210"/>
    </row>
    <row r="52" spans="1:16">
      <c r="E52" s="210"/>
      <c r="F52" s="210" t="s">
        <v>237</v>
      </c>
      <c r="G52" s="285">
        <f t="shared" ref="G52" si="13">G32/64</f>
        <v>4.7734013912684956</v>
      </c>
      <c r="H52" s="285"/>
      <c r="I52" s="285"/>
      <c r="J52" s="285"/>
      <c r="K52" s="285"/>
      <c r="L52" s="285"/>
      <c r="M52" s="285"/>
      <c r="N52" s="285"/>
      <c r="O52" s="285"/>
      <c r="P52" s="285"/>
    </row>
    <row r="53" spans="1:16">
      <c r="E53" s="210"/>
      <c r="F53" s="210" t="s">
        <v>238</v>
      </c>
      <c r="G53" s="210"/>
      <c r="H53" s="285"/>
      <c r="I53" s="285"/>
      <c r="J53" s="285"/>
      <c r="K53" s="285"/>
      <c r="L53" s="285"/>
      <c r="M53" s="285"/>
      <c r="N53" s="285"/>
      <c r="O53" s="285"/>
      <c r="P53" s="285"/>
    </row>
    <row r="54" spans="1:16">
      <c r="E54" s="210"/>
      <c r="F54" s="210"/>
      <c r="G54" s="210"/>
    </row>
    <row r="55" spans="1:16">
      <c r="E55" s="210"/>
      <c r="F55" s="210"/>
      <c r="G55" s="210"/>
    </row>
    <row r="56" spans="1:16">
      <c r="E56" s="210"/>
      <c r="F56" s="210"/>
      <c r="G56" s="210"/>
    </row>
    <row r="57" spans="1:16">
      <c r="E57" s="210"/>
      <c r="F57" s="210"/>
      <c r="G57" s="210"/>
    </row>
    <row r="58" spans="1:16">
      <c r="E58" s="210"/>
      <c r="F58" s="210"/>
      <c r="G58" s="210"/>
    </row>
    <row r="59" spans="1:16">
      <c r="E59" s="210"/>
      <c r="F59" s="210"/>
      <c r="G59" s="210"/>
    </row>
    <row r="60" spans="1:16">
      <c r="E60" s="210"/>
      <c r="F60" s="210"/>
      <c r="G60" s="210"/>
    </row>
    <row r="61" spans="1:16">
      <c r="E61" s="210"/>
      <c r="F61" s="210"/>
      <c r="G61" s="210"/>
    </row>
  </sheetData>
  <mergeCells count="15">
    <mergeCell ref="B37:B39"/>
    <mergeCell ref="B40:B41"/>
    <mergeCell ref="B42:B43"/>
    <mergeCell ref="B44:B45"/>
    <mergeCell ref="B46:B47"/>
    <mergeCell ref="B23:B25"/>
    <mergeCell ref="B26:B27"/>
    <mergeCell ref="B28:B29"/>
    <mergeCell ref="B30:B31"/>
    <mergeCell ref="B32:B33"/>
    <mergeCell ref="B8:B10"/>
    <mergeCell ref="B11:B12"/>
    <mergeCell ref="B13:B14"/>
    <mergeCell ref="B15:B16"/>
    <mergeCell ref="B17:B18"/>
  </mergeCells>
  <pageMargins left="0.7" right="0.7" top="0.75" bottom="0.75" header="0.3" footer="0.3"/>
  <pageSetup orientation="portrait"/>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CC"/>
  </sheetPr>
  <dimension ref="B1:Q112"/>
  <sheetViews>
    <sheetView showGridLines="0" zoomScale="70" zoomScaleNormal="70" zoomScalePageLayoutView="70" workbookViewId="0"/>
  </sheetViews>
  <sheetFormatPr defaultColWidth="9.21875" defaultRowHeight="13.2"/>
  <cols>
    <col min="1" max="1" width="4.44140625" style="3" customWidth="1"/>
    <col min="2" max="2" width="11.77734375" style="3" customWidth="1"/>
    <col min="3" max="3" width="19" style="3" customWidth="1"/>
    <col min="4" max="4" width="11.44140625" style="3" customWidth="1"/>
    <col min="5" max="5" width="17.77734375" style="3" customWidth="1"/>
    <col min="6" max="6" width="12.21875" style="19" customWidth="1"/>
    <col min="7" max="7" width="12.21875" style="3" customWidth="1"/>
    <col min="8" max="8" width="12.21875" style="144" customWidth="1"/>
    <col min="9" max="17" width="12.21875" style="210" customWidth="1"/>
    <col min="18" max="16384" width="9.21875" style="3"/>
  </cols>
  <sheetData>
    <row r="1" spans="2:17" s="210" customFormat="1"/>
    <row r="2" spans="2:17" s="210" customFormat="1" ht="17.399999999999999">
      <c r="B2" s="91" t="str">
        <f>Introduction!B2</f>
        <v xml:space="preserve">LightCounting Optical Components Market Forecast </v>
      </c>
    </row>
    <row r="3" spans="2:17" ht="15">
      <c r="B3" s="258" t="str">
        <f>Introduction!B3</f>
        <v>April 2022 Forecast - sample template</v>
      </c>
    </row>
    <row r="4" spans="2:17" ht="15.6">
      <c r="B4" s="261" t="s">
        <v>160</v>
      </c>
    </row>
    <row r="6" spans="2:17" ht="15">
      <c r="B6" s="265" t="s">
        <v>0</v>
      </c>
      <c r="C6" s="4"/>
      <c r="D6" s="4"/>
      <c r="E6" s="4"/>
      <c r="G6" s="144"/>
      <c r="I6" s="573"/>
      <c r="M6" s="573"/>
    </row>
    <row r="7" spans="2:17">
      <c r="B7" s="5" t="s">
        <v>22</v>
      </c>
      <c r="C7" s="5" t="s">
        <v>11</v>
      </c>
      <c r="D7" s="328" t="s">
        <v>12</v>
      </c>
      <c r="E7" s="5" t="s">
        <v>14</v>
      </c>
      <c r="F7" s="1">
        <v>2016</v>
      </c>
      <c r="G7" s="1">
        <v>2017</v>
      </c>
      <c r="H7" s="1">
        <v>2018</v>
      </c>
      <c r="I7" s="1">
        <v>2019</v>
      </c>
      <c r="J7" s="1">
        <v>2020</v>
      </c>
      <c r="K7" s="1">
        <v>2021</v>
      </c>
      <c r="L7" s="1">
        <v>2022</v>
      </c>
      <c r="M7" s="1">
        <v>2023</v>
      </c>
      <c r="N7" s="1">
        <v>2024</v>
      </c>
      <c r="O7" s="1">
        <v>2025</v>
      </c>
      <c r="P7" s="1">
        <v>2026</v>
      </c>
      <c r="Q7" s="1">
        <v>2027</v>
      </c>
    </row>
    <row r="8" spans="2:17">
      <c r="B8" s="379" t="s">
        <v>19</v>
      </c>
      <c r="C8" s="438" t="s">
        <v>35</v>
      </c>
      <c r="D8" s="375" t="s">
        <v>30</v>
      </c>
      <c r="E8" s="438" t="s">
        <v>23</v>
      </c>
      <c r="F8" s="600">
        <v>68092</v>
      </c>
      <c r="G8" s="600">
        <v>55559</v>
      </c>
      <c r="H8" s="600">
        <v>47239</v>
      </c>
      <c r="I8" s="600"/>
      <c r="J8" s="600"/>
      <c r="K8" s="600"/>
      <c r="L8" s="600"/>
      <c r="M8" s="600"/>
      <c r="N8" s="600"/>
      <c r="O8" s="600"/>
      <c r="P8" s="600"/>
      <c r="Q8" s="600"/>
    </row>
    <row r="9" spans="2:17">
      <c r="B9" s="380" t="s">
        <v>19</v>
      </c>
      <c r="C9" s="439" t="s">
        <v>35</v>
      </c>
      <c r="D9" s="376" t="s">
        <v>13</v>
      </c>
      <c r="E9" s="439" t="s">
        <v>23</v>
      </c>
      <c r="F9" s="600">
        <v>96936</v>
      </c>
      <c r="G9" s="600">
        <v>55885</v>
      </c>
      <c r="H9" s="600">
        <v>35161</v>
      </c>
      <c r="I9" s="600"/>
      <c r="J9" s="600"/>
      <c r="K9" s="600"/>
      <c r="L9" s="600"/>
      <c r="M9" s="600"/>
      <c r="N9" s="600"/>
      <c r="O9" s="600"/>
      <c r="P9" s="600"/>
      <c r="Q9" s="600"/>
    </row>
    <row r="10" spans="2:17">
      <c r="B10" s="380" t="s">
        <v>19</v>
      </c>
      <c r="C10" s="438" t="s">
        <v>132</v>
      </c>
      <c r="D10" s="375" t="s">
        <v>30</v>
      </c>
      <c r="E10" s="438" t="s">
        <v>23</v>
      </c>
      <c r="F10" s="600">
        <v>62662</v>
      </c>
      <c r="G10" s="600">
        <v>42077</v>
      </c>
      <c r="H10" s="600">
        <v>33205</v>
      </c>
      <c r="I10" s="600"/>
      <c r="J10" s="600"/>
      <c r="K10" s="600"/>
      <c r="L10" s="600"/>
      <c r="M10" s="600"/>
      <c r="N10" s="600"/>
      <c r="O10" s="600"/>
      <c r="P10" s="600"/>
      <c r="Q10" s="600"/>
    </row>
    <row r="11" spans="2:17">
      <c r="B11" s="380" t="s">
        <v>19</v>
      </c>
      <c r="C11" s="439" t="s">
        <v>132</v>
      </c>
      <c r="D11" s="376" t="s">
        <v>13</v>
      </c>
      <c r="E11" s="439" t="s">
        <v>23</v>
      </c>
      <c r="F11" s="600">
        <v>160740</v>
      </c>
      <c r="G11" s="600">
        <v>48318</v>
      </c>
      <c r="H11" s="600">
        <v>37740</v>
      </c>
      <c r="I11" s="600"/>
      <c r="J11" s="600"/>
      <c r="K11" s="600"/>
      <c r="L11" s="600"/>
      <c r="M11" s="600"/>
      <c r="N11" s="600"/>
      <c r="O11" s="600"/>
      <c r="P11" s="600"/>
      <c r="Q11" s="600"/>
    </row>
    <row r="12" spans="2:17" s="19" customFormat="1">
      <c r="B12" s="268" t="s">
        <v>19</v>
      </c>
      <c r="C12" s="375" t="s">
        <v>82</v>
      </c>
      <c r="D12" s="375" t="s">
        <v>23</v>
      </c>
      <c r="E12" s="339" t="s">
        <v>23</v>
      </c>
      <c r="F12" s="600">
        <v>82907</v>
      </c>
      <c r="G12" s="600">
        <v>74735</v>
      </c>
      <c r="H12" s="600">
        <v>172912</v>
      </c>
      <c r="I12" s="600"/>
      <c r="J12" s="600"/>
      <c r="K12" s="600"/>
      <c r="L12" s="600"/>
      <c r="M12" s="600"/>
      <c r="N12" s="600"/>
      <c r="O12" s="600"/>
      <c r="P12" s="600"/>
      <c r="Q12" s="600"/>
    </row>
    <row r="13" spans="2:17">
      <c r="B13" s="379" t="s">
        <v>36</v>
      </c>
      <c r="C13" s="377" t="s">
        <v>132</v>
      </c>
      <c r="D13" s="375" t="s">
        <v>23</v>
      </c>
      <c r="E13" s="51" t="s">
        <v>23</v>
      </c>
      <c r="F13" s="600">
        <v>93240</v>
      </c>
      <c r="G13" s="600">
        <v>55198</v>
      </c>
      <c r="H13" s="600">
        <v>38304</v>
      </c>
      <c r="I13" s="600"/>
      <c r="J13" s="600"/>
      <c r="K13" s="600"/>
      <c r="L13" s="600"/>
      <c r="M13" s="600"/>
      <c r="N13" s="600"/>
      <c r="O13" s="600"/>
      <c r="P13" s="600"/>
      <c r="Q13" s="600"/>
    </row>
    <row r="14" spans="2:17" ht="16.05" customHeight="1">
      <c r="B14" s="380" t="s">
        <v>36</v>
      </c>
      <c r="C14" s="441" t="s">
        <v>299</v>
      </c>
      <c r="D14" s="438" t="s">
        <v>23</v>
      </c>
      <c r="E14" s="217" t="s">
        <v>15</v>
      </c>
      <c r="F14" s="600">
        <v>94875</v>
      </c>
      <c r="G14" s="600">
        <v>86509</v>
      </c>
      <c r="H14" s="600">
        <v>43947</v>
      </c>
      <c r="I14" s="600"/>
      <c r="J14" s="600"/>
      <c r="K14" s="600"/>
      <c r="L14" s="600"/>
      <c r="M14" s="600"/>
      <c r="N14" s="600"/>
      <c r="O14" s="600"/>
      <c r="P14" s="600"/>
      <c r="Q14" s="600"/>
    </row>
    <row r="15" spans="2:17" s="146" customFormat="1">
      <c r="B15" s="380" t="s">
        <v>36</v>
      </c>
      <c r="C15" s="442" t="s">
        <v>300</v>
      </c>
      <c r="D15" s="439" t="s">
        <v>23</v>
      </c>
      <c r="E15" s="217" t="s">
        <v>16</v>
      </c>
      <c r="F15" s="600">
        <v>65562</v>
      </c>
      <c r="G15" s="600">
        <v>106342</v>
      </c>
      <c r="H15" s="600">
        <v>84695</v>
      </c>
      <c r="I15" s="600"/>
      <c r="J15" s="600"/>
      <c r="K15" s="600"/>
      <c r="L15" s="600"/>
      <c r="M15" s="600"/>
      <c r="N15" s="600"/>
      <c r="O15" s="600"/>
      <c r="P15" s="600"/>
      <c r="Q15" s="600"/>
    </row>
    <row r="16" spans="2:17">
      <c r="B16" s="380" t="s">
        <v>36</v>
      </c>
      <c r="C16" s="441" t="s">
        <v>301</v>
      </c>
      <c r="D16" s="438" t="s">
        <v>23</v>
      </c>
      <c r="E16" s="217" t="s">
        <v>131</v>
      </c>
      <c r="F16" s="600">
        <v>174127</v>
      </c>
      <c r="G16" s="600">
        <v>183113</v>
      </c>
      <c r="H16" s="600">
        <v>186074</v>
      </c>
      <c r="I16" s="600"/>
      <c r="J16" s="600"/>
      <c r="K16" s="600"/>
      <c r="L16" s="600"/>
      <c r="M16" s="600"/>
      <c r="N16" s="600"/>
      <c r="O16" s="600"/>
      <c r="P16" s="600"/>
      <c r="Q16" s="600"/>
    </row>
    <row r="17" spans="2:17" s="146" customFormat="1">
      <c r="B17" s="380" t="s">
        <v>36</v>
      </c>
      <c r="C17" s="442" t="s">
        <v>301</v>
      </c>
      <c r="D17" s="439" t="s">
        <v>23</v>
      </c>
      <c r="E17" s="217" t="s">
        <v>16</v>
      </c>
      <c r="F17" s="600">
        <v>45461</v>
      </c>
      <c r="G17" s="600">
        <v>74817</v>
      </c>
      <c r="H17" s="600">
        <v>105420</v>
      </c>
      <c r="I17" s="600"/>
      <c r="J17" s="600"/>
      <c r="K17" s="600"/>
      <c r="L17" s="600"/>
      <c r="M17" s="600"/>
      <c r="N17" s="600"/>
      <c r="O17" s="600"/>
      <c r="P17" s="600"/>
      <c r="Q17" s="600"/>
    </row>
    <row r="18" spans="2:17">
      <c r="B18" s="380" t="s">
        <v>36</v>
      </c>
      <c r="C18" s="377" t="s">
        <v>96</v>
      </c>
      <c r="D18" s="375" t="s">
        <v>23</v>
      </c>
      <c r="E18" s="382" t="s">
        <v>23</v>
      </c>
      <c r="F18" s="600">
        <v>241686.60744382022</v>
      </c>
      <c r="G18" s="600">
        <v>171204.26326785388</v>
      </c>
      <c r="H18" s="600">
        <v>0</v>
      </c>
      <c r="I18" s="600"/>
      <c r="J18" s="600"/>
      <c r="K18" s="600"/>
      <c r="L18" s="600"/>
      <c r="M18" s="600"/>
      <c r="N18" s="600"/>
      <c r="O18" s="600"/>
      <c r="P18" s="600"/>
      <c r="Q18" s="600"/>
    </row>
    <row r="19" spans="2:17" s="210" customFormat="1">
      <c r="B19" s="380" t="s">
        <v>36</v>
      </c>
      <c r="C19" s="434" t="s">
        <v>281</v>
      </c>
      <c r="D19" s="438" t="s">
        <v>23</v>
      </c>
      <c r="E19" s="340" t="s">
        <v>248</v>
      </c>
      <c r="F19" s="597">
        <v>261292</v>
      </c>
      <c r="G19" s="597">
        <v>256912</v>
      </c>
      <c r="H19" s="597">
        <v>271842</v>
      </c>
      <c r="I19" s="597"/>
      <c r="J19" s="597"/>
      <c r="K19" s="597"/>
      <c r="L19" s="597"/>
      <c r="M19" s="597"/>
      <c r="N19" s="597"/>
      <c r="O19" s="597"/>
      <c r="P19" s="597"/>
      <c r="Q19" s="597"/>
    </row>
    <row r="20" spans="2:17" s="210" customFormat="1">
      <c r="B20" s="380" t="s">
        <v>36</v>
      </c>
      <c r="C20" s="435" t="s">
        <v>281</v>
      </c>
      <c r="D20" s="440" t="s">
        <v>23</v>
      </c>
      <c r="E20" s="384" t="s">
        <v>236</v>
      </c>
      <c r="F20" s="598">
        <v>3429</v>
      </c>
      <c r="G20" s="598">
        <v>31869</v>
      </c>
      <c r="H20" s="598">
        <v>27000</v>
      </c>
      <c r="I20" s="598"/>
      <c r="J20" s="598"/>
      <c r="K20" s="598"/>
      <c r="L20" s="598"/>
      <c r="M20" s="598"/>
      <c r="N20" s="598"/>
      <c r="O20" s="598"/>
      <c r="P20" s="598"/>
      <c r="Q20" s="598"/>
    </row>
    <row r="21" spans="2:17" s="210" customFormat="1">
      <c r="B21" s="380" t="s">
        <v>36</v>
      </c>
      <c r="C21" s="435" t="s">
        <v>281</v>
      </c>
      <c r="D21" s="440" t="s">
        <v>23</v>
      </c>
      <c r="E21" s="384" t="s">
        <v>279</v>
      </c>
      <c r="F21" s="598">
        <v>33852</v>
      </c>
      <c r="G21" s="598">
        <v>37200</v>
      </c>
      <c r="H21" s="598">
        <v>39955</v>
      </c>
      <c r="I21" s="598"/>
      <c r="J21" s="598"/>
      <c r="K21" s="598"/>
      <c r="L21" s="598"/>
      <c r="M21" s="598"/>
      <c r="N21" s="598"/>
      <c r="O21" s="598"/>
      <c r="P21" s="598"/>
      <c r="Q21" s="598"/>
    </row>
    <row r="22" spans="2:17" s="210" customFormat="1">
      <c r="B22" s="380" t="s">
        <v>36</v>
      </c>
      <c r="C22" s="435" t="s">
        <v>281</v>
      </c>
      <c r="D22" s="440" t="s">
        <v>13</v>
      </c>
      <c r="E22" s="384" t="s">
        <v>389</v>
      </c>
      <c r="F22" s="598">
        <v>0</v>
      </c>
      <c r="G22" s="598">
        <v>0</v>
      </c>
      <c r="H22" s="598">
        <v>0</v>
      </c>
      <c r="I22" s="598"/>
      <c r="J22" s="598"/>
      <c r="K22" s="598"/>
      <c r="L22" s="598"/>
      <c r="M22" s="598"/>
      <c r="N22" s="598"/>
      <c r="O22" s="598"/>
      <c r="P22" s="598"/>
      <c r="Q22" s="598"/>
    </row>
    <row r="23" spans="2:17" s="210" customFormat="1">
      <c r="B23" s="380" t="s">
        <v>36</v>
      </c>
      <c r="C23" s="436" t="s">
        <v>281</v>
      </c>
      <c r="D23" s="439" t="s">
        <v>23</v>
      </c>
      <c r="E23" s="411" t="s">
        <v>280</v>
      </c>
      <c r="F23" s="599">
        <v>13515</v>
      </c>
      <c r="G23" s="599">
        <v>21888</v>
      </c>
      <c r="H23" s="599">
        <v>18203</v>
      </c>
      <c r="I23" s="599"/>
      <c r="J23" s="599"/>
      <c r="K23" s="599"/>
      <c r="L23" s="599"/>
      <c r="M23" s="599"/>
      <c r="N23" s="599"/>
      <c r="O23" s="599"/>
      <c r="P23" s="599"/>
      <c r="Q23" s="599"/>
    </row>
    <row r="24" spans="2:17" s="210" customFormat="1">
      <c r="B24" s="380" t="s">
        <v>36</v>
      </c>
      <c r="C24" s="455" t="s">
        <v>245</v>
      </c>
      <c r="D24" s="667" t="s">
        <v>23</v>
      </c>
      <c r="E24" s="666" t="s">
        <v>468</v>
      </c>
      <c r="F24" s="598">
        <v>0</v>
      </c>
      <c r="G24" s="598">
        <v>29383</v>
      </c>
      <c r="H24" s="598">
        <v>73052</v>
      </c>
      <c r="I24" s="598"/>
      <c r="J24" s="598"/>
      <c r="K24" s="598"/>
      <c r="L24" s="598"/>
      <c r="M24" s="598"/>
      <c r="N24" s="598"/>
      <c r="O24" s="598"/>
      <c r="P24" s="598"/>
      <c r="Q24" s="598"/>
    </row>
    <row r="25" spans="2:17" s="210" customFormat="1">
      <c r="B25" s="380" t="s">
        <v>36</v>
      </c>
      <c r="C25" s="435" t="s">
        <v>245</v>
      </c>
      <c r="D25" s="440" t="s">
        <v>23</v>
      </c>
      <c r="E25" s="384" t="s">
        <v>282</v>
      </c>
      <c r="F25" s="598">
        <v>0</v>
      </c>
      <c r="G25" s="598">
        <v>5000</v>
      </c>
      <c r="H25" s="598">
        <v>30745</v>
      </c>
      <c r="I25" s="598"/>
      <c r="J25" s="598"/>
      <c r="K25" s="598"/>
      <c r="L25" s="598"/>
      <c r="M25" s="598"/>
      <c r="N25" s="598"/>
      <c r="O25" s="598"/>
      <c r="P25" s="598"/>
      <c r="Q25" s="598"/>
    </row>
    <row r="26" spans="2:17" s="210" customFormat="1">
      <c r="B26" s="380" t="s">
        <v>36</v>
      </c>
      <c r="C26" s="436" t="s">
        <v>245</v>
      </c>
      <c r="D26" s="439" t="s">
        <v>23</v>
      </c>
      <c r="E26" s="411" t="s">
        <v>280</v>
      </c>
      <c r="F26" s="599">
        <v>0</v>
      </c>
      <c r="G26" s="599">
        <v>11117</v>
      </c>
      <c r="H26" s="599">
        <v>18203</v>
      </c>
      <c r="I26" s="599"/>
      <c r="J26" s="599"/>
      <c r="K26" s="599"/>
      <c r="L26" s="599"/>
      <c r="M26" s="599"/>
      <c r="N26" s="599"/>
      <c r="O26" s="599"/>
      <c r="P26" s="599"/>
      <c r="Q26" s="599"/>
    </row>
    <row r="27" spans="2:17" s="210" customFormat="1">
      <c r="B27" s="380" t="s">
        <v>36</v>
      </c>
      <c r="C27" s="455" t="s">
        <v>130</v>
      </c>
      <c r="D27" s="667" t="s">
        <v>23</v>
      </c>
      <c r="E27" s="666" t="s">
        <v>468</v>
      </c>
      <c r="F27" s="598">
        <v>0</v>
      </c>
      <c r="G27" s="598">
        <v>4000</v>
      </c>
      <c r="H27" s="598">
        <v>17500</v>
      </c>
      <c r="I27" s="598"/>
      <c r="J27" s="598"/>
      <c r="K27" s="598"/>
      <c r="L27" s="598"/>
      <c r="M27" s="598"/>
      <c r="N27" s="598"/>
      <c r="O27" s="598"/>
      <c r="P27" s="598"/>
      <c r="Q27" s="598"/>
    </row>
    <row r="28" spans="2:17" s="210" customFormat="1">
      <c r="B28" s="380" t="s">
        <v>36</v>
      </c>
      <c r="C28" s="455" t="s">
        <v>130</v>
      </c>
      <c r="D28" s="655" t="s">
        <v>388</v>
      </c>
      <c r="E28" s="384" t="s">
        <v>289</v>
      </c>
      <c r="F28" s="598">
        <v>0</v>
      </c>
      <c r="G28" s="598">
        <v>0</v>
      </c>
      <c r="H28" s="598">
        <v>0</v>
      </c>
      <c r="I28" s="598"/>
      <c r="J28" s="598"/>
      <c r="K28" s="598"/>
      <c r="L28" s="598"/>
      <c r="M28" s="598"/>
      <c r="N28" s="598"/>
      <c r="O28" s="598"/>
      <c r="P28" s="598"/>
      <c r="Q28" s="598"/>
    </row>
    <row r="29" spans="2:17" s="210" customFormat="1">
      <c r="B29" s="380" t="s">
        <v>36</v>
      </c>
      <c r="C29" s="455" t="s">
        <v>130</v>
      </c>
      <c r="D29" s="655" t="s">
        <v>387</v>
      </c>
      <c r="E29" s="384" t="s">
        <v>422</v>
      </c>
      <c r="F29" s="598">
        <v>0</v>
      </c>
      <c r="G29" s="598">
        <v>0</v>
      </c>
      <c r="H29" s="598">
        <v>0</v>
      </c>
      <c r="I29" s="598"/>
      <c r="J29" s="598"/>
      <c r="K29" s="598"/>
      <c r="L29" s="598"/>
      <c r="M29" s="598"/>
      <c r="N29" s="598"/>
      <c r="O29" s="598"/>
      <c r="P29" s="598"/>
      <c r="Q29" s="598"/>
    </row>
    <row r="30" spans="2:17" s="210" customFormat="1">
      <c r="B30" s="380" t="s">
        <v>36</v>
      </c>
      <c r="C30" s="456" t="s">
        <v>130</v>
      </c>
      <c r="D30" s="654" t="s">
        <v>387</v>
      </c>
      <c r="E30" s="653" t="s">
        <v>423</v>
      </c>
      <c r="F30" s="599">
        <v>0</v>
      </c>
      <c r="G30" s="599">
        <v>0</v>
      </c>
      <c r="H30" s="599">
        <v>0</v>
      </c>
      <c r="I30" s="599"/>
      <c r="J30" s="599"/>
      <c r="K30" s="599"/>
      <c r="L30" s="599"/>
      <c r="M30" s="599"/>
      <c r="N30" s="599"/>
      <c r="O30" s="599"/>
      <c r="P30" s="599"/>
      <c r="Q30" s="599"/>
    </row>
    <row r="31" spans="2:17" s="210" customFormat="1">
      <c r="B31" s="380" t="s">
        <v>36</v>
      </c>
      <c r="C31" s="653" t="s">
        <v>420</v>
      </c>
      <c r="D31" s="653" t="s">
        <v>388</v>
      </c>
      <c r="E31" s="653" t="s">
        <v>421</v>
      </c>
      <c r="F31" s="599">
        <v>0</v>
      </c>
      <c r="G31" s="599">
        <v>0</v>
      </c>
      <c r="H31" s="599">
        <v>0</v>
      </c>
      <c r="I31" s="599"/>
      <c r="J31" s="599"/>
      <c r="K31" s="599"/>
      <c r="L31" s="599"/>
      <c r="M31" s="599"/>
      <c r="N31" s="599"/>
      <c r="O31" s="599"/>
      <c r="P31" s="599"/>
      <c r="Q31" s="599"/>
    </row>
    <row r="32" spans="2:17" s="210" customFormat="1" ht="12.75" customHeight="1">
      <c r="B32" s="380" t="s">
        <v>36</v>
      </c>
      <c r="C32" s="249" t="s">
        <v>414</v>
      </c>
      <c r="D32" s="601" t="s">
        <v>23</v>
      </c>
      <c r="E32" s="644" t="s">
        <v>412</v>
      </c>
      <c r="F32" s="598">
        <v>0</v>
      </c>
      <c r="G32" s="598">
        <v>0</v>
      </c>
      <c r="H32" s="598">
        <v>3000</v>
      </c>
      <c r="I32" s="598"/>
      <c r="J32" s="598"/>
      <c r="K32" s="598"/>
      <c r="L32" s="598"/>
      <c r="M32" s="598"/>
      <c r="N32" s="598"/>
      <c r="O32" s="598"/>
      <c r="P32" s="598"/>
      <c r="Q32" s="598"/>
    </row>
    <row r="33" spans="2:17">
      <c r="B33" s="269" t="s">
        <v>38</v>
      </c>
      <c r="C33" s="216" t="s">
        <v>23</v>
      </c>
      <c r="D33" s="164" t="s">
        <v>23</v>
      </c>
      <c r="E33" s="216" t="s">
        <v>23</v>
      </c>
      <c r="F33" s="34">
        <f t="shared" ref="F33:H33" si="0">SUM(F8:F32)</f>
        <v>1498376.6074438202</v>
      </c>
      <c r="G33" s="34">
        <f t="shared" si="0"/>
        <v>1351126.2632678538</v>
      </c>
      <c r="H33" s="34">
        <f t="shared" si="0"/>
        <v>1284197</v>
      </c>
      <c r="I33" s="34"/>
      <c r="J33" s="34"/>
      <c r="K33" s="34"/>
      <c r="L33" s="34"/>
      <c r="M33" s="34"/>
      <c r="N33" s="34"/>
      <c r="O33" s="34"/>
      <c r="P33" s="34"/>
      <c r="Q33" s="34"/>
    </row>
    <row r="34" spans="2:17">
      <c r="B34" s="4"/>
      <c r="C34" s="4"/>
      <c r="D34" s="4"/>
      <c r="E34" s="4"/>
      <c r="F34" s="68"/>
      <c r="G34" s="68">
        <f>IF(F33=0,"",G33/F33-1)</f>
        <v>-9.8273253496109048E-2</v>
      </c>
      <c r="H34" s="68">
        <f>IF(G33=0,"",H33/G33-1)</f>
        <v>-4.9535905775362266E-2</v>
      </c>
      <c r="I34" s="68"/>
      <c r="J34" s="68"/>
      <c r="K34" s="68"/>
      <c r="L34" s="68"/>
      <c r="M34" s="68"/>
      <c r="N34" s="68"/>
      <c r="O34" s="68"/>
      <c r="P34" s="68"/>
      <c r="Q34" s="68"/>
    </row>
    <row r="35" spans="2:17">
      <c r="B35" s="265" t="s">
        <v>67</v>
      </c>
      <c r="C35" s="4"/>
      <c r="D35" s="4"/>
      <c r="E35" s="4"/>
      <c r="F35" s="2">
        <f>F33-Summary!C161</f>
        <v>0</v>
      </c>
      <c r="G35" s="2">
        <f>G33-Summary!D161</f>
        <v>33383</v>
      </c>
      <c r="H35" s="2">
        <f>H33-Summary!E161</f>
        <v>90552</v>
      </c>
      <c r="I35" s="2"/>
      <c r="J35" s="2"/>
      <c r="K35" s="2"/>
      <c r="L35" s="2"/>
      <c r="M35" s="2"/>
      <c r="N35" s="2"/>
      <c r="O35" s="2"/>
      <c r="P35" s="2"/>
      <c r="Q35" s="2"/>
    </row>
    <row r="36" spans="2:17">
      <c r="B36" s="5" t="s">
        <v>22</v>
      </c>
      <c r="C36" s="5" t="s">
        <v>11</v>
      </c>
      <c r="D36" s="5" t="s">
        <v>12</v>
      </c>
      <c r="E36" s="5" t="s">
        <v>14</v>
      </c>
      <c r="F36" s="1">
        <v>2016</v>
      </c>
      <c r="G36" s="1">
        <v>2017</v>
      </c>
      <c r="H36" s="1">
        <v>2018</v>
      </c>
      <c r="I36" s="1">
        <v>2019</v>
      </c>
      <c r="J36" s="1">
        <v>2020</v>
      </c>
      <c r="K36" s="1">
        <v>2021</v>
      </c>
      <c r="L36" s="1">
        <v>2022</v>
      </c>
      <c r="M36" s="1">
        <v>2023</v>
      </c>
      <c r="N36" s="1">
        <f t="shared" ref="N36:Q36" si="1">N7</f>
        <v>2024</v>
      </c>
      <c r="O36" s="1">
        <f t="shared" si="1"/>
        <v>2025</v>
      </c>
      <c r="P36" s="1">
        <f t="shared" si="1"/>
        <v>2026</v>
      </c>
      <c r="Q36" s="1">
        <f t="shared" si="1"/>
        <v>2027</v>
      </c>
    </row>
    <row r="37" spans="2:17">
      <c r="B37" s="379" t="str">
        <f t="shared" ref="B37:E61" si="2">B8</f>
        <v>CWDM</v>
      </c>
      <c r="C37" s="438" t="str">
        <f t="shared" si="2"/>
        <v xml:space="preserve">1 Gbps </v>
      </c>
      <c r="D37" s="438" t="str">
        <f t="shared" si="2"/>
        <v>40 km</v>
      </c>
      <c r="E37" s="438" t="str">
        <f t="shared" si="2"/>
        <v>All</v>
      </c>
      <c r="F37" s="383">
        <v>86.773786742838681</v>
      </c>
      <c r="G37" s="383">
        <v>78.297557551431808</v>
      </c>
      <c r="H37" s="383">
        <v>74</v>
      </c>
      <c r="I37" s="383"/>
      <c r="J37" s="383"/>
      <c r="K37" s="383"/>
      <c r="L37" s="383"/>
      <c r="M37" s="383"/>
      <c r="N37" s="383"/>
      <c r="O37" s="383"/>
      <c r="P37" s="383"/>
      <c r="Q37" s="383"/>
    </row>
    <row r="38" spans="2:17">
      <c r="B38" s="380" t="str">
        <f t="shared" si="2"/>
        <v>CWDM</v>
      </c>
      <c r="C38" s="439" t="str">
        <f t="shared" si="2"/>
        <v xml:space="preserve">1 Gbps </v>
      </c>
      <c r="D38" s="439" t="str">
        <f t="shared" si="2"/>
        <v>80 km</v>
      </c>
      <c r="E38" s="439" t="str">
        <f t="shared" si="2"/>
        <v>All</v>
      </c>
      <c r="F38" s="383">
        <v>105.03283348083725</v>
      </c>
      <c r="G38" s="383">
        <v>80.970930128728938</v>
      </c>
      <c r="H38" s="383">
        <v>77</v>
      </c>
      <c r="I38" s="383"/>
      <c r="J38" s="383"/>
      <c r="K38" s="383"/>
      <c r="L38" s="383"/>
      <c r="M38" s="383"/>
      <c r="N38" s="383"/>
      <c r="O38" s="383"/>
      <c r="P38" s="383"/>
      <c r="Q38" s="383"/>
    </row>
    <row r="39" spans="2:17">
      <c r="B39" s="380" t="str">
        <f t="shared" si="2"/>
        <v>CWDM</v>
      </c>
      <c r="C39" s="438" t="str">
        <f t="shared" si="2"/>
        <v>2.5 Gbps</v>
      </c>
      <c r="D39" s="438" t="str">
        <f t="shared" si="2"/>
        <v>40 km</v>
      </c>
      <c r="E39" s="438" t="str">
        <f t="shared" si="2"/>
        <v>All</v>
      </c>
      <c r="F39" s="383">
        <v>79.498246624748646</v>
      </c>
      <c r="G39" s="383">
        <v>81.027354611783153</v>
      </c>
      <c r="H39" s="383">
        <v>75</v>
      </c>
      <c r="I39" s="383"/>
      <c r="J39" s="383"/>
      <c r="K39" s="383"/>
      <c r="L39" s="383"/>
      <c r="M39" s="383"/>
      <c r="N39" s="383"/>
      <c r="O39" s="383"/>
      <c r="P39" s="383"/>
      <c r="Q39" s="383"/>
    </row>
    <row r="40" spans="2:17" s="19" customFormat="1">
      <c r="B40" s="380" t="str">
        <f t="shared" si="2"/>
        <v>CWDM</v>
      </c>
      <c r="C40" s="439" t="str">
        <f t="shared" si="2"/>
        <v>2.5 Gbps</v>
      </c>
      <c r="D40" s="439" t="str">
        <f t="shared" si="2"/>
        <v>80 km</v>
      </c>
      <c r="E40" s="439" t="str">
        <f t="shared" si="2"/>
        <v>All</v>
      </c>
      <c r="F40" s="383">
        <v>145.67545313818104</v>
      </c>
      <c r="G40" s="383">
        <v>131.5925121072892</v>
      </c>
      <c r="H40" s="383">
        <v>133</v>
      </c>
      <c r="I40" s="383"/>
      <c r="J40" s="383"/>
      <c r="K40" s="383"/>
      <c r="L40" s="383"/>
      <c r="M40" s="383"/>
      <c r="N40" s="383"/>
      <c r="O40" s="383"/>
      <c r="P40" s="383"/>
      <c r="Q40" s="383"/>
    </row>
    <row r="41" spans="2:17">
      <c r="B41" s="268" t="str">
        <f t="shared" si="2"/>
        <v>CWDM</v>
      </c>
      <c r="C41" s="438" t="str">
        <f t="shared" si="2"/>
        <v>10 Gbps</v>
      </c>
      <c r="D41" s="438" t="str">
        <f t="shared" si="2"/>
        <v>All</v>
      </c>
      <c r="E41" s="438" t="str">
        <f t="shared" si="2"/>
        <v>All</v>
      </c>
      <c r="F41" s="383">
        <v>376.69050412084385</v>
      </c>
      <c r="G41" s="383">
        <v>370.5993386636224</v>
      </c>
      <c r="H41" s="383">
        <v>288</v>
      </c>
      <c r="I41" s="383"/>
      <c r="J41" s="383"/>
      <c r="K41" s="383"/>
      <c r="L41" s="383"/>
      <c r="M41" s="383"/>
      <c r="N41" s="383"/>
      <c r="O41" s="383"/>
      <c r="P41" s="383"/>
      <c r="Q41" s="383"/>
    </row>
    <row r="42" spans="2:17">
      <c r="B42" s="379" t="str">
        <f t="shared" si="2"/>
        <v>DWDM</v>
      </c>
      <c r="C42" s="443" t="str">
        <f t="shared" si="2"/>
        <v>2.5 Gbps</v>
      </c>
      <c r="D42" s="438" t="str">
        <f t="shared" si="2"/>
        <v>All</v>
      </c>
      <c r="E42" s="443" t="str">
        <f t="shared" si="2"/>
        <v>All</v>
      </c>
      <c r="F42" s="383">
        <v>268.71489725439727</v>
      </c>
      <c r="G42" s="383">
        <v>262.99268089423526</v>
      </c>
      <c r="H42" s="383">
        <v>226</v>
      </c>
      <c r="I42" s="383"/>
      <c r="J42" s="383"/>
      <c r="K42" s="383"/>
      <c r="L42" s="383"/>
      <c r="M42" s="383"/>
      <c r="N42" s="383"/>
      <c r="O42" s="383"/>
      <c r="P42" s="383"/>
      <c r="Q42" s="383"/>
    </row>
    <row r="43" spans="2:17">
      <c r="B43" s="380" t="str">
        <f t="shared" si="2"/>
        <v>DWDM</v>
      </c>
      <c r="C43" s="441" t="str">
        <f t="shared" si="2"/>
        <v>10 Gbps fixed-λ</v>
      </c>
      <c r="D43" s="438" t="str">
        <f t="shared" si="2"/>
        <v>All</v>
      </c>
      <c r="E43" s="217" t="str">
        <f t="shared" si="2"/>
        <v>XFP</v>
      </c>
      <c r="F43" s="383">
        <v>465.15760263173445</v>
      </c>
      <c r="G43" s="383">
        <v>378.17863503880716</v>
      </c>
      <c r="H43" s="383">
        <v>343</v>
      </c>
      <c r="I43" s="383"/>
      <c r="J43" s="383"/>
      <c r="K43" s="383"/>
      <c r="L43" s="383"/>
      <c r="M43" s="383"/>
      <c r="N43" s="383"/>
      <c r="O43" s="383"/>
      <c r="P43" s="383"/>
      <c r="Q43" s="383"/>
    </row>
    <row r="44" spans="2:17" s="146" customFormat="1">
      <c r="B44" s="380" t="str">
        <f t="shared" si="2"/>
        <v>DWDM</v>
      </c>
      <c r="C44" s="442" t="str">
        <f t="shared" si="2"/>
        <v>10 Gbps fixed-λ</v>
      </c>
      <c r="D44" s="439" t="str">
        <f t="shared" si="2"/>
        <v>All</v>
      </c>
      <c r="E44" s="217" t="str">
        <f t="shared" si="2"/>
        <v>SFP+</v>
      </c>
      <c r="F44" s="383">
        <v>451.26291805128255</v>
      </c>
      <c r="G44" s="383">
        <v>389.53050885280123</v>
      </c>
      <c r="H44" s="383">
        <v>357</v>
      </c>
      <c r="I44" s="383"/>
      <c r="J44" s="383"/>
      <c r="K44" s="383"/>
      <c r="L44" s="383"/>
      <c r="M44" s="383"/>
      <c r="N44" s="383"/>
      <c r="O44" s="383"/>
      <c r="P44" s="383"/>
      <c r="Q44" s="383"/>
    </row>
    <row r="45" spans="2:17">
      <c r="B45" s="380" t="str">
        <f t="shared" si="2"/>
        <v>DWDM</v>
      </c>
      <c r="C45" s="441" t="str">
        <f t="shared" si="2"/>
        <v>10 Gbps tunable</v>
      </c>
      <c r="D45" s="438" t="str">
        <f t="shared" si="2"/>
        <v>All</v>
      </c>
      <c r="E45" s="217" t="str">
        <f t="shared" si="2"/>
        <v xml:space="preserve">XFP </v>
      </c>
      <c r="F45" s="383">
        <v>629.29610221275277</v>
      </c>
      <c r="G45" s="383">
        <v>571.40597336071176</v>
      </c>
      <c r="H45" s="383">
        <v>496</v>
      </c>
      <c r="I45" s="383"/>
      <c r="J45" s="383"/>
      <c r="K45" s="383"/>
      <c r="L45" s="383"/>
      <c r="M45" s="383"/>
      <c r="N45" s="383"/>
      <c r="O45" s="383"/>
      <c r="P45" s="383"/>
      <c r="Q45" s="383"/>
    </row>
    <row r="46" spans="2:17" s="146" customFormat="1">
      <c r="B46" s="380" t="str">
        <f t="shared" si="2"/>
        <v>DWDM</v>
      </c>
      <c r="C46" s="442" t="str">
        <f t="shared" si="2"/>
        <v>10 Gbps tunable</v>
      </c>
      <c r="D46" s="439" t="str">
        <f t="shared" si="2"/>
        <v>All</v>
      </c>
      <c r="E46" s="217" t="str">
        <f t="shared" si="2"/>
        <v>SFP+</v>
      </c>
      <c r="F46" s="383">
        <v>842.0194016849606</v>
      </c>
      <c r="G46" s="383">
        <v>709.07508988598852</v>
      </c>
      <c r="H46" s="383">
        <v>604</v>
      </c>
      <c r="I46" s="383"/>
      <c r="J46" s="383"/>
      <c r="K46" s="383"/>
      <c r="L46" s="383"/>
      <c r="M46" s="383"/>
      <c r="N46" s="383"/>
      <c r="O46" s="383"/>
      <c r="P46" s="383"/>
      <c r="Q46" s="383"/>
    </row>
    <row r="47" spans="2:17">
      <c r="B47" s="380" t="str">
        <f t="shared" si="2"/>
        <v>DWDM</v>
      </c>
      <c r="C47" s="443" t="str">
        <f t="shared" si="2"/>
        <v>40 Gbps</v>
      </c>
      <c r="D47" s="438" t="str">
        <f t="shared" si="2"/>
        <v>All</v>
      </c>
      <c r="E47" s="438" t="str">
        <f t="shared" si="2"/>
        <v>All</v>
      </c>
      <c r="F47" s="383">
        <v>9064.4821883468849</v>
      </c>
      <c r="G47" s="383">
        <v>6724.5508982035926</v>
      </c>
      <c r="H47" s="383">
        <v>0</v>
      </c>
      <c r="I47" s="383"/>
      <c r="J47" s="383"/>
      <c r="K47" s="383"/>
      <c r="L47" s="383"/>
      <c r="M47" s="383"/>
      <c r="N47" s="383"/>
      <c r="O47" s="383"/>
      <c r="P47" s="383"/>
      <c r="Q47" s="383"/>
    </row>
    <row r="48" spans="2:17" s="210" customFormat="1">
      <c r="B48" s="380" t="str">
        <f t="shared" si="2"/>
        <v>DWDM</v>
      </c>
      <c r="C48" s="434" t="str">
        <f t="shared" si="2"/>
        <v>100Gbps</v>
      </c>
      <c r="D48" s="438" t="str">
        <f t="shared" si="2"/>
        <v>All</v>
      </c>
      <c r="E48" s="340" t="str">
        <f t="shared" si="2"/>
        <v>On board</v>
      </c>
      <c r="F48" s="233">
        <v>12874</v>
      </c>
      <c r="G48" s="233">
        <v>10000</v>
      </c>
      <c r="H48" s="233">
        <v>8000</v>
      </c>
      <c r="I48" s="233"/>
      <c r="J48" s="233"/>
      <c r="K48" s="233"/>
      <c r="L48" s="233"/>
      <c r="M48" s="233"/>
      <c r="N48" s="233"/>
      <c r="O48" s="233"/>
      <c r="P48" s="233"/>
      <c r="Q48" s="233"/>
    </row>
    <row r="49" spans="2:17" s="210" customFormat="1">
      <c r="B49" s="380" t="str">
        <f t="shared" si="2"/>
        <v>DWDM</v>
      </c>
      <c r="C49" s="435" t="str">
        <f t="shared" si="2"/>
        <v>100Gbps</v>
      </c>
      <c r="D49" s="440" t="str">
        <f t="shared" si="2"/>
        <v>All</v>
      </c>
      <c r="E49" s="384" t="str">
        <f t="shared" si="2"/>
        <v>Direct detect</v>
      </c>
      <c r="F49" s="30">
        <v>5055.1967599883337</v>
      </c>
      <c r="G49" s="30">
        <v>3094.1112052464778</v>
      </c>
      <c r="H49" s="30">
        <v>2642</v>
      </c>
      <c r="I49" s="30"/>
      <c r="J49" s="30"/>
      <c r="K49" s="30"/>
      <c r="L49" s="30"/>
      <c r="M49" s="30"/>
      <c r="N49" s="30"/>
      <c r="O49" s="30"/>
      <c r="P49" s="30"/>
      <c r="Q49" s="30"/>
    </row>
    <row r="50" spans="2:17" s="210" customFormat="1">
      <c r="B50" s="380" t="str">
        <f t="shared" si="2"/>
        <v>DWDM</v>
      </c>
      <c r="C50" s="435" t="str">
        <f t="shared" si="2"/>
        <v>100Gbps</v>
      </c>
      <c r="D50" s="440" t="str">
        <f t="shared" si="2"/>
        <v>All</v>
      </c>
      <c r="E50" s="384" t="str">
        <f t="shared" si="2"/>
        <v>CFP-DCO</v>
      </c>
      <c r="F50" s="30">
        <v>8200</v>
      </c>
      <c r="G50" s="30">
        <v>6954.0441176470586</v>
      </c>
      <c r="H50" s="30">
        <v>5500</v>
      </c>
      <c r="I50" s="30"/>
      <c r="J50" s="30"/>
      <c r="K50" s="30"/>
      <c r="L50" s="30"/>
      <c r="M50" s="30"/>
      <c r="N50" s="30"/>
      <c r="O50" s="30"/>
      <c r="P50" s="30"/>
      <c r="Q50" s="30"/>
    </row>
    <row r="51" spans="2:17" s="210" customFormat="1">
      <c r="B51" s="380" t="str">
        <f t="shared" si="2"/>
        <v>DWDM</v>
      </c>
      <c r="C51" s="435" t="str">
        <f t="shared" si="2"/>
        <v>100Gbps</v>
      </c>
      <c r="D51" s="440" t="str">
        <f t="shared" si="2"/>
        <v>80 km</v>
      </c>
      <c r="E51" s="384" t="str">
        <f t="shared" si="2"/>
        <v>100GbE ZR</v>
      </c>
      <c r="F51" s="30">
        <v>0</v>
      </c>
      <c r="G51" s="30">
        <v>0</v>
      </c>
      <c r="H51" s="30">
        <v>0</v>
      </c>
      <c r="I51" s="30"/>
      <c r="J51" s="30"/>
      <c r="K51" s="30"/>
      <c r="L51" s="30"/>
      <c r="M51" s="30"/>
      <c r="N51" s="30"/>
      <c r="O51" s="30"/>
      <c r="P51" s="30"/>
      <c r="Q51" s="30"/>
    </row>
    <row r="52" spans="2:17" s="210" customFormat="1">
      <c r="B52" s="380" t="str">
        <f t="shared" si="2"/>
        <v>DWDM</v>
      </c>
      <c r="C52" s="436" t="str">
        <f t="shared" si="2"/>
        <v>100Gbps</v>
      </c>
      <c r="D52" s="439" t="str">
        <f t="shared" si="2"/>
        <v>All</v>
      </c>
      <c r="E52" s="437" t="str">
        <f t="shared" si="2"/>
        <v>CFP2-ACO</v>
      </c>
      <c r="F52" s="33">
        <v>8586.6561405845368</v>
      </c>
      <c r="G52" s="33">
        <v>6500</v>
      </c>
      <c r="H52" s="33">
        <v>5170</v>
      </c>
      <c r="I52" s="33"/>
      <c r="J52" s="33"/>
      <c r="K52" s="33"/>
      <c r="L52" s="33"/>
      <c r="M52" s="33"/>
      <c r="N52" s="33"/>
      <c r="O52" s="33"/>
      <c r="P52" s="33"/>
      <c r="Q52" s="33"/>
    </row>
    <row r="53" spans="2:17" s="210" customFormat="1">
      <c r="B53" s="380" t="str">
        <f t="shared" si="2"/>
        <v>DWDM</v>
      </c>
      <c r="C53" s="455" t="str">
        <f t="shared" si="2"/>
        <v>200 Gbps</v>
      </c>
      <c r="D53" s="667" t="str">
        <f t="shared" si="2"/>
        <v>All</v>
      </c>
      <c r="E53" s="666" t="str">
        <f t="shared" si="2"/>
        <v>On-board</v>
      </c>
      <c r="F53" s="30">
        <v>0</v>
      </c>
      <c r="G53" s="30">
        <v>11791.699709225482</v>
      </c>
      <c r="H53" s="30">
        <v>8727.2727272727279</v>
      </c>
      <c r="I53" s="30"/>
      <c r="J53" s="30"/>
      <c r="K53" s="30"/>
      <c r="L53" s="30"/>
      <c r="M53" s="30"/>
      <c r="N53" s="30"/>
      <c r="O53" s="30"/>
      <c r="P53" s="30"/>
      <c r="Q53" s="30"/>
    </row>
    <row r="54" spans="2:17" s="210" customFormat="1">
      <c r="B54" s="380" t="str">
        <f t="shared" si="2"/>
        <v>DWDM</v>
      </c>
      <c r="C54" s="435" t="str">
        <f t="shared" si="2"/>
        <v>200 Gbps</v>
      </c>
      <c r="D54" s="440" t="str">
        <f t="shared" si="2"/>
        <v>All</v>
      </c>
      <c r="E54" s="384" t="str">
        <f t="shared" si="2"/>
        <v>CFP2-DCO</v>
      </c>
      <c r="F54" s="30">
        <v>0</v>
      </c>
      <c r="G54" s="30">
        <v>8200</v>
      </c>
      <c r="H54" s="30">
        <v>6000</v>
      </c>
      <c r="I54" s="30"/>
      <c r="J54" s="30"/>
      <c r="K54" s="30"/>
      <c r="L54" s="30"/>
      <c r="M54" s="30"/>
      <c r="N54" s="30"/>
      <c r="O54" s="30"/>
      <c r="P54" s="30"/>
      <c r="Q54" s="30"/>
    </row>
    <row r="55" spans="2:17" s="210" customFormat="1">
      <c r="B55" s="380" t="str">
        <f t="shared" si="2"/>
        <v>DWDM</v>
      </c>
      <c r="C55" s="436" t="str">
        <f t="shared" si="2"/>
        <v>200 Gbps</v>
      </c>
      <c r="D55" s="439" t="str">
        <f t="shared" si="2"/>
        <v>All</v>
      </c>
      <c r="E55" s="437" t="str">
        <f t="shared" si="2"/>
        <v>CFP2-ACO</v>
      </c>
      <c r="F55" s="33">
        <v>0</v>
      </c>
      <c r="G55" s="33">
        <v>7000</v>
      </c>
      <c r="H55" s="33">
        <v>5600</v>
      </c>
      <c r="I55" s="33"/>
      <c r="J55" s="33"/>
      <c r="K55" s="33"/>
      <c r="L55" s="33"/>
      <c r="M55" s="33"/>
      <c r="N55" s="33"/>
      <c r="O55" s="33"/>
      <c r="P55" s="33"/>
      <c r="Q55" s="33"/>
    </row>
    <row r="56" spans="2:17" s="210" customFormat="1">
      <c r="B56" s="380" t="str">
        <f t="shared" si="2"/>
        <v>DWDM</v>
      </c>
      <c r="C56" s="455" t="str">
        <f t="shared" si="2"/>
        <v>400 Gbps</v>
      </c>
      <c r="D56" s="667" t="str">
        <f t="shared" si="2"/>
        <v>All</v>
      </c>
      <c r="E56" s="666" t="str">
        <f t="shared" si="2"/>
        <v>On-board</v>
      </c>
      <c r="F56" s="30">
        <v>0</v>
      </c>
      <c r="G56" s="30">
        <v>0</v>
      </c>
      <c r="H56" s="30">
        <v>0</v>
      </c>
      <c r="I56" s="30"/>
      <c r="J56" s="30"/>
      <c r="K56" s="30"/>
      <c r="L56" s="30"/>
      <c r="M56" s="30"/>
      <c r="N56" s="30"/>
      <c r="O56" s="30"/>
      <c r="P56" s="30"/>
      <c r="Q56" s="30"/>
    </row>
    <row r="57" spans="2:17" s="50" customFormat="1">
      <c r="B57" s="446" t="str">
        <f t="shared" si="2"/>
        <v>DWDM</v>
      </c>
      <c r="C57" s="455" t="str">
        <f t="shared" si="2"/>
        <v>400 Gbps</v>
      </c>
      <c r="D57" s="655" t="str">
        <f t="shared" si="2"/>
        <v>120 km</v>
      </c>
      <c r="E57" s="384" t="str">
        <f t="shared" si="2"/>
        <v>400ZR</v>
      </c>
      <c r="F57" s="30">
        <v>0</v>
      </c>
      <c r="G57" s="30">
        <v>0</v>
      </c>
      <c r="H57" s="30">
        <v>0</v>
      </c>
      <c r="I57" s="30"/>
      <c r="J57" s="30"/>
      <c r="K57" s="30"/>
      <c r="L57" s="30"/>
      <c r="M57" s="30"/>
      <c r="N57" s="30"/>
      <c r="O57" s="30"/>
      <c r="P57" s="30"/>
      <c r="Q57" s="30"/>
    </row>
    <row r="58" spans="2:17" s="50" customFormat="1">
      <c r="B58" s="446" t="str">
        <f t="shared" si="2"/>
        <v>DWDM</v>
      </c>
      <c r="C58" s="455" t="str">
        <f t="shared" si="2"/>
        <v>400 Gbps</v>
      </c>
      <c r="D58" s="655" t="str">
        <f t="shared" si="2"/>
        <v>&gt;120 km</v>
      </c>
      <c r="E58" s="384" t="str">
        <f t="shared" si="2"/>
        <v>400ZR+   OSPF/QSFP-DD</v>
      </c>
      <c r="F58" s="30">
        <v>0</v>
      </c>
      <c r="G58" s="30">
        <v>0</v>
      </c>
      <c r="H58" s="30">
        <v>0</v>
      </c>
      <c r="I58" s="30"/>
      <c r="J58" s="30"/>
      <c r="K58" s="30"/>
      <c r="L58" s="30"/>
      <c r="M58" s="30"/>
      <c r="N58" s="30"/>
      <c r="O58" s="30"/>
      <c r="P58" s="30"/>
      <c r="Q58" s="30"/>
    </row>
    <row r="59" spans="2:17" s="50" customFormat="1">
      <c r="B59" s="446" t="str">
        <f t="shared" si="2"/>
        <v>DWDM</v>
      </c>
      <c r="C59" s="456" t="str">
        <f t="shared" si="2"/>
        <v>400 Gbps</v>
      </c>
      <c r="D59" s="654" t="str">
        <f t="shared" si="2"/>
        <v>&gt;120 km</v>
      </c>
      <c r="E59" s="653" t="str">
        <f t="shared" si="2"/>
        <v>400ZR+ CFP2</v>
      </c>
      <c r="F59" s="33">
        <v>0</v>
      </c>
      <c r="G59" s="33">
        <v>0</v>
      </c>
      <c r="H59" s="33">
        <v>0</v>
      </c>
      <c r="I59" s="33"/>
      <c r="J59" s="33"/>
      <c r="K59" s="33"/>
      <c r="L59" s="33"/>
      <c r="M59" s="33"/>
      <c r="N59" s="33"/>
      <c r="O59" s="33"/>
      <c r="P59" s="33"/>
      <c r="Q59" s="33"/>
    </row>
    <row r="60" spans="2:17" s="50" customFormat="1">
      <c r="B60" s="446" t="str">
        <f t="shared" si="2"/>
        <v>DWDM</v>
      </c>
      <c r="C60" s="652" t="str">
        <f t="shared" si="2"/>
        <v>800 Gbps</v>
      </c>
      <c r="D60" s="617" t="str">
        <f t="shared" si="2"/>
        <v>120 km</v>
      </c>
      <c r="E60" s="617" t="str">
        <f t="shared" si="2"/>
        <v>800ZR</v>
      </c>
      <c r="F60" s="211">
        <v>0</v>
      </c>
      <c r="G60" s="211">
        <v>0</v>
      </c>
      <c r="H60" s="211">
        <v>0</v>
      </c>
      <c r="I60" s="211"/>
      <c r="J60" s="211"/>
      <c r="K60" s="211"/>
      <c r="L60" s="211"/>
      <c r="M60" s="211"/>
      <c r="N60" s="211"/>
      <c r="O60" s="211"/>
      <c r="P60" s="211"/>
      <c r="Q60" s="211"/>
    </row>
    <row r="61" spans="2:17" s="50" customFormat="1">
      <c r="B61" s="668" t="str">
        <f t="shared" si="2"/>
        <v>DWDM</v>
      </c>
      <c r="C61" s="249" t="str">
        <f t="shared" si="2"/>
        <v>≥600 Gbps</v>
      </c>
      <c r="D61" s="329" t="str">
        <f t="shared" si="2"/>
        <v>All</v>
      </c>
      <c r="E61" s="602" t="str">
        <f t="shared" si="2"/>
        <v>On board and new</v>
      </c>
      <c r="F61" s="398" t="s">
        <v>473</v>
      </c>
      <c r="G61" s="398">
        <v>0</v>
      </c>
      <c r="H61" s="398">
        <v>16000</v>
      </c>
      <c r="I61" s="398"/>
      <c r="J61" s="398"/>
      <c r="K61" s="398"/>
      <c r="L61" s="398"/>
      <c r="M61" s="398"/>
      <c r="N61" s="398"/>
      <c r="O61" s="398"/>
      <c r="P61" s="398"/>
      <c r="Q61" s="398"/>
    </row>
    <row r="62" spans="2:17">
      <c r="B62" s="210"/>
      <c r="C62" s="210"/>
      <c r="D62" s="210"/>
      <c r="E62" s="210"/>
    </row>
    <row r="63" spans="2:17">
      <c r="B63" s="265" t="s">
        <v>1</v>
      </c>
      <c r="C63" s="4"/>
      <c r="D63" s="4"/>
      <c r="E63" s="4"/>
    </row>
    <row r="64" spans="2:17">
      <c r="B64" s="5" t="s">
        <v>22</v>
      </c>
      <c r="C64" s="5" t="s">
        <v>11</v>
      </c>
      <c r="D64" s="5" t="s">
        <v>12</v>
      </c>
      <c r="E64" s="5" t="s">
        <v>14</v>
      </c>
      <c r="F64" s="1">
        <v>2016</v>
      </c>
      <c r="G64" s="1">
        <v>2017</v>
      </c>
      <c r="H64" s="6">
        <v>2018</v>
      </c>
      <c r="I64" s="6">
        <v>2019</v>
      </c>
      <c r="J64" s="6">
        <v>2020</v>
      </c>
      <c r="K64" s="6">
        <v>2021</v>
      </c>
      <c r="L64" s="6">
        <v>2022</v>
      </c>
      <c r="M64" s="6">
        <v>2023</v>
      </c>
      <c r="N64" s="6">
        <f t="shared" ref="N64:Q64" si="3">N7</f>
        <v>2024</v>
      </c>
      <c r="O64" s="6">
        <f t="shared" si="3"/>
        <v>2025</v>
      </c>
      <c r="P64" s="6">
        <f t="shared" si="3"/>
        <v>2026</v>
      </c>
      <c r="Q64" s="6">
        <f t="shared" si="3"/>
        <v>2027</v>
      </c>
    </row>
    <row r="65" spans="2:17">
      <c r="B65" s="379" t="str">
        <f t="shared" ref="B65:E89" si="4">B8</f>
        <v>CWDM</v>
      </c>
      <c r="C65" s="438" t="str">
        <f t="shared" si="4"/>
        <v xml:space="preserve">1 Gbps </v>
      </c>
      <c r="D65" s="438" t="str">
        <f t="shared" si="4"/>
        <v>40 km</v>
      </c>
      <c r="E65" s="438" t="str">
        <f t="shared" si="4"/>
        <v>All</v>
      </c>
      <c r="F65" s="27">
        <f t="shared" ref="F65:H65" si="5">IF(F8=0,,F37*F8/10^6)</f>
        <v>5.9086006868933723</v>
      </c>
      <c r="G65" s="27">
        <f t="shared" si="5"/>
        <v>4.3501339999999997</v>
      </c>
      <c r="H65" s="27">
        <f t="shared" si="5"/>
        <v>3.4956860000000001</v>
      </c>
      <c r="I65" s="27"/>
      <c r="J65" s="27"/>
      <c r="K65" s="27"/>
      <c r="L65" s="27"/>
      <c r="M65" s="27"/>
      <c r="N65" s="27"/>
      <c r="O65" s="27"/>
      <c r="P65" s="27"/>
      <c r="Q65" s="27"/>
    </row>
    <row r="66" spans="2:17">
      <c r="B66" s="380" t="str">
        <f t="shared" si="4"/>
        <v>CWDM</v>
      </c>
      <c r="C66" s="439" t="str">
        <f t="shared" si="4"/>
        <v xml:space="preserve">1 Gbps </v>
      </c>
      <c r="D66" s="439" t="str">
        <f t="shared" si="4"/>
        <v>80 km</v>
      </c>
      <c r="E66" s="439" t="str">
        <f t="shared" si="4"/>
        <v>All</v>
      </c>
      <c r="F66" s="27">
        <f t="shared" ref="F66:H66" si="6">IF(F9=0,,F38*F9/10^6)</f>
        <v>10.18146274629844</v>
      </c>
      <c r="G66" s="27">
        <f t="shared" si="6"/>
        <v>4.5250604302440163</v>
      </c>
      <c r="H66" s="27">
        <f t="shared" si="6"/>
        <v>2.7073969999999998</v>
      </c>
      <c r="I66" s="27"/>
      <c r="J66" s="27"/>
      <c r="K66" s="27"/>
      <c r="L66" s="27"/>
      <c r="M66" s="27"/>
      <c r="N66" s="27"/>
      <c r="O66" s="27"/>
      <c r="P66" s="27"/>
      <c r="Q66" s="27"/>
    </row>
    <row r="67" spans="2:17">
      <c r="B67" s="380" t="str">
        <f t="shared" si="4"/>
        <v>CWDM</v>
      </c>
      <c r="C67" s="438" t="str">
        <f t="shared" si="4"/>
        <v>2.5 Gbps</v>
      </c>
      <c r="D67" s="438" t="str">
        <f t="shared" si="4"/>
        <v>40 km</v>
      </c>
      <c r="E67" s="438" t="str">
        <f t="shared" si="4"/>
        <v>All</v>
      </c>
      <c r="F67" s="27">
        <f t="shared" ref="F67:H67" si="7">IF(F10=0,,F39*F10/10^6)</f>
        <v>4.9815191299999997</v>
      </c>
      <c r="G67" s="27">
        <f t="shared" si="7"/>
        <v>3.4093879999999994</v>
      </c>
      <c r="H67" s="27">
        <f t="shared" si="7"/>
        <v>2.4903749999999998</v>
      </c>
      <c r="I67" s="27"/>
      <c r="J67" s="27"/>
      <c r="K67" s="27"/>
      <c r="L67" s="27"/>
      <c r="M67" s="27"/>
      <c r="N67" s="27"/>
      <c r="O67" s="27"/>
      <c r="P67" s="27"/>
      <c r="Q67" s="27"/>
    </row>
    <row r="68" spans="2:17" s="19" customFormat="1">
      <c r="B68" s="380" t="str">
        <f t="shared" si="4"/>
        <v>CWDM</v>
      </c>
      <c r="C68" s="439" t="str">
        <f t="shared" si="4"/>
        <v>2.5 Gbps</v>
      </c>
      <c r="D68" s="439" t="str">
        <f t="shared" si="4"/>
        <v>80 km</v>
      </c>
      <c r="E68" s="439" t="str">
        <f t="shared" si="4"/>
        <v>All</v>
      </c>
      <c r="F68" s="27">
        <f t="shared" ref="F68:H68" si="8">IF(F11=0,,F40*F11/10^6)</f>
        <v>23.415872337431221</v>
      </c>
      <c r="G68" s="27">
        <f t="shared" si="8"/>
        <v>6.3582869999999989</v>
      </c>
      <c r="H68" s="27">
        <f t="shared" si="8"/>
        <v>5.0194200000000002</v>
      </c>
      <c r="I68" s="27"/>
      <c r="J68" s="27"/>
      <c r="K68" s="27"/>
      <c r="L68" s="27"/>
      <c r="M68" s="27"/>
      <c r="N68" s="27"/>
      <c r="O68" s="27"/>
      <c r="P68" s="27"/>
      <c r="Q68" s="27"/>
    </row>
    <row r="69" spans="2:17">
      <c r="B69" s="268" t="str">
        <f t="shared" si="4"/>
        <v>CWDM</v>
      </c>
      <c r="C69" s="438" t="str">
        <f t="shared" si="4"/>
        <v>10 Gbps</v>
      </c>
      <c r="D69" s="438" t="str">
        <f t="shared" si="4"/>
        <v>All</v>
      </c>
      <c r="E69" s="438" t="str">
        <f t="shared" si="4"/>
        <v>All</v>
      </c>
      <c r="F69" s="27">
        <f t="shared" ref="F69:H69" si="9">IF(F12=0,,F41*F12/10^6)</f>
        <v>31.230279625146803</v>
      </c>
      <c r="G69" s="27">
        <f t="shared" si="9"/>
        <v>27.696741575025818</v>
      </c>
      <c r="H69" s="27">
        <f t="shared" si="9"/>
        <v>49.798656000000001</v>
      </c>
      <c r="I69" s="27"/>
      <c r="J69" s="27"/>
      <c r="K69" s="27"/>
      <c r="L69" s="27"/>
      <c r="M69" s="27"/>
      <c r="N69" s="27"/>
      <c r="O69" s="27"/>
      <c r="P69" s="27"/>
      <c r="Q69" s="27"/>
    </row>
    <row r="70" spans="2:17">
      <c r="B70" s="379" t="str">
        <f t="shared" si="4"/>
        <v>DWDM</v>
      </c>
      <c r="C70" s="443" t="str">
        <f t="shared" si="4"/>
        <v>2.5 Gbps</v>
      </c>
      <c r="D70" s="438" t="str">
        <f t="shared" si="4"/>
        <v>All</v>
      </c>
      <c r="E70" s="443" t="str">
        <f t="shared" si="4"/>
        <v>All</v>
      </c>
      <c r="F70" s="27">
        <f t="shared" ref="F70:H70" si="10">IF(F13=0,,F42*F13/10^6)</f>
        <v>25.054977020000003</v>
      </c>
      <c r="G70" s="27">
        <f t="shared" si="10"/>
        <v>14.516669999999998</v>
      </c>
      <c r="H70" s="27">
        <f t="shared" si="10"/>
        <v>8.6567039999999995</v>
      </c>
      <c r="I70" s="27"/>
      <c r="J70" s="27"/>
      <c r="K70" s="27"/>
      <c r="L70" s="27"/>
      <c r="M70" s="27"/>
      <c r="N70" s="27"/>
      <c r="O70" s="27"/>
      <c r="P70" s="27"/>
      <c r="Q70" s="27"/>
    </row>
    <row r="71" spans="2:17" ht="12.75" customHeight="1">
      <c r="B71" s="380" t="str">
        <f t="shared" si="4"/>
        <v>DWDM</v>
      </c>
      <c r="C71" s="441" t="str">
        <f t="shared" si="4"/>
        <v>10 Gbps fixed-λ</v>
      </c>
      <c r="D71" s="438" t="str">
        <f t="shared" si="4"/>
        <v>All</v>
      </c>
      <c r="E71" s="217" t="str">
        <f t="shared" si="4"/>
        <v>XFP</v>
      </c>
      <c r="F71" s="27">
        <f t="shared" ref="F71:H71" si="11">IF(F14=0,,F43*F14/10^6)</f>
        <v>44.131827549685809</v>
      </c>
      <c r="G71" s="27">
        <f t="shared" si="11"/>
        <v>32.715855538572171</v>
      </c>
      <c r="H71" s="27">
        <f t="shared" si="11"/>
        <v>15.073821000000001</v>
      </c>
      <c r="I71" s="27"/>
      <c r="J71" s="27"/>
      <c r="K71" s="27"/>
      <c r="L71" s="27"/>
      <c r="M71" s="27"/>
      <c r="N71" s="27"/>
      <c r="O71" s="27"/>
      <c r="P71" s="27"/>
      <c r="Q71" s="27"/>
    </row>
    <row r="72" spans="2:17" s="146" customFormat="1">
      <c r="B72" s="380" t="str">
        <f t="shared" si="4"/>
        <v>DWDM</v>
      </c>
      <c r="C72" s="442" t="str">
        <f t="shared" si="4"/>
        <v>10 Gbps fixed-λ</v>
      </c>
      <c r="D72" s="439" t="str">
        <f t="shared" si="4"/>
        <v>All</v>
      </c>
      <c r="E72" s="217" t="str">
        <f t="shared" si="4"/>
        <v>SFP+</v>
      </c>
      <c r="F72" s="27">
        <f t="shared" ref="F72:H72" si="12">IF(F15=0,,F44*F15/10^6)</f>
        <v>29.585699433278187</v>
      </c>
      <c r="G72" s="27">
        <f t="shared" si="12"/>
        <v>41.423453372424589</v>
      </c>
      <c r="H72" s="27">
        <f t="shared" si="12"/>
        <v>30.236115000000002</v>
      </c>
      <c r="I72" s="27"/>
      <c r="J72" s="27"/>
      <c r="K72" s="27"/>
      <c r="L72" s="27"/>
      <c r="M72" s="27"/>
      <c r="N72" s="27"/>
      <c r="O72" s="27"/>
      <c r="P72" s="27"/>
      <c r="Q72" s="27"/>
    </row>
    <row r="73" spans="2:17">
      <c r="B73" s="380" t="str">
        <f t="shared" si="4"/>
        <v>DWDM</v>
      </c>
      <c r="C73" s="441" t="str">
        <f t="shared" si="4"/>
        <v>10 Gbps tunable</v>
      </c>
      <c r="D73" s="438" t="str">
        <f t="shared" si="4"/>
        <v>All</v>
      </c>
      <c r="E73" s="217" t="str">
        <f t="shared" si="4"/>
        <v xml:space="preserve">XFP </v>
      </c>
      <c r="F73" s="27">
        <f t="shared" ref="F73:H73" si="13">IF(F16=0,,F45*F16/10^6)</f>
        <v>109.57744239</v>
      </c>
      <c r="G73" s="27">
        <f t="shared" si="13"/>
        <v>104.63186200000001</v>
      </c>
      <c r="H73" s="27">
        <f t="shared" si="13"/>
        <v>92.292704000000001</v>
      </c>
      <c r="I73" s="27"/>
      <c r="J73" s="27"/>
      <c r="K73" s="27"/>
      <c r="L73" s="27"/>
      <c r="M73" s="27"/>
      <c r="N73" s="27"/>
      <c r="O73" s="27"/>
      <c r="P73" s="27"/>
      <c r="Q73" s="27"/>
    </row>
    <row r="74" spans="2:17" s="146" customFormat="1">
      <c r="B74" s="380" t="str">
        <f t="shared" si="4"/>
        <v>DWDM</v>
      </c>
      <c r="C74" s="442" t="str">
        <f t="shared" si="4"/>
        <v>10 Gbps tunable</v>
      </c>
      <c r="D74" s="439" t="str">
        <f t="shared" si="4"/>
        <v>All</v>
      </c>
      <c r="E74" s="217" t="str">
        <f t="shared" si="4"/>
        <v>SFP+</v>
      </c>
      <c r="F74" s="27">
        <f t="shared" ref="F74:H74" si="14">IF(F17=0,,F46*F17/10^6)</f>
        <v>38.279044019999994</v>
      </c>
      <c r="G74" s="27">
        <f t="shared" si="14"/>
        <v>53.050871000000001</v>
      </c>
      <c r="H74" s="27">
        <f t="shared" si="14"/>
        <v>63.673679999999997</v>
      </c>
      <c r="I74" s="27"/>
      <c r="J74" s="27"/>
      <c r="K74" s="27"/>
      <c r="L74" s="27"/>
      <c r="M74" s="27"/>
      <c r="N74" s="27"/>
      <c r="O74" s="27"/>
      <c r="P74" s="27"/>
      <c r="Q74" s="27"/>
    </row>
    <row r="75" spans="2:17">
      <c r="B75" s="380" t="str">
        <f t="shared" si="4"/>
        <v>DWDM</v>
      </c>
      <c r="C75" s="443" t="str">
        <f t="shared" si="4"/>
        <v>40 Gbps</v>
      </c>
      <c r="D75" s="438" t="str">
        <f t="shared" si="4"/>
        <v>All</v>
      </c>
      <c r="E75" s="438" t="str">
        <f t="shared" si="4"/>
        <v>All</v>
      </c>
      <c r="F75" s="27">
        <f t="shared" ref="F75:G78" si="15">IF(F18=0,,F47*F18/10^6)</f>
        <v>2190.7639483364942</v>
      </c>
      <c r="G75" s="27">
        <f t="shared" si="15"/>
        <v>1151.2717823341313</v>
      </c>
      <c r="H75" s="27"/>
      <c r="I75" s="27"/>
      <c r="J75" s="27"/>
      <c r="K75" s="27"/>
      <c r="L75" s="27"/>
      <c r="M75" s="27"/>
      <c r="N75" s="27"/>
      <c r="O75" s="27"/>
      <c r="P75" s="27"/>
      <c r="Q75" s="27"/>
    </row>
    <row r="76" spans="2:17" s="210" customFormat="1">
      <c r="B76" s="380" t="str">
        <f t="shared" si="4"/>
        <v>DWDM</v>
      </c>
      <c r="C76" s="434" t="str">
        <f t="shared" si="4"/>
        <v>100Gbps</v>
      </c>
      <c r="D76" s="438" t="str">
        <f t="shared" si="4"/>
        <v>All</v>
      </c>
      <c r="E76" s="340" t="str">
        <f t="shared" si="4"/>
        <v>On board</v>
      </c>
      <c r="F76" s="233">
        <f t="shared" si="15"/>
        <v>3363.873208</v>
      </c>
      <c r="G76" s="233">
        <f t="shared" si="15"/>
        <v>2569.12</v>
      </c>
      <c r="H76" s="233">
        <f>IF(H19=0,,H48*H19/10^6)</f>
        <v>2174.7359999999999</v>
      </c>
      <c r="I76" s="233"/>
      <c r="J76" s="233"/>
      <c r="K76" s="233"/>
      <c r="L76" s="233"/>
      <c r="M76" s="233"/>
      <c r="N76" s="233"/>
      <c r="O76" s="233"/>
      <c r="P76" s="233"/>
      <c r="Q76" s="233"/>
    </row>
    <row r="77" spans="2:17" s="210" customFormat="1">
      <c r="B77" s="380" t="str">
        <f t="shared" si="4"/>
        <v>DWDM</v>
      </c>
      <c r="C77" s="435" t="str">
        <f t="shared" si="4"/>
        <v>100Gbps</v>
      </c>
      <c r="D77" s="440" t="str">
        <f t="shared" si="4"/>
        <v>All</v>
      </c>
      <c r="E77" s="384" t="str">
        <f t="shared" si="4"/>
        <v>Direct detect</v>
      </c>
      <c r="F77" s="30">
        <f t="shared" si="15"/>
        <v>17.334269689999999</v>
      </c>
      <c r="G77" s="30">
        <f t="shared" si="15"/>
        <v>98.606229999999996</v>
      </c>
      <c r="H77" s="30">
        <f>IF(H20=0,,H49*H20/10^6)</f>
        <v>71.334000000000003</v>
      </c>
      <c r="I77" s="30"/>
      <c r="J77" s="30"/>
      <c r="K77" s="30"/>
      <c r="L77" s="30"/>
      <c r="M77" s="30"/>
      <c r="N77" s="30"/>
      <c r="O77" s="30"/>
      <c r="P77" s="30"/>
      <c r="Q77" s="30"/>
    </row>
    <row r="78" spans="2:17" s="210" customFormat="1">
      <c r="B78" s="380" t="str">
        <f t="shared" si="4"/>
        <v>DWDM</v>
      </c>
      <c r="C78" s="435" t="str">
        <f t="shared" si="4"/>
        <v>100Gbps</v>
      </c>
      <c r="D78" s="440" t="str">
        <f t="shared" si="4"/>
        <v>All</v>
      </c>
      <c r="E78" s="384" t="str">
        <f t="shared" si="4"/>
        <v>CFP-DCO</v>
      </c>
      <c r="F78" s="30">
        <f t="shared" si="15"/>
        <v>277.58640000000003</v>
      </c>
      <c r="G78" s="30">
        <f t="shared" si="15"/>
        <v>258.69044117647059</v>
      </c>
      <c r="H78" s="30">
        <f>IF(H21=0,,H50*H21/10^6)</f>
        <v>219.7525</v>
      </c>
      <c r="I78" s="30"/>
      <c r="J78" s="30"/>
      <c r="K78" s="30"/>
      <c r="L78" s="30"/>
      <c r="M78" s="30"/>
      <c r="N78" s="30"/>
      <c r="O78" s="30"/>
      <c r="P78" s="30"/>
      <c r="Q78" s="30"/>
    </row>
    <row r="79" spans="2:17" s="210" customFormat="1">
      <c r="B79" s="380" t="str">
        <f t="shared" si="4"/>
        <v>DWDM</v>
      </c>
      <c r="C79" s="435" t="str">
        <f t="shared" si="4"/>
        <v>100Gbps</v>
      </c>
      <c r="D79" s="440" t="str">
        <f t="shared" si="4"/>
        <v>80 km</v>
      </c>
      <c r="E79" s="384" t="str">
        <f t="shared" si="4"/>
        <v>100GbE ZR</v>
      </c>
      <c r="F79" s="30"/>
      <c r="G79" s="30"/>
      <c r="H79" s="30"/>
      <c r="I79" s="30"/>
      <c r="J79" s="30"/>
      <c r="K79" s="30"/>
      <c r="L79" s="30"/>
      <c r="M79" s="30"/>
      <c r="N79" s="30"/>
      <c r="O79" s="30"/>
      <c r="P79" s="30"/>
      <c r="Q79" s="30"/>
    </row>
    <row r="80" spans="2:17" s="210" customFormat="1">
      <c r="B80" s="380" t="str">
        <f t="shared" si="4"/>
        <v>DWDM</v>
      </c>
      <c r="C80" s="436" t="str">
        <f t="shared" si="4"/>
        <v>100Gbps</v>
      </c>
      <c r="D80" s="439" t="str">
        <f t="shared" si="4"/>
        <v>All</v>
      </c>
      <c r="E80" s="437" t="str">
        <f t="shared" si="4"/>
        <v>CFP2-ACO</v>
      </c>
      <c r="F80" s="33">
        <f>IF(F23=0,,F52*F23/10^6)</f>
        <v>116.04865774000001</v>
      </c>
      <c r="G80" s="33">
        <f>IF(G23=0,,G52*G23/10^6)</f>
        <v>142.27199999999999</v>
      </c>
      <c r="H80" s="33">
        <f>IF(H23=0,,H52*H23/10^6)</f>
        <v>94.10951</v>
      </c>
      <c r="I80" s="33"/>
      <c r="J80" s="33"/>
      <c r="K80" s="33"/>
      <c r="L80" s="33"/>
      <c r="M80" s="33"/>
      <c r="N80" s="33"/>
      <c r="O80" s="33"/>
      <c r="P80" s="33"/>
      <c r="Q80" s="33"/>
    </row>
    <row r="81" spans="2:17" s="210" customFormat="1">
      <c r="B81" s="380" t="str">
        <f t="shared" si="4"/>
        <v>DWDM</v>
      </c>
      <c r="C81" s="455" t="str">
        <f t="shared" si="4"/>
        <v>200 Gbps</v>
      </c>
      <c r="D81" s="667" t="str">
        <f t="shared" si="4"/>
        <v>All</v>
      </c>
      <c r="E81" s="384" t="str">
        <f t="shared" si="4"/>
        <v>On-board</v>
      </c>
      <c r="F81" s="30"/>
      <c r="G81" s="30">
        <f t="shared" ref="G81:H83" si="16">IF(G24=0,,G53*G24/10^6)</f>
        <v>346.47551255617236</v>
      </c>
      <c r="H81" s="30">
        <f t="shared" si="16"/>
        <v>637.54472727272741</v>
      </c>
      <c r="I81" s="30"/>
      <c r="J81" s="30"/>
      <c r="K81" s="30"/>
      <c r="L81" s="30"/>
      <c r="M81" s="30"/>
      <c r="N81" s="30"/>
      <c r="O81" s="30"/>
      <c r="P81" s="30"/>
      <c r="Q81" s="30"/>
    </row>
    <row r="82" spans="2:17" s="210" customFormat="1">
      <c r="B82" s="380" t="str">
        <f t="shared" si="4"/>
        <v>DWDM</v>
      </c>
      <c r="C82" s="435" t="str">
        <f t="shared" si="4"/>
        <v>200 Gbps</v>
      </c>
      <c r="D82" s="440" t="str">
        <f t="shared" si="4"/>
        <v>All</v>
      </c>
      <c r="E82" s="384" t="str">
        <f t="shared" si="4"/>
        <v>CFP2-DCO</v>
      </c>
      <c r="F82" s="30"/>
      <c r="G82" s="30">
        <f t="shared" si="16"/>
        <v>41</v>
      </c>
      <c r="H82" s="30">
        <f t="shared" si="16"/>
        <v>184.47</v>
      </c>
      <c r="I82" s="30"/>
      <c r="J82" s="30"/>
      <c r="K82" s="30"/>
      <c r="L82" s="30"/>
      <c r="M82" s="30"/>
      <c r="N82" s="30"/>
      <c r="O82" s="30"/>
      <c r="P82" s="30"/>
      <c r="Q82" s="30"/>
    </row>
    <row r="83" spans="2:17" s="210" customFormat="1" ht="13.05" customHeight="1">
      <c r="B83" s="380" t="str">
        <f t="shared" si="4"/>
        <v>DWDM</v>
      </c>
      <c r="C83" s="436" t="str">
        <f t="shared" si="4"/>
        <v>200 Gbps</v>
      </c>
      <c r="D83" s="439" t="str">
        <f t="shared" si="4"/>
        <v>All</v>
      </c>
      <c r="E83" s="437" t="str">
        <f t="shared" si="4"/>
        <v>CFP2-ACO</v>
      </c>
      <c r="F83" s="33"/>
      <c r="G83" s="33">
        <f t="shared" si="16"/>
        <v>77.819000000000003</v>
      </c>
      <c r="H83" s="33">
        <f t="shared" si="16"/>
        <v>101.93680000000001</v>
      </c>
      <c r="I83" s="33"/>
      <c r="J83" s="33"/>
      <c r="K83" s="33"/>
      <c r="L83" s="33"/>
      <c r="M83" s="33"/>
      <c r="N83" s="33"/>
      <c r="O83" s="33"/>
      <c r="P83" s="33"/>
      <c r="Q83" s="33"/>
    </row>
    <row r="84" spans="2:17" s="210" customFormat="1" ht="13.05" customHeight="1">
      <c r="B84" s="380" t="str">
        <f t="shared" si="4"/>
        <v>DWDM</v>
      </c>
      <c r="C84" s="455" t="str">
        <f t="shared" si="4"/>
        <v>400 Gbps</v>
      </c>
      <c r="D84" s="667" t="str">
        <f t="shared" si="4"/>
        <v>All</v>
      </c>
      <c r="E84" s="384" t="str">
        <f t="shared" si="4"/>
        <v>On-board</v>
      </c>
      <c r="F84" s="30"/>
      <c r="G84" s="30"/>
      <c r="H84" s="30"/>
      <c r="I84" s="30"/>
      <c r="J84" s="30"/>
      <c r="K84" s="30"/>
      <c r="L84" s="30"/>
      <c r="M84" s="30"/>
      <c r="N84" s="30"/>
      <c r="O84" s="30"/>
      <c r="P84" s="30"/>
      <c r="Q84" s="30"/>
    </row>
    <row r="85" spans="2:17" s="50" customFormat="1">
      <c r="B85" s="380" t="str">
        <f t="shared" si="4"/>
        <v>DWDM</v>
      </c>
      <c r="C85" s="455" t="str">
        <f t="shared" si="4"/>
        <v>400 Gbps</v>
      </c>
      <c r="D85" s="655" t="str">
        <f t="shared" si="4"/>
        <v>120 km</v>
      </c>
      <c r="E85" s="384" t="str">
        <f t="shared" si="4"/>
        <v>400ZR</v>
      </c>
      <c r="F85" s="30"/>
      <c r="G85" s="30"/>
      <c r="H85" s="30"/>
      <c r="I85" s="30"/>
      <c r="J85" s="30"/>
      <c r="K85" s="30"/>
      <c r="L85" s="30"/>
      <c r="M85" s="30"/>
      <c r="N85" s="30"/>
      <c r="O85" s="30"/>
      <c r="P85" s="30"/>
      <c r="Q85" s="30"/>
    </row>
    <row r="86" spans="2:17" s="50" customFormat="1">
      <c r="B86" s="446" t="str">
        <f t="shared" si="4"/>
        <v>DWDM</v>
      </c>
      <c r="C86" s="455" t="str">
        <f t="shared" si="4"/>
        <v>400 Gbps</v>
      </c>
      <c r="D86" s="655" t="str">
        <f t="shared" si="4"/>
        <v>&gt;120 km</v>
      </c>
      <c r="E86" s="384" t="str">
        <f t="shared" si="4"/>
        <v>400ZR+   OSPF/QSFP-DD</v>
      </c>
      <c r="F86" s="30"/>
      <c r="G86" s="30"/>
      <c r="H86" s="30"/>
      <c r="I86" s="30"/>
      <c r="J86" s="30"/>
      <c r="K86" s="30"/>
      <c r="L86" s="30"/>
      <c r="M86" s="30"/>
      <c r="N86" s="30"/>
      <c r="O86" s="30"/>
      <c r="P86" s="30"/>
      <c r="Q86" s="30"/>
    </row>
    <row r="87" spans="2:17" s="50" customFormat="1">
      <c r="B87" s="446" t="str">
        <f t="shared" si="4"/>
        <v>DWDM</v>
      </c>
      <c r="C87" s="456" t="str">
        <f t="shared" si="4"/>
        <v>400 Gbps</v>
      </c>
      <c r="D87" s="654" t="str">
        <f t="shared" si="4"/>
        <v>&gt;120 km</v>
      </c>
      <c r="E87" s="653" t="str">
        <f t="shared" si="4"/>
        <v>400ZR+ CFP2</v>
      </c>
      <c r="F87" s="33"/>
      <c r="G87" s="33"/>
      <c r="H87" s="33"/>
      <c r="I87" s="33"/>
      <c r="J87" s="33"/>
      <c r="K87" s="33"/>
      <c r="L87" s="33"/>
      <c r="M87" s="33"/>
      <c r="N87" s="33"/>
      <c r="O87" s="33"/>
      <c r="P87" s="33"/>
      <c r="Q87" s="33"/>
    </row>
    <row r="88" spans="2:17" s="50" customFormat="1">
      <c r="B88" s="446" t="str">
        <f t="shared" si="4"/>
        <v>DWDM</v>
      </c>
      <c r="C88" s="456" t="str">
        <f t="shared" si="4"/>
        <v>800 Gbps</v>
      </c>
      <c r="D88" s="653" t="str">
        <f t="shared" si="4"/>
        <v>120 km</v>
      </c>
      <c r="E88" s="653" t="str">
        <f t="shared" si="4"/>
        <v>800ZR</v>
      </c>
      <c r="F88" s="211"/>
      <c r="G88" s="211"/>
      <c r="H88" s="211"/>
      <c r="I88" s="211"/>
      <c r="J88" s="211"/>
      <c r="K88" s="211"/>
      <c r="L88" s="211"/>
      <c r="M88" s="211"/>
      <c r="N88" s="211"/>
      <c r="O88" s="211"/>
      <c r="P88" s="211"/>
      <c r="Q88" s="211"/>
    </row>
    <row r="89" spans="2:17" s="50" customFormat="1" ht="12.75" customHeight="1">
      <c r="B89" s="446" t="str">
        <f t="shared" si="4"/>
        <v>DWDM</v>
      </c>
      <c r="C89" s="249" t="str">
        <f t="shared" si="4"/>
        <v>≥600 Gbps</v>
      </c>
      <c r="D89" s="329" t="str">
        <f t="shared" si="4"/>
        <v>All</v>
      </c>
      <c r="E89" s="602" t="str">
        <f t="shared" si="4"/>
        <v>On board and new</v>
      </c>
      <c r="F89" s="367"/>
      <c r="G89" s="367"/>
      <c r="H89" s="367">
        <f t="shared" ref="H89" si="17">IF(H32=0,,H61*H32/10^6)</f>
        <v>48</v>
      </c>
      <c r="I89" s="367"/>
      <c r="J89" s="367"/>
      <c r="K89" s="367"/>
      <c r="L89" s="367"/>
      <c r="M89" s="367"/>
      <c r="N89" s="367"/>
      <c r="O89" s="367"/>
      <c r="P89" s="367"/>
      <c r="Q89" s="367"/>
    </row>
    <row r="90" spans="2:17">
      <c r="B90" s="269" t="s">
        <v>38</v>
      </c>
      <c r="C90" s="377" t="s">
        <v>23</v>
      </c>
      <c r="D90" s="381" t="s">
        <v>23</v>
      </c>
      <c r="E90" s="377" t="s">
        <v>23</v>
      </c>
      <c r="F90" s="276">
        <f t="shared" ref="F90:H90" si="18">SUM(F65:F89)</f>
        <v>6287.9532087052276</v>
      </c>
      <c r="G90" s="276">
        <f t="shared" si="18"/>
        <v>4977.9332889830412</v>
      </c>
      <c r="H90" s="276">
        <f t="shared" si="18"/>
        <v>3805.3280952727268</v>
      </c>
      <c r="I90" s="276"/>
      <c r="J90" s="276"/>
      <c r="K90" s="276"/>
      <c r="L90" s="276"/>
      <c r="M90" s="276"/>
      <c r="N90" s="276"/>
      <c r="O90" s="276"/>
      <c r="P90" s="276"/>
      <c r="Q90" s="276"/>
    </row>
    <row r="91" spans="2:17">
      <c r="F91" s="68"/>
      <c r="G91" s="68">
        <f>IF(F90=0,"",G90/F90-1)</f>
        <v>-0.20833805154729146</v>
      </c>
      <c r="H91" s="68">
        <f>IF(G90=0,"",H90/G90-1)</f>
        <v>-0.23556064849351765</v>
      </c>
      <c r="I91" s="68"/>
      <c r="J91" s="68"/>
      <c r="K91" s="68"/>
      <c r="L91" s="68"/>
      <c r="M91" s="68"/>
      <c r="N91" s="68"/>
      <c r="O91" s="68"/>
      <c r="P91" s="68"/>
      <c r="Q91" s="68"/>
    </row>
    <row r="92" spans="2:17" ht="15.6">
      <c r="D92" s="570" t="s">
        <v>370</v>
      </c>
      <c r="E92" s="564"/>
      <c r="F92" s="566">
        <f>(F8+F9+SUM(F10:F11)*2.5+F12*10+F13*2.5+SUM(F14:F17)*10+F18*40+SUM(F19:F23)*100+SUM(F24:F26)*200+SUM(F27:F30)*400+F31*800+F38*600)</f>
        <v>46525236.997841313</v>
      </c>
      <c r="G92" s="566">
        <f t="shared" ref="G92:H92" si="19">(G8+G9+SUM(G10:G11)*2.5+G12*10+G13*2.5+SUM(G14:G17)*10+G18*40+SUM(G19:G23)*100+SUM(G24:G26)*200+SUM(G27:G30)*400+G31*800+G38*600)</f>
        <v>58114239.588791393</v>
      </c>
      <c r="H92" s="566">
        <f t="shared" si="19"/>
        <v>73432202.5</v>
      </c>
      <c r="I92" s="566"/>
      <c r="J92" s="566"/>
      <c r="K92" s="566"/>
      <c r="L92" s="566"/>
      <c r="M92" s="566"/>
      <c r="N92" s="566"/>
      <c r="O92" s="566"/>
      <c r="P92" s="566"/>
      <c r="Q92" s="566"/>
    </row>
    <row r="93" spans="2:17">
      <c r="D93" s="564"/>
      <c r="E93" s="564"/>
      <c r="F93" s="569">
        <f>F90*10^6/F92</f>
        <v>135.15144928755501</v>
      </c>
      <c r="G93" s="569">
        <f>G90*10^6/G92</f>
        <v>85.657720452099738</v>
      </c>
      <c r="H93" s="569">
        <f t="shared" ref="H93" si="20">H90*10^6/H92</f>
        <v>51.82097180419894</v>
      </c>
      <c r="I93" s="569"/>
      <c r="J93" s="569"/>
      <c r="K93" s="569"/>
      <c r="L93" s="569"/>
      <c r="M93" s="569"/>
      <c r="N93" s="569"/>
      <c r="O93" s="569"/>
      <c r="P93" s="569"/>
      <c r="Q93" s="569"/>
    </row>
    <row r="94" spans="2:17">
      <c r="E94" s="210"/>
      <c r="F94" s="210"/>
      <c r="G94" s="210"/>
      <c r="H94" s="210"/>
    </row>
    <row r="95" spans="2:17">
      <c r="E95" s="210"/>
      <c r="F95" s="210"/>
      <c r="G95" s="210"/>
      <c r="H95" s="210"/>
    </row>
    <row r="96" spans="2:17">
      <c r="E96" s="210"/>
      <c r="F96" s="356"/>
      <c r="G96" s="356"/>
      <c r="H96" s="356"/>
      <c r="I96" s="356"/>
    </row>
    <row r="97" spans="5:8">
      <c r="E97" s="210"/>
      <c r="F97" s="210"/>
      <c r="G97" s="210"/>
      <c r="H97" s="210"/>
    </row>
    <row r="98" spans="5:8">
      <c r="F98" s="210"/>
      <c r="G98" s="210"/>
      <c r="H98" s="210"/>
    </row>
    <row r="99" spans="5:8">
      <c r="F99" s="210"/>
      <c r="G99" s="210"/>
      <c r="H99" s="210"/>
    </row>
    <row r="100" spans="5:8">
      <c r="F100" s="210"/>
      <c r="G100" s="210"/>
      <c r="H100" s="210"/>
    </row>
    <row r="101" spans="5:8">
      <c r="F101" s="210"/>
      <c r="G101" s="210"/>
      <c r="H101" s="210"/>
    </row>
    <row r="102" spans="5:8">
      <c r="F102" s="210"/>
      <c r="G102" s="210"/>
      <c r="H102" s="210"/>
    </row>
    <row r="103" spans="5:8">
      <c r="F103" s="210"/>
      <c r="G103" s="210"/>
      <c r="H103" s="210"/>
    </row>
    <row r="104" spans="5:8">
      <c r="F104" s="210"/>
      <c r="G104" s="210"/>
      <c r="H104" s="210"/>
    </row>
    <row r="105" spans="5:8">
      <c r="F105" s="210"/>
      <c r="G105" s="210"/>
      <c r="H105" s="210"/>
    </row>
    <row r="106" spans="5:8">
      <c r="F106" s="210"/>
      <c r="G106" s="210"/>
      <c r="H106" s="210"/>
    </row>
    <row r="107" spans="5:8">
      <c r="F107" s="210"/>
      <c r="G107" s="210"/>
      <c r="H107" s="210"/>
    </row>
    <row r="108" spans="5:8">
      <c r="F108" s="210"/>
      <c r="G108" s="210"/>
      <c r="H108" s="210"/>
    </row>
    <row r="109" spans="5:8">
      <c r="F109" s="210"/>
      <c r="G109" s="210"/>
      <c r="H109" s="210"/>
    </row>
    <row r="110" spans="5:8">
      <c r="F110" s="210"/>
      <c r="G110" s="210"/>
      <c r="H110" s="210"/>
    </row>
    <row r="111" spans="5:8">
      <c r="F111" s="210"/>
      <c r="G111" s="210"/>
      <c r="H111" s="210"/>
    </row>
    <row r="112" spans="5:8">
      <c r="F112" s="210"/>
      <c r="G112" s="210"/>
      <c r="H112" s="210"/>
    </row>
  </sheetData>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FFCC"/>
  </sheetPr>
  <dimension ref="B1:O35"/>
  <sheetViews>
    <sheetView showGridLines="0" zoomScale="70" zoomScaleNormal="70" zoomScalePageLayoutView="70" workbookViewId="0"/>
  </sheetViews>
  <sheetFormatPr defaultColWidth="8.44140625" defaultRowHeight="13.2"/>
  <cols>
    <col min="1" max="1" width="4.44140625" customWidth="1"/>
    <col min="2" max="2" width="16.77734375" customWidth="1"/>
    <col min="3" max="3" width="15.44140625" customWidth="1"/>
    <col min="4" max="4" width="13.21875" customWidth="1"/>
    <col min="5" max="6" width="13.21875" style="19" customWidth="1"/>
    <col min="7" max="15" width="13.21875" style="210" customWidth="1"/>
  </cols>
  <sheetData>
    <row r="1" spans="2:15" s="210" customFormat="1"/>
    <row r="2" spans="2:15" s="210" customFormat="1" ht="17.399999999999999">
      <c r="B2" s="91" t="str">
        <f>Introduction!B2</f>
        <v xml:space="preserve">LightCounting Optical Components Market Forecast </v>
      </c>
    </row>
    <row r="3" spans="2:15" ht="15">
      <c r="B3" s="258" t="str">
        <f>Introduction!B3</f>
        <v>April 2022 Forecast - sample template</v>
      </c>
    </row>
    <row r="4" spans="2:15" s="210" customFormat="1" ht="15.6">
      <c r="B4" s="260" t="s">
        <v>158</v>
      </c>
    </row>
    <row r="5" spans="2:15" s="19" customFormat="1" ht="15.6">
      <c r="B5" s="98"/>
      <c r="G5" s="210"/>
      <c r="H5" s="210"/>
      <c r="I5" s="210"/>
      <c r="J5" s="210"/>
      <c r="K5" s="210"/>
      <c r="L5" s="210"/>
      <c r="M5" s="210"/>
      <c r="N5" s="210"/>
      <c r="O5" s="210"/>
    </row>
    <row r="6" spans="2:15" ht="15">
      <c r="B6" s="450" t="s">
        <v>0</v>
      </c>
      <c r="C6" s="52"/>
      <c r="D6" s="52"/>
      <c r="E6" s="52"/>
      <c r="F6" s="52"/>
      <c r="G6" s="583"/>
      <c r="H6" s="52"/>
      <c r="I6" s="52"/>
      <c r="J6" s="52"/>
      <c r="K6" s="573"/>
      <c r="L6" s="52"/>
      <c r="M6" s="52"/>
      <c r="N6" s="52"/>
      <c r="O6" s="52"/>
    </row>
    <row r="7" spans="2:15">
      <c r="B7" s="584" t="s">
        <v>84</v>
      </c>
      <c r="C7" s="585" t="s">
        <v>85</v>
      </c>
      <c r="D7" s="116">
        <v>2016</v>
      </c>
      <c r="E7" s="586">
        <v>2017</v>
      </c>
      <c r="F7" s="116">
        <v>2018</v>
      </c>
      <c r="G7" s="116">
        <v>2019</v>
      </c>
      <c r="H7" s="116">
        <v>2020</v>
      </c>
      <c r="I7" s="116">
        <v>2021</v>
      </c>
      <c r="J7" s="116">
        <v>2022</v>
      </c>
      <c r="K7" s="116">
        <v>2023</v>
      </c>
      <c r="L7" s="116">
        <v>2024</v>
      </c>
      <c r="M7" s="116">
        <v>2025</v>
      </c>
      <c r="N7" s="116">
        <v>2026</v>
      </c>
      <c r="O7" s="116">
        <v>2027</v>
      </c>
    </row>
    <row r="8" spans="2:15">
      <c r="B8" s="604" t="s">
        <v>308</v>
      </c>
      <c r="C8" s="604" t="s">
        <v>309</v>
      </c>
      <c r="D8" s="605">
        <v>27095</v>
      </c>
      <c r="E8" s="605">
        <v>21396</v>
      </c>
      <c r="F8" s="605">
        <v>14467</v>
      </c>
      <c r="G8" s="605"/>
      <c r="H8" s="605"/>
      <c r="I8" s="605"/>
      <c r="J8" s="605"/>
      <c r="K8" s="605"/>
      <c r="L8" s="605"/>
      <c r="M8" s="605"/>
      <c r="N8" s="605"/>
      <c r="O8" s="605"/>
    </row>
    <row r="9" spans="2:15">
      <c r="B9" s="604" t="s">
        <v>310</v>
      </c>
      <c r="C9" s="604" t="s">
        <v>311</v>
      </c>
      <c r="D9" s="605">
        <v>19877</v>
      </c>
      <c r="E9" s="605">
        <v>24340</v>
      </c>
      <c r="F9" s="605">
        <v>43136</v>
      </c>
      <c r="G9" s="605"/>
      <c r="H9" s="605"/>
      <c r="I9" s="605"/>
      <c r="J9" s="605"/>
      <c r="K9" s="605"/>
      <c r="L9" s="605"/>
      <c r="M9" s="605"/>
      <c r="N9" s="605"/>
      <c r="O9" s="605"/>
    </row>
    <row r="10" spans="2:15">
      <c r="B10" s="606" t="s">
        <v>312</v>
      </c>
      <c r="C10" s="606" t="s">
        <v>313</v>
      </c>
      <c r="D10" s="588">
        <v>3761</v>
      </c>
      <c r="E10" s="588">
        <v>3927</v>
      </c>
      <c r="F10" s="588">
        <v>5964</v>
      </c>
      <c r="G10" s="588"/>
      <c r="H10" s="588"/>
      <c r="I10" s="588"/>
      <c r="J10" s="588"/>
      <c r="K10" s="588"/>
      <c r="L10" s="588"/>
      <c r="M10" s="588"/>
      <c r="N10" s="588"/>
      <c r="O10" s="588"/>
    </row>
    <row r="11" spans="2:15">
      <c r="B11" s="606" t="s">
        <v>310</v>
      </c>
      <c r="C11" s="606" t="s">
        <v>314</v>
      </c>
      <c r="D11" s="588">
        <v>8528</v>
      </c>
      <c r="E11" s="588">
        <v>10673</v>
      </c>
      <c r="F11" s="588">
        <v>25010</v>
      </c>
      <c r="G11" s="588"/>
      <c r="H11" s="588"/>
      <c r="I11" s="588"/>
      <c r="J11" s="588"/>
      <c r="K11" s="588"/>
      <c r="L11" s="588"/>
      <c r="M11" s="588"/>
      <c r="N11" s="588"/>
      <c r="O11" s="588"/>
    </row>
    <row r="12" spans="2:15" s="210" customFormat="1">
      <c r="B12" s="603" t="s">
        <v>310</v>
      </c>
      <c r="C12" s="603" t="s">
        <v>425</v>
      </c>
      <c r="D12" s="588">
        <v>0</v>
      </c>
      <c r="E12" s="588">
        <v>0</v>
      </c>
      <c r="F12" s="588">
        <v>0</v>
      </c>
      <c r="G12" s="588"/>
      <c r="H12" s="588"/>
      <c r="I12" s="588"/>
      <c r="J12" s="588"/>
      <c r="K12" s="588"/>
      <c r="L12" s="588"/>
      <c r="M12" s="588"/>
      <c r="N12" s="588"/>
      <c r="O12" s="588"/>
    </row>
    <row r="13" spans="2:15" s="19" customFormat="1">
      <c r="B13" s="656" t="s">
        <v>315</v>
      </c>
      <c r="C13" s="656" t="s">
        <v>23</v>
      </c>
      <c r="D13" s="591">
        <v>0</v>
      </c>
      <c r="E13" s="591">
        <v>0</v>
      </c>
      <c r="F13" s="591">
        <v>0</v>
      </c>
      <c r="G13" s="591"/>
      <c r="H13" s="591"/>
      <c r="I13" s="591"/>
      <c r="J13" s="591"/>
      <c r="K13" s="591"/>
      <c r="L13" s="591"/>
      <c r="M13" s="591"/>
      <c r="N13" s="591"/>
      <c r="O13" s="591"/>
    </row>
    <row r="14" spans="2:15">
      <c r="B14" s="589" t="s">
        <v>100</v>
      </c>
      <c r="C14" s="589" t="s">
        <v>23</v>
      </c>
      <c r="D14" s="590">
        <f>SUM(D8:D13)</f>
        <v>59261</v>
      </c>
      <c r="E14" s="590">
        <f t="shared" ref="E14" si="0">SUM(E8:E13)</f>
        <v>60336</v>
      </c>
      <c r="F14" s="590">
        <f>SUM(F8:F13)</f>
        <v>88577</v>
      </c>
      <c r="G14" s="590"/>
      <c r="H14" s="590"/>
      <c r="I14" s="590"/>
      <c r="J14" s="590"/>
      <c r="K14" s="590"/>
      <c r="L14" s="590"/>
      <c r="M14" s="591"/>
      <c r="N14" s="591"/>
      <c r="O14" s="591"/>
    </row>
    <row r="15" spans="2:15">
      <c r="B15" s="52"/>
      <c r="C15" s="52"/>
      <c r="D15" s="68"/>
      <c r="E15" s="68">
        <f t="shared" ref="E15:F15" si="1">IF(D14=0,"",E14/D14-1)</f>
        <v>1.8140092134793617E-2</v>
      </c>
      <c r="F15" s="68">
        <f t="shared" si="1"/>
        <v>0.46806218509679121</v>
      </c>
      <c r="G15" s="68"/>
      <c r="H15" s="68"/>
      <c r="I15" s="68"/>
      <c r="J15" s="68"/>
      <c r="K15" s="68"/>
      <c r="L15" s="68"/>
      <c r="M15" s="68"/>
      <c r="N15" s="68"/>
      <c r="O15" s="68"/>
    </row>
    <row r="16" spans="2:15">
      <c r="B16" s="450" t="s">
        <v>111</v>
      </c>
      <c r="C16" s="52"/>
      <c r="D16" s="52"/>
      <c r="E16" s="52"/>
      <c r="F16" s="52"/>
      <c r="G16" s="52"/>
      <c r="H16" s="52"/>
      <c r="I16" s="52"/>
      <c r="J16" s="52"/>
      <c r="K16" s="52"/>
      <c r="L16" s="52"/>
      <c r="M16" s="52"/>
      <c r="N16" s="52"/>
      <c r="O16" s="52"/>
    </row>
    <row r="17" spans="2:15">
      <c r="B17" s="584" t="s">
        <v>84</v>
      </c>
      <c r="C17" s="585" t="s">
        <v>85</v>
      </c>
      <c r="D17" s="116">
        <v>2016</v>
      </c>
      <c r="E17" s="586">
        <v>2017</v>
      </c>
      <c r="F17" s="116">
        <v>2018</v>
      </c>
      <c r="G17" s="116">
        <v>2019</v>
      </c>
      <c r="H17" s="116">
        <v>2020</v>
      </c>
      <c r="I17" s="116">
        <v>2021</v>
      </c>
      <c r="J17" s="116">
        <v>2022</v>
      </c>
      <c r="K17" s="116">
        <v>2023</v>
      </c>
      <c r="L17" s="116">
        <f t="shared" ref="L17:M17" si="2">L7</f>
        <v>2024</v>
      </c>
      <c r="M17" s="116">
        <f t="shared" si="2"/>
        <v>2025</v>
      </c>
      <c r="N17" s="116">
        <f t="shared" ref="N17:O17" si="3">N7</f>
        <v>2026</v>
      </c>
      <c r="O17" s="116">
        <f t="shared" si="3"/>
        <v>2027</v>
      </c>
    </row>
    <row r="18" spans="2:15">
      <c r="B18" s="587" t="str">
        <f t="shared" ref="B18:C22" si="4">B8</f>
        <v>Fixed Grid</v>
      </c>
      <c r="C18" s="587" t="str">
        <f t="shared" si="4"/>
        <v xml:space="preserve"> all</v>
      </c>
      <c r="D18" s="154">
        <v>3006.5640956317848</v>
      </c>
      <c r="E18" s="154">
        <v>2960.8563851399863</v>
      </c>
      <c r="F18" s="154">
        <v>2698.3524508129121</v>
      </c>
      <c r="G18" s="154"/>
      <c r="H18" s="154"/>
      <c r="I18" s="154"/>
      <c r="J18" s="154"/>
      <c r="K18" s="154"/>
      <c r="L18" s="154"/>
      <c r="M18" s="154"/>
      <c r="N18" s="154"/>
      <c r="O18" s="154"/>
    </row>
    <row r="19" spans="2:15">
      <c r="B19" s="604" t="str">
        <f t="shared" si="4"/>
        <v>Flex Grid</v>
      </c>
      <c r="C19" s="604" t="str">
        <f t="shared" si="4"/>
        <v>single 1x9</v>
      </c>
      <c r="D19" s="153">
        <v>3757.8481207934992</v>
      </c>
      <c r="E19" s="153">
        <v>3538.8744116094936</v>
      </c>
      <c r="F19" s="153">
        <v>3285.3989891360379</v>
      </c>
      <c r="G19" s="153"/>
      <c r="H19" s="153"/>
      <c r="I19" s="153"/>
      <c r="J19" s="153"/>
      <c r="K19" s="153"/>
      <c r="L19" s="153"/>
      <c r="M19" s="153"/>
      <c r="N19" s="153"/>
      <c r="O19" s="153"/>
    </row>
    <row r="20" spans="2:15">
      <c r="B20" s="606" t="str">
        <f t="shared" si="4"/>
        <v xml:space="preserve">Flex Grid </v>
      </c>
      <c r="C20" s="606" t="str">
        <f t="shared" si="4"/>
        <v>twin 1x9</v>
      </c>
      <c r="D20" s="84">
        <v>6240.9643070852781</v>
      </c>
      <c r="E20" s="84">
        <v>5595.4203687733861</v>
      </c>
      <c r="F20" s="84">
        <v>4639.5145471280339</v>
      </c>
      <c r="G20" s="84"/>
      <c r="H20" s="84"/>
      <c r="I20" s="84"/>
      <c r="J20" s="84"/>
      <c r="K20" s="84"/>
      <c r="L20" s="84"/>
      <c r="M20" s="84"/>
      <c r="N20" s="84"/>
      <c r="O20" s="84"/>
    </row>
    <row r="21" spans="2:15">
      <c r="B21" s="606" t="str">
        <f t="shared" si="4"/>
        <v>Flex Grid</v>
      </c>
      <c r="C21" s="606" t="str">
        <f t="shared" si="4"/>
        <v xml:space="preserve">twin 1x20 </v>
      </c>
      <c r="D21" s="84">
        <v>8915.7040005717008</v>
      </c>
      <c r="E21" s="84">
        <v>7367.4166347643722</v>
      </c>
      <c r="F21" s="84">
        <v>6273.1787733420033</v>
      </c>
      <c r="G21" s="84"/>
      <c r="H21" s="84"/>
      <c r="I21" s="84"/>
      <c r="J21" s="84"/>
      <c r="K21" s="84"/>
      <c r="L21" s="84"/>
      <c r="M21" s="84"/>
      <c r="N21" s="84"/>
      <c r="O21" s="84"/>
    </row>
    <row r="22" spans="2:15" s="210" customFormat="1">
      <c r="B22" s="603" t="str">
        <f t="shared" si="4"/>
        <v>Flex Grid</v>
      </c>
      <c r="C22" s="603" t="str">
        <f t="shared" si="4"/>
        <v>L-band</v>
      </c>
      <c r="D22" s="85">
        <v>0</v>
      </c>
      <c r="E22" s="85">
        <v>0</v>
      </c>
      <c r="F22" s="85">
        <v>0</v>
      </c>
      <c r="G22" s="85"/>
      <c r="H22" s="85"/>
      <c r="I22" s="85"/>
      <c r="J22" s="85"/>
      <c r="K22" s="85"/>
      <c r="L22" s="85"/>
      <c r="M22" s="85"/>
      <c r="N22" s="85"/>
      <c r="O22" s="85"/>
    </row>
    <row r="23" spans="2:15" s="19" customFormat="1">
      <c r="B23" s="589" t="str">
        <f t="shared" ref="B23:C23" si="5">B13</f>
        <v>Next Generation</v>
      </c>
      <c r="C23" s="589" t="str">
        <f t="shared" si="5"/>
        <v>All</v>
      </c>
      <c r="D23" s="84">
        <v>0</v>
      </c>
      <c r="E23" s="84">
        <v>0</v>
      </c>
      <c r="F23" s="84">
        <v>0</v>
      </c>
      <c r="G23" s="84"/>
      <c r="H23" s="84"/>
      <c r="I23" s="84"/>
      <c r="J23" s="84"/>
      <c r="K23" s="84"/>
      <c r="L23" s="84"/>
      <c r="M23" s="84"/>
      <c r="N23" s="84"/>
      <c r="O23" s="84"/>
    </row>
    <row r="24" spans="2:15" s="210" customFormat="1">
      <c r="B24" s="589" t="s">
        <v>100</v>
      </c>
      <c r="C24" s="589" t="s">
        <v>23</v>
      </c>
      <c r="D24" s="154">
        <v>4314.1862564583589</v>
      </c>
      <c r="E24" s="154">
        <v>4144.9937007100807</v>
      </c>
      <c r="F24" s="154">
        <v>4124.3020375677388</v>
      </c>
      <c r="G24" s="154"/>
      <c r="H24" s="154"/>
      <c r="I24" s="154"/>
      <c r="J24" s="154"/>
      <c r="K24" s="154"/>
      <c r="L24" s="154"/>
      <c r="M24" s="154"/>
      <c r="N24" s="154"/>
      <c r="O24" s="154"/>
    </row>
    <row r="25" spans="2:15">
      <c r="B25" s="52"/>
      <c r="C25" s="52"/>
      <c r="D25" s="52"/>
      <c r="E25" s="52"/>
      <c r="F25" s="52"/>
      <c r="G25" s="52"/>
      <c r="H25" s="52"/>
      <c r="I25" s="52"/>
      <c r="J25" s="52"/>
      <c r="K25" s="52"/>
      <c r="L25" s="52"/>
      <c r="M25" s="52"/>
      <c r="N25" s="52"/>
      <c r="O25" s="52"/>
    </row>
    <row r="26" spans="2:15">
      <c r="B26" s="450" t="s">
        <v>1</v>
      </c>
      <c r="C26" s="52"/>
      <c r="D26" s="68"/>
      <c r="E26" s="68"/>
      <c r="F26" s="68"/>
      <c r="G26" s="68"/>
      <c r="H26" s="68"/>
      <c r="I26" s="68"/>
      <c r="J26" s="68"/>
      <c r="K26" s="68"/>
      <c r="L26" s="68"/>
      <c r="M26" s="68"/>
      <c r="N26" s="68"/>
      <c r="O26" s="68"/>
    </row>
    <row r="27" spans="2:15">
      <c r="B27" s="584" t="s">
        <v>84</v>
      </c>
      <c r="C27" s="585" t="s">
        <v>85</v>
      </c>
      <c r="D27" s="116">
        <v>2016</v>
      </c>
      <c r="E27" s="586">
        <v>2017</v>
      </c>
      <c r="F27" s="116">
        <v>2018</v>
      </c>
      <c r="G27" s="116">
        <v>2019</v>
      </c>
      <c r="H27" s="116">
        <v>2020</v>
      </c>
      <c r="I27" s="116">
        <v>2021</v>
      </c>
      <c r="J27" s="116">
        <v>2022</v>
      </c>
      <c r="K27" s="116">
        <v>2023</v>
      </c>
      <c r="L27" s="116">
        <f t="shared" ref="L27:M27" si="6">L7</f>
        <v>2024</v>
      </c>
      <c r="M27" s="116">
        <f t="shared" si="6"/>
        <v>2025</v>
      </c>
      <c r="N27" s="116">
        <f t="shared" ref="N27:O27" si="7">N7</f>
        <v>2026</v>
      </c>
      <c r="O27" s="116">
        <f t="shared" si="7"/>
        <v>2027</v>
      </c>
    </row>
    <row r="28" spans="2:15">
      <c r="B28" s="587" t="str">
        <f t="shared" ref="B28:C34" si="8">B8</f>
        <v>Fixed Grid</v>
      </c>
      <c r="C28" s="587" t="str">
        <f t="shared" si="8"/>
        <v xml:space="preserve"> all</v>
      </c>
      <c r="D28" s="154">
        <f t="shared" ref="D28:F28" si="9">IF(D8=0,,D8*D18/10^6)</f>
        <v>81.462854171143206</v>
      </c>
      <c r="E28" s="154">
        <f t="shared" si="9"/>
        <v>63.350483216455146</v>
      </c>
      <c r="F28" s="154">
        <f t="shared" si="9"/>
        <v>39.037064905910405</v>
      </c>
      <c r="G28" s="154"/>
      <c r="H28" s="154"/>
      <c r="I28" s="154"/>
      <c r="J28" s="154"/>
      <c r="K28" s="154"/>
      <c r="L28" s="154"/>
      <c r="M28" s="154"/>
      <c r="N28" s="154"/>
      <c r="O28" s="154"/>
    </row>
    <row r="29" spans="2:15">
      <c r="B29" s="604" t="str">
        <f t="shared" si="8"/>
        <v>Flex Grid</v>
      </c>
      <c r="C29" s="604" t="str">
        <f t="shared" si="8"/>
        <v>single 1x9</v>
      </c>
      <c r="D29" s="153">
        <f t="shared" ref="D29:F29" si="10">IF(D9=0,,D9*D19/10^6)</f>
        <v>74.694747097012382</v>
      </c>
      <c r="E29" s="153">
        <f t="shared" si="10"/>
        <v>86.136203178575073</v>
      </c>
      <c r="F29" s="153">
        <f t="shared" si="10"/>
        <v>141.71897079537212</v>
      </c>
      <c r="G29" s="153"/>
      <c r="H29" s="153"/>
      <c r="I29" s="153"/>
      <c r="J29" s="153"/>
      <c r="K29" s="153"/>
      <c r="L29" s="153"/>
      <c r="M29" s="153"/>
      <c r="N29" s="153"/>
      <c r="O29" s="153"/>
    </row>
    <row r="30" spans="2:15">
      <c r="B30" s="606" t="str">
        <f t="shared" si="8"/>
        <v xml:space="preserve">Flex Grid </v>
      </c>
      <c r="C30" s="606" t="str">
        <f t="shared" si="8"/>
        <v>twin 1x9</v>
      </c>
      <c r="D30" s="84">
        <f t="shared" ref="D30:F30" si="11">IF(D10=0,,D10*D20/10^6)</f>
        <v>23.472266758947729</v>
      </c>
      <c r="E30" s="84">
        <f t="shared" si="11"/>
        <v>21.973215788173086</v>
      </c>
      <c r="F30" s="84">
        <f t="shared" si="11"/>
        <v>27.670064759071593</v>
      </c>
      <c r="G30" s="84"/>
      <c r="H30" s="84"/>
      <c r="I30" s="84"/>
      <c r="J30" s="84"/>
      <c r="K30" s="84"/>
      <c r="L30" s="84"/>
      <c r="M30" s="84"/>
      <c r="N30" s="84"/>
      <c r="O30" s="84"/>
    </row>
    <row r="31" spans="2:15">
      <c r="B31" s="606" t="str">
        <f t="shared" si="8"/>
        <v>Flex Grid</v>
      </c>
      <c r="C31" s="606" t="str">
        <f t="shared" si="8"/>
        <v xml:space="preserve">twin 1x20 </v>
      </c>
      <c r="D31" s="84">
        <f t="shared" ref="D31:F31" si="12">IF(D11=0,,D11*D21/10^6)</f>
        <v>76.033123716875465</v>
      </c>
      <c r="E31" s="84">
        <f t="shared" si="12"/>
        <v>78.632437742840139</v>
      </c>
      <c r="F31" s="84">
        <f t="shared" si="12"/>
        <v>156.89220112128351</v>
      </c>
      <c r="G31" s="84"/>
      <c r="H31" s="84"/>
      <c r="I31" s="84"/>
      <c r="J31" s="84"/>
      <c r="K31" s="84"/>
      <c r="L31" s="84"/>
      <c r="M31" s="84"/>
      <c r="N31" s="84"/>
      <c r="O31" s="84"/>
    </row>
    <row r="32" spans="2:15" s="210" customFormat="1">
      <c r="B32" s="603" t="str">
        <f t="shared" si="8"/>
        <v>Flex Grid</v>
      </c>
      <c r="C32" s="603" t="str">
        <f t="shared" si="8"/>
        <v>L-band</v>
      </c>
      <c r="D32" s="85">
        <f t="shared" ref="D32:F32" si="13">IF(D12=0,,D12*D22/10^6)</f>
        <v>0</v>
      </c>
      <c r="E32" s="85">
        <f t="shared" si="13"/>
        <v>0</v>
      </c>
      <c r="F32" s="85">
        <f t="shared" si="13"/>
        <v>0</v>
      </c>
      <c r="G32" s="85"/>
      <c r="H32" s="85"/>
      <c r="I32" s="85"/>
      <c r="J32" s="85"/>
      <c r="K32" s="85"/>
      <c r="L32" s="85"/>
      <c r="M32" s="85"/>
      <c r="N32" s="85"/>
      <c r="O32" s="85"/>
    </row>
    <row r="33" spans="2:15" s="19" customFormat="1">
      <c r="B33" s="589" t="str">
        <f t="shared" si="8"/>
        <v>Next Generation</v>
      </c>
      <c r="C33" s="589" t="str">
        <f t="shared" si="8"/>
        <v>All</v>
      </c>
      <c r="D33" s="84">
        <f t="shared" ref="D33:F33" si="14">IF(D13=0,,D13*D23/10^6)</f>
        <v>0</v>
      </c>
      <c r="E33" s="84">
        <f t="shared" si="14"/>
        <v>0</v>
      </c>
      <c r="F33" s="84">
        <f t="shared" si="14"/>
        <v>0</v>
      </c>
      <c r="G33" s="84"/>
      <c r="H33" s="84"/>
      <c r="I33" s="84"/>
      <c r="J33" s="84"/>
      <c r="K33" s="84"/>
      <c r="L33" s="84"/>
      <c r="M33" s="84"/>
      <c r="N33" s="84"/>
      <c r="O33" s="84"/>
    </row>
    <row r="34" spans="2:15">
      <c r="B34" s="589" t="str">
        <f t="shared" si="8"/>
        <v>Total</v>
      </c>
      <c r="C34" s="589" t="str">
        <f t="shared" si="8"/>
        <v>All</v>
      </c>
      <c r="D34" s="154">
        <f t="shared" ref="D34:F34" si="15">SUM(D28:D33)</f>
        <v>255.66299174397881</v>
      </c>
      <c r="E34" s="154">
        <f t="shared" si="15"/>
        <v>250.09233992604345</v>
      </c>
      <c r="F34" s="154">
        <f t="shared" si="15"/>
        <v>365.31830158163763</v>
      </c>
      <c r="G34" s="154"/>
      <c r="H34" s="154"/>
      <c r="I34" s="154"/>
      <c r="J34" s="154"/>
      <c r="K34" s="154"/>
      <c r="L34" s="154"/>
      <c r="M34" s="154"/>
      <c r="N34" s="154"/>
      <c r="O34" s="154"/>
    </row>
    <row r="35" spans="2:15">
      <c r="B35" s="52"/>
      <c r="C35" s="52"/>
      <c r="D35" s="68"/>
      <c r="E35" s="68">
        <f t="shared" ref="E35:F35" si="16">IF(D34=0,"",E34/D34-1)</f>
        <v>-2.1789042598366448E-2</v>
      </c>
      <c r="F35" s="68">
        <f t="shared" si="16"/>
        <v>0.46073367017025979</v>
      </c>
      <c r="G35" s="68"/>
      <c r="H35" s="68"/>
      <c r="I35" s="68"/>
      <c r="J35" s="68"/>
      <c r="K35" s="68"/>
      <c r="L35" s="68"/>
      <c r="M35" s="68"/>
      <c r="N35" s="68"/>
      <c r="O35" s="68"/>
    </row>
  </sheetData>
  <pageMargins left="0.7" right="0.7" top="0.75" bottom="0.75" header="0.3" footer="0.3"/>
  <pageSetup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CFFCC"/>
  </sheetPr>
  <dimension ref="A1:N29"/>
  <sheetViews>
    <sheetView showGridLines="0" zoomScale="70" zoomScaleNormal="70" zoomScalePageLayoutView="70" workbookViewId="0"/>
  </sheetViews>
  <sheetFormatPr defaultColWidth="8.44140625" defaultRowHeight="13.2"/>
  <cols>
    <col min="1" max="1" width="4.44140625" style="210" customWidth="1"/>
    <col min="2" max="2" width="20.44140625" customWidth="1"/>
    <col min="3" max="5" width="11.44140625" style="19" customWidth="1"/>
    <col min="6" max="7" width="11.44140625" customWidth="1"/>
    <col min="8" max="10" width="11.44140625" style="210" customWidth="1"/>
    <col min="11" max="11" width="13.21875" customWidth="1"/>
    <col min="12" max="14" width="13.21875" style="210" customWidth="1"/>
  </cols>
  <sheetData>
    <row r="1" spans="1:14" s="210" customFormat="1"/>
    <row r="2" spans="1:14" s="210" customFormat="1" ht="17.399999999999999">
      <c r="B2" s="91" t="str">
        <f>Introduction!B2</f>
        <v xml:space="preserve">LightCounting Optical Components Market Forecast </v>
      </c>
    </row>
    <row r="3" spans="1:14" s="19" customFormat="1" ht="15">
      <c r="A3" s="210"/>
      <c r="B3" s="258" t="str">
        <f>Introduction!B3</f>
        <v>April 2022 Forecast - sample template</v>
      </c>
      <c r="H3" s="210"/>
      <c r="I3" s="210"/>
      <c r="J3" s="210"/>
      <c r="L3" s="210"/>
      <c r="M3" s="210"/>
      <c r="N3" s="210"/>
    </row>
    <row r="4" spans="1:14" s="19" customFormat="1" ht="15.6">
      <c r="A4" s="210"/>
      <c r="B4" s="260" t="s">
        <v>159</v>
      </c>
      <c r="C4" s="121"/>
      <c r="H4" s="210"/>
      <c r="I4" s="210"/>
      <c r="J4" s="210"/>
      <c r="L4" s="210"/>
      <c r="M4" s="210"/>
      <c r="N4" s="210"/>
    </row>
    <row r="5" spans="1:14" s="210" customFormat="1"/>
    <row r="6" spans="1:14" s="19" customFormat="1" ht="15">
      <c r="A6" s="210"/>
      <c r="B6" s="450" t="s">
        <v>0</v>
      </c>
      <c r="F6" s="573"/>
      <c r="H6" s="210"/>
      <c r="I6" s="210"/>
      <c r="J6" s="210"/>
      <c r="K6" s="573"/>
      <c r="L6" s="210"/>
      <c r="M6" s="210"/>
      <c r="N6" s="210"/>
    </row>
    <row r="7" spans="1:14" s="19" customFormat="1">
      <c r="A7" s="210"/>
      <c r="B7" s="264" t="s">
        <v>66</v>
      </c>
      <c r="C7" s="1">
        <v>2016</v>
      </c>
      <c r="D7" s="1">
        <v>2017</v>
      </c>
      <c r="E7" s="1">
        <v>2018</v>
      </c>
      <c r="F7" s="1">
        <v>2019</v>
      </c>
      <c r="G7" s="1">
        <v>2020</v>
      </c>
      <c r="H7" s="1">
        <v>2021</v>
      </c>
      <c r="I7" s="1">
        <v>2022</v>
      </c>
      <c r="J7" s="1">
        <v>2023</v>
      </c>
      <c r="K7" s="1">
        <v>2024</v>
      </c>
      <c r="L7" s="1">
        <v>2025</v>
      </c>
      <c r="M7" s="1">
        <v>2026</v>
      </c>
      <c r="N7" s="1">
        <v>2027</v>
      </c>
    </row>
    <row r="8" spans="1:14" s="19" customFormat="1">
      <c r="A8" s="210"/>
      <c r="B8" s="77" t="s">
        <v>474</v>
      </c>
      <c r="C8" s="298">
        <v>74251</v>
      </c>
      <c r="D8" s="298">
        <v>62849</v>
      </c>
      <c r="E8" s="298">
        <v>57867</v>
      </c>
      <c r="F8" s="298"/>
      <c r="G8" s="298"/>
      <c r="H8" s="298"/>
      <c r="I8" s="298"/>
      <c r="J8" s="298"/>
      <c r="K8" s="298"/>
      <c r="L8" s="298"/>
      <c r="M8" s="298"/>
      <c r="N8" s="298"/>
    </row>
    <row r="9" spans="1:14" s="19" customFormat="1">
      <c r="A9" s="210"/>
      <c r="B9" s="77" t="s">
        <v>475</v>
      </c>
      <c r="C9" s="298">
        <v>444395</v>
      </c>
      <c r="D9" s="298">
        <v>495664</v>
      </c>
      <c r="E9" s="298">
        <v>537965</v>
      </c>
      <c r="F9" s="298"/>
      <c r="G9" s="298"/>
      <c r="H9" s="298"/>
      <c r="I9" s="298"/>
      <c r="J9" s="298"/>
      <c r="K9" s="298"/>
      <c r="L9" s="298"/>
      <c r="M9" s="298"/>
      <c r="N9" s="298"/>
    </row>
    <row r="10" spans="1:14" s="210" customFormat="1">
      <c r="B10" s="279" t="s">
        <v>476</v>
      </c>
      <c r="C10" s="298">
        <v>0</v>
      </c>
      <c r="D10" s="298">
        <v>0</v>
      </c>
      <c r="E10" s="298">
        <v>0</v>
      </c>
      <c r="F10" s="298"/>
      <c r="G10" s="298"/>
      <c r="H10" s="298"/>
      <c r="I10" s="298"/>
      <c r="J10" s="298"/>
      <c r="K10" s="298"/>
      <c r="L10" s="298"/>
      <c r="M10" s="298"/>
      <c r="N10" s="298"/>
    </row>
    <row r="11" spans="1:14" s="19" customFormat="1">
      <c r="A11" s="210"/>
      <c r="B11" s="279" t="s">
        <v>100</v>
      </c>
      <c r="C11" s="161">
        <f>SUM(C8:C10)</f>
        <v>518646</v>
      </c>
      <c r="D11" s="161">
        <f t="shared" ref="D11:E11" si="0">SUM(D8:D10)</f>
        <v>558513</v>
      </c>
      <c r="E11" s="161">
        <f t="shared" si="0"/>
        <v>595832</v>
      </c>
      <c r="F11" s="161"/>
      <c r="G11" s="161"/>
      <c r="H11" s="161"/>
      <c r="I11" s="161"/>
      <c r="J11" s="161"/>
      <c r="K11" s="161"/>
      <c r="L11" s="161"/>
      <c r="M11" s="161"/>
      <c r="N11" s="161"/>
    </row>
    <row r="12" spans="1:14" s="147" customFormat="1">
      <c r="A12" s="210"/>
      <c r="C12" s="68"/>
      <c r="D12" s="68">
        <f t="shared" ref="D12:E12" si="1">IF(C11=0,"",D11/C11-1)</f>
        <v>7.6867458729075411E-2</v>
      </c>
      <c r="E12" s="68">
        <f t="shared" si="1"/>
        <v>6.6818498405587734E-2</v>
      </c>
      <c r="F12" s="68"/>
      <c r="G12" s="68"/>
      <c r="H12" s="68"/>
      <c r="I12" s="68"/>
      <c r="J12" s="68"/>
      <c r="K12" s="68"/>
      <c r="L12" s="68"/>
      <c r="M12" s="68"/>
      <c r="N12" s="68"/>
    </row>
    <row r="13" spans="1:14" s="19" customFormat="1">
      <c r="A13" s="210"/>
      <c r="B13" s="378" t="s">
        <v>111</v>
      </c>
      <c r="F13" s="210"/>
      <c r="G13" s="210"/>
      <c r="H13" s="210"/>
      <c r="I13" s="210"/>
      <c r="J13" s="210"/>
      <c r="K13" s="210"/>
      <c r="L13" s="210"/>
      <c r="M13" s="210"/>
      <c r="N13" s="210"/>
    </row>
    <row r="14" spans="1:14" s="19" customFormat="1">
      <c r="A14" s="210"/>
      <c r="B14" s="264" t="s">
        <v>66</v>
      </c>
      <c r="C14" s="1">
        <v>2016</v>
      </c>
      <c r="D14" s="1">
        <v>2017</v>
      </c>
      <c r="E14" s="1">
        <v>2018</v>
      </c>
      <c r="F14" s="1">
        <v>2019</v>
      </c>
      <c r="G14" s="1">
        <v>2020</v>
      </c>
      <c r="H14" s="1">
        <v>2021</v>
      </c>
      <c r="I14" s="1">
        <v>2022</v>
      </c>
      <c r="J14" s="1">
        <v>2023</v>
      </c>
      <c r="K14" s="1">
        <f t="shared" ref="K14" si="2">K7</f>
        <v>2024</v>
      </c>
      <c r="L14" s="1">
        <f t="shared" ref="L14:N14" si="3">L7</f>
        <v>2025</v>
      </c>
      <c r="M14" s="1">
        <f t="shared" si="3"/>
        <v>2026</v>
      </c>
      <c r="N14" s="1">
        <f t="shared" si="3"/>
        <v>2027</v>
      </c>
    </row>
    <row r="15" spans="1:14" s="19" customFormat="1">
      <c r="A15" s="210"/>
      <c r="B15" s="77" t="str">
        <f>B8</f>
        <v>ITLAs</v>
      </c>
      <c r="C15" s="86">
        <v>520.15354448454593</v>
      </c>
      <c r="D15" s="86">
        <v>579.08193227246034</v>
      </c>
      <c r="E15" s="86">
        <v>371.79479778923292</v>
      </c>
      <c r="F15" s="86"/>
      <c r="G15" s="86"/>
      <c r="H15" s="86"/>
      <c r="I15" s="86"/>
      <c r="J15" s="86"/>
      <c r="K15" s="86"/>
      <c r="L15" s="86"/>
      <c r="M15" s="86"/>
      <c r="N15" s="86"/>
    </row>
    <row r="16" spans="1:14" s="19" customFormat="1">
      <c r="A16" s="210"/>
      <c r="B16" s="77" t="str">
        <f>B9</f>
        <v>Narrow Linewidth LP</v>
      </c>
      <c r="C16" s="86">
        <v>524.81867393628409</v>
      </c>
      <c r="D16" s="86">
        <v>489.32216840059681</v>
      </c>
      <c r="E16" s="86">
        <v>438.53529988934673</v>
      </c>
      <c r="F16" s="86"/>
      <c r="G16" s="86"/>
      <c r="H16" s="86"/>
      <c r="I16" s="86"/>
      <c r="J16" s="86"/>
      <c r="K16" s="86"/>
      <c r="L16" s="86"/>
      <c r="M16" s="86"/>
      <c r="N16" s="86"/>
    </row>
    <row r="17" spans="1:14" s="210" customFormat="1">
      <c r="B17" s="77" t="str">
        <f>B10</f>
        <v>Narrow Linewidth HP</v>
      </c>
      <c r="C17" s="86">
        <v>0</v>
      </c>
      <c r="D17" s="86">
        <v>0</v>
      </c>
      <c r="E17" s="86">
        <v>0</v>
      </c>
      <c r="F17" s="86"/>
      <c r="G17" s="86"/>
      <c r="H17" s="86"/>
      <c r="I17" s="86"/>
      <c r="J17" s="86"/>
      <c r="K17" s="86"/>
      <c r="L17" s="86"/>
      <c r="M17" s="86"/>
      <c r="N17" s="86"/>
    </row>
    <row r="18" spans="1:14" s="19" customFormat="1">
      <c r="A18" s="210"/>
      <c r="B18" s="64"/>
      <c r="C18" s="81"/>
      <c r="D18" s="81"/>
      <c r="E18" s="81"/>
      <c r="F18" s="81"/>
      <c r="G18" s="81"/>
      <c r="H18" s="81"/>
      <c r="I18" s="81"/>
      <c r="J18" s="81"/>
      <c r="K18" s="81"/>
      <c r="L18" s="81"/>
      <c r="M18" s="81"/>
      <c r="N18" s="81"/>
    </row>
    <row r="19" spans="1:14" s="19" customFormat="1">
      <c r="A19" s="210"/>
      <c r="B19" s="378" t="s">
        <v>1</v>
      </c>
      <c r="F19" s="210"/>
      <c r="G19" s="210"/>
      <c r="H19" s="210"/>
      <c r="I19" s="210"/>
      <c r="J19" s="210"/>
      <c r="K19" s="210"/>
      <c r="L19" s="210"/>
      <c r="M19" s="210"/>
      <c r="N19" s="210"/>
    </row>
    <row r="20" spans="1:14" s="19" customFormat="1">
      <c r="A20" s="210"/>
      <c r="B20" s="264" t="s">
        <v>66</v>
      </c>
      <c r="C20" s="1">
        <v>2016</v>
      </c>
      <c r="D20" s="1">
        <v>2017</v>
      </c>
      <c r="E20" s="1">
        <v>2018</v>
      </c>
      <c r="F20" s="1">
        <v>2019</v>
      </c>
      <c r="G20" s="1">
        <v>2020</v>
      </c>
      <c r="H20" s="1">
        <v>2021</v>
      </c>
      <c r="I20" s="1">
        <v>2022</v>
      </c>
      <c r="J20" s="1">
        <v>2023</v>
      </c>
      <c r="K20" s="1">
        <f t="shared" ref="K20" si="4">K7</f>
        <v>2024</v>
      </c>
      <c r="L20" s="1">
        <f t="shared" ref="L20:N20" si="5">L7</f>
        <v>2025</v>
      </c>
      <c r="M20" s="1">
        <f t="shared" si="5"/>
        <v>2026</v>
      </c>
      <c r="N20" s="1">
        <f t="shared" si="5"/>
        <v>2027</v>
      </c>
    </row>
    <row r="21" spans="1:14" s="19" customFormat="1">
      <c r="A21" s="210"/>
      <c r="B21" s="77" t="str">
        <f t="shared" ref="B21:B24" si="6">B8</f>
        <v>ITLAs</v>
      </c>
      <c r="C21" s="276">
        <f t="shared" ref="C21:E21" si="7">IF(C8=0,,C8*C15/10^6)</f>
        <v>38.621920831522019</v>
      </c>
      <c r="D21" s="276">
        <f t="shared" si="7"/>
        <v>36.394720361391855</v>
      </c>
      <c r="E21" s="276">
        <f t="shared" si="7"/>
        <v>21.51464956366954</v>
      </c>
      <c r="F21" s="276"/>
      <c r="G21" s="276"/>
      <c r="H21" s="276"/>
      <c r="I21" s="276"/>
      <c r="J21" s="276"/>
      <c r="K21" s="276"/>
      <c r="L21" s="276"/>
      <c r="M21" s="276"/>
      <c r="N21" s="276"/>
    </row>
    <row r="22" spans="1:14" s="19" customFormat="1">
      <c r="A22" s="210"/>
      <c r="B22" s="77" t="str">
        <f t="shared" si="6"/>
        <v>Narrow Linewidth LP</v>
      </c>
      <c r="C22" s="276">
        <f t="shared" ref="C22:E23" si="8">IF(C9=0,,C9*C16/10^6)</f>
        <v>233.22679460391498</v>
      </c>
      <c r="D22" s="276">
        <f t="shared" si="8"/>
        <v>242.53938327811343</v>
      </c>
      <c r="E22" s="276">
        <f t="shared" si="8"/>
        <v>235.91664260497242</v>
      </c>
      <c r="F22" s="276"/>
      <c r="G22" s="276"/>
      <c r="H22" s="276"/>
      <c r="I22" s="276"/>
      <c r="J22" s="276"/>
      <c r="K22" s="276"/>
      <c r="L22" s="276"/>
      <c r="M22" s="276"/>
      <c r="N22" s="276"/>
    </row>
    <row r="23" spans="1:14" s="210" customFormat="1">
      <c r="B23" s="279" t="str">
        <f t="shared" si="6"/>
        <v>Narrow Linewidth HP</v>
      </c>
      <c r="C23" s="276">
        <f t="shared" si="8"/>
        <v>0</v>
      </c>
      <c r="D23" s="276">
        <f t="shared" si="8"/>
        <v>0</v>
      </c>
      <c r="E23" s="276">
        <f t="shared" si="8"/>
        <v>0</v>
      </c>
      <c r="F23" s="276"/>
      <c r="G23" s="276"/>
      <c r="H23" s="276"/>
      <c r="I23" s="276"/>
      <c r="J23" s="276"/>
      <c r="K23" s="276"/>
      <c r="L23" s="276"/>
      <c r="M23" s="276"/>
      <c r="N23" s="276"/>
    </row>
    <row r="24" spans="1:14" s="19" customFormat="1">
      <c r="A24" s="210"/>
      <c r="B24" s="77" t="str">
        <f t="shared" si="6"/>
        <v>Total</v>
      </c>
      <c r="C24" s="154">
        <f t="shared" ref="C24:E24" si="9">SUM(C21:C23)</f>
        <v>271.84871543543699</v>
      </c>
      <c r="D24" s="154">
        <f t="shared" si="9"/>
        <v>278.93410363950528</v>
      </c>
      <c r="E24" s="154">
        <f t="shared" si="9"/>
        <v>257.43129216864196</v>
      </c>
      <c r="F24" s="154"/>
      <c r="G24" s="154"/>
      <c r="H24" s="154"/>
      <c r="I24" s="154"/>
      <c r="J24" s="154"/>
      <c r="K24" s="154"/>
      <c r="L24" s="154"/>
      <c r="M24" s="154"/>
      <c r="N24" s="154"/>
    </row>
    <row r="25" spans="1:14" s="19" customFormat="1">
      <c r="A25" s="210"/>
      <c r="C25" s="68"/>
      <c r="D25" s="68">
        <f t="shared" ref="D25:E25" si="10">IF(C24=0,"",D24/C24-1)</f>
        <v>2.6063717802451869E-2</v>
      </c>
      <c r="E25" s="68">
        <f t="shared" si="10"/>
        <v>-7.7089216378695591E-2</v>
      </c>
      <c r="F25" s="68"/>
      <c r="G25" s="68"/>
      <c r="H25" s="68"/>
      <c r="I25" s="68"/>
      <c r="J25" s="68"/>
      <c r="K25" s="68"/>
      <c r="L25" s="68"/>
      <c r="M25" s="68"/>
      <c r="N25" s="68"/>
    </row>
    <row r="26" spans="1:14">
      <c r="B26" s="357"/>
    </row>
    <row r="27" spans="1:14">
      <c r="B27" s="210"/>
      <c r="C27" s="210"/>
      <c r="D27" s="210"/>
      <c r="E27" s="210"/>
      <c r="F27" s="210"/>
      <c r="G27" s="210"/>
    </row>
    <row r="28" spans="1:14">
      <c r="B28" s="210"/>
      <c r="C28" s="210"/>
      <c r="D28" s="210"/>
      <c r="E28" s="210"/>
      <c r="F28" s="210"/>
      <c r="G28" s="210"/>
    </row>
    <row r="29" spans="1:14">
      <c r="B29" s="210"/>
      <c r="C29" s="210"/>
      <c r="D29" s="210"/>
      <c r="E29" s="210"/>
      <c r="F29" s="210"/>
      <c r="G29" s="210"/>
    </row>
  </sheetData>
  <pageMargins left="0.7" right="0.7" top="0.75" bottom="0.75" header="0.3" footer="0.3"/>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Introduction</vt:lpstr>
      <vt:lpstr>Methodology</vt:lpstr>
      <vt:lpstr>Definitions</vt:lpstr>
      <vt:lpstr>Summary</vt:lpstr>
      <vt:lpstr>Ethernet</vt:lpstr>
      <vt:lpstr>Fibre Channel</vt:lpstr>
      <vt:lpstr>CWDM and DWDM</vt:lpstr>
      <vt:lpstr>WSS</vt:lpstr>
      <vt:lpstr>Tunable lasers</vt:lpstr>
      <vt:lpstr>Modulators and Receivers</vt:lpstr>
      <vt:lpstr>Fronthaul</vt:lpstr>
      <vt:lpstr>Backhaul</vt:lpstr>
      <vt:lpstr>FTTx</vt:lpstr>
      <vt:lpstr>AOC-EOM</vt:lpstr>
      <vt:lpstr>Cost_bit</vt:lpstr>
      <vt:lpstr>Additional Report charts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LightCounting Forecasting</dc:title>
  <dc:creator>John Lively</dc:creator>
  <cp:lastModifiedBy>Stelyana Baleva</cp:lastModifiedBy>
  <cp:lastPrinted>2014-01-06T21:38:47Z</cp:lastPrinted>
  <dcterms:created xsi:type="dcterms:W3CDTF">2009-02-04T20:40:14Z</dcterms:created>
  <dcterms:modified xsi:type="dcterms:W3CDTF">2022-04-28T18:02:51Z</dcterms:modified>
</cp:coreProperties>
</file>