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0" yWindow="-30" windowWidth="19420" windowHeight="11020" tabRatio="824"/>
  </bookViews>
  <sheets>
    <sheet name="Introduction" sheetId="6" r:id="rId1"/>
    <sheet name="Methodology" sheetId="7" r:id="rId2"/>
    <sheet name="Summary" sheetId="14" r:id="rId3"/>
    <sheet name="Report charts" sheetId="24" r:id="rId4"/>
    <sheet name="Chipset units" sheetId="21" r:id="rId5"/>
    <sheet name="Chipset prices" sheetId="22" r:id="rId6"/>
    <sheet name="Chipset revenues" sheetId="23" r:id="rId7"/>
  </sheets>
  <definedNames>
    <definedName name="Comments">#REF!</definedName>
    <definedName name="IC_Content">#REF!</definedName>
    <definedName name="Mfgr_cost">#REF!</definedName>
    <definedName name="Product_names">#REF!</definedName>
    <definedName name="Revs_2019">#REF!</definedName>
    <definedName name="Revs_New">'Chipset revenues'!$F$9:$O$178</definedName>
    <definedName name="Units_2019">#REF!</definedName>
    <definedName name="Units_New">'Chipset units'!$F$9:$O$178</definedName>
  </definedName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4" i="14" l="1"/>
  <c r="B75" i="14"/>
  <c r="B76" i="14"/>
  <c r="B77" i="14"/>
  <c r="B78" i="14"/>
  <c r="B79" i="14"/>
  <c r="D113" i="22" l="1"/>
  <c r="E113" i="22"/>
  <c r="D114" i="22"/>
  <c r="E114" i="22"/>
  <c r="D115" i="22"/>
  <c r="E115" i="22"/>
  <c r="D116" i="22"/>
  <c r="E116" i="22"/>
  <c r="D117" i="22"/>
  <c r="E117" i="22"/>
  <c r="D118" i="22"/>
  <c r="E118" i="22"/>
  <c r="D119" i="22"/>
  <c r="E119" i="22"/>
  <c r="D120" i="22"/>
  <c r="E120" i="22"/>
  <c r="D121" i="22"/>
  <c r="E121" i="22"/>
  <c r="C119" i="22"/>
  <c r="C120" i="22"/>
  <c r="C121" i="22"/>
  <c r="C113" i="22"/>
  <c r="C114" i="22"/>
  <c r="C115" i="22"/>
  <c r="C116" i="22"/>
  <c r="C117" i="22"/>
  <c r="C118" i="22"/>
  <c r="B113" i="22"/>
  <c r="B114" i="22"/>
  <c r="B115" i="22"/>
  <c r="B116" i="22"/>
  <c r="B117" i="22"/>
  <c r="B118" i="22"/>
  <c r="B118" i="23" l="1"/>
  <c r="C118" i="23"/>
  <c r="D118" i="23"/>
  <c r="E118" i="23"/>
  <c r="F118" i="23" l="1"/>
  <c r="B95" i="23" l="1"/>
  <c r="C95" i="23"/>
  <c r="D95" i="23"/>
  <c r="E95" i="23"/>
  <c r="B96" i="23"/>
  <c r="C96" i="23"/>
  <c r="D96" i="23"/>
  <c r="E96" i="23"/>
  <c r="B95" i="22"/>
  <c r="C95" i="22"/>
  <c r="D95" i="22"/>
  <c r="E95" i="22"/>
  <c r="B96" i="22"/>
  <c r="C96" i="22"/>
  <c r="D96" i="22"/>
  <c r="E96" i="22"/>
  <c r="F96" i="23"/>
  <c r="G95" i="23" l="1"/>
  <c r="F95" i="23" l="1"/>
  <c r="G96" i="23"/>
  <c r="B273" i="14" l="1"/>
  <c r="B240" i="14"/>
  <c r="D265" i="24" l="1"/>
  <c r="D257" i="24" l="1"/>
  <c r="B116" i="14" l="1"/>
  <c r="E115" i="23"/>
  <c r="E116" i="23"/>
  <c r="E117" i="23"/>
  <c r="E119" i="23"/>
  <c r="D116" i="23"/>
  <c r="C116" i="23"/>
  <c r="B120" i="22"/>
  <c r="B116" i="23"/>
  <c r="F144" i="14" l="1"/>
  <c r="C144" i="14"/>
  <c r="F116" i="23"/>
  <c r="C152" i="14" s="1"/>
  <c r="G144" i="14"/>
  <c r="E144" i="14"/>
  <c r="D144" i="14"/>
  <c r="H144" i="14" l="1"/>
  <c r="I144" i="14" l="1"/>
  <c r="J144" i="14" l="1"/>
  <c r="K144" i="14" l="1"/>
  <c r="L144" i="14" l="1"/>
  <c r="B262" i="14" l="1"/>
  <c r="B263" i="14"/>
  <c r="B264" i="14"/>
  <c r="B265" i="14"/>
  <c r="B266" i="14"/>
  <c r="B267" i="14"/>
  <c r="B268" i="14"/>
  <c r="B269" i="14"/>
  <c r="B270" i="14"/>
  <c r="B271" i="14"/>
  <c r="B272" i="14"/>
  <c r="B274" i="14"/>
  <c r="B229" i="14"/>
  <c r="B230" i="14"/>
  <c r="B231" i="14"/>
  <c r="B232" i="14"/>
  <c r="B233" i="14"/>
  <c r="B234" i="14"/>
  <c r="B235" i="14"/>
  <c r="B237" i="14"/>
  <c r="B238" i="14"/>
  <c r="B239" i="14"/>
  <c r="C156" i="24" l="1"/>
  <c r="D156" i="24"/>
  <c r="E156" i="24"/>
  <c r="F156" i="24"/>
  <c r="G156" i="24"/>
  <c r="H156" i="24"/>
  <c r="I156" i="24"/>
  <c r="J156" i="24"/>
  <c r="K156" i="24"/>
  <c r="L156" i="24"/>
  <c r="B131" i="22"/>
  <c r="C131" i="22"/>
  <c r="D131" i="23"/>
  <c r="E131" i="22"/>
  <c r="B132" i="22"/>
  <c r="C132" i="22"/>
  <c r="D132" i="23"/>
  <c r="E132" i="22"/>
  <c r="B133" i="22"/>
  <c r="C133" i="22"/>
  <c r="D133" i="22"/>
  <c r="E133" i="22"/>
  <c r="B134" i="22"/>
  <c r="C134" i="22"/>
  <c r="D134" i="22"/>
  <c r="E134" i="22"/>
  <c r="B135" i="22"/>
  <c r="C135" i="22"/>
  <c r="D135" i="22"/>
  <c r="E135" i="22"/>
  <c r="B136" i="22"/>
  <c r="C136" i="22"/>
  <c r="D136" i="22"/>
  <c r="E136" i="22"/>
  <c r="B137" i="22"/>
  <c r="C137" i="22"/>
  <c r="D137" i="22"/>
  <c r="E137" i="22"/>
  <c r="B138" i="22"/>
  <c r="C138" i="22"/>
  <c r="D138" i="22"/>
  <c r="E138" i="22"/>
  <c r="B139" i="22"/>
  <c r="C139" i="22"/>
  <c r="D139" i="23"/>
  <c r="E139" i="22"/>
  <c r="C149" i="22"/>
  <c r="C139" i="23" l="1"/>
  <c r="C132" i="23"/>
  <c r="C131" i="23"/>
  <c r="D139" i="22"/>
  <c r="D132" i="22"/>
  <c r="D131" i="22"/>
  <c r="B139" i="23"/>
  <c r="B132" i="23"/>
  <c r="B131" i="23"/>
  <c r="E139" i="23"/>
  <c r="E132" i="23"/>
  <c r="E131" i="23"/>
  <c r="B150" i="22"/>
  <c r="B150" i="23"/>
  <c r="C150" i="22"/>
  <c r="C150" i="23"/>
  <c r="B149" i="22"/>
  <c r="L225" i="14" l="1"/>
  <c r="O170" i="21"/>
  <c r="T109" i="21" l="1"/>
  <c r="S109" i="21" l="1"/>
  <c r="F33" i="23" l="1"/>
  <c r="G33" i="23"/>
  <c r="F34" i="23"/>
  <c r="G34" i="23"/>
  <c r="F35" i="23"/>
  <c r="G35" i="23"/>
  <c r="F36" i="23"/>
  <c r="G36" i="23"/>
  <c r="C69" i="14" l="1"/>
  <c r="D69" i="14"/>
  <c r="E69" i="14"/>
  <c r="F69" i="14"/>
  <c r="D143" i="14"/>
  <c r="L25" i="14"/>
  <c r="L145" i="14"/>
  <c r="L146" i="14"/>
  <c r="B78" i="23"/>
  <c r="C78" i="23"/>
  <c r="D78" i="23"/>
  <c r="E78" i="23"/>
  <c r="B94" i="23"/>
  <c r="C94" i="23"/>
  <c r="D94" i="23"/>
  <c r="E94" i="23"/>
  <c r="B78" i="22"/>
  <c r="C78" i="22"/>
  <c r="D78" i="22"/>
  <c r="E78" i="22"/>
  <c r="B94" i="22"/>
  <c r="C94" i="22"/>
  <c r="D94" i="22"/>
  <c r="E94" i="22"/>
  <c r="D263" i="24"/>
  <c r="B4" i="24"/>
  <c r="B3" i="24"/>
  <c r="B2" i="24"/>
  <c r="D264" i="24"/>
  <c r="D262" i="24"/>
  <c r="D260" i="24"/>
  <c r="D266" i="24" s="1"/>
  <c r="I162" i="21"/>
  <c r="J162" i="21" s="1"/>
  <c r="D126" i="24"/>
  <c r="E126" i="24" s="1"/>
  <c r="F126" i="24" s="1"/>
  <c r="G126" i="24" s="1"/>
  <c r="H126" i="24" s="1"/>
  <c r="I126" i="24" s="1"/>
  <c r="J126" i="24" s="1"/>
  <c r="K126" i="24" s="1"/>
  <c r="L126" i="24" s="1"/>
  <c r="D98" i="24"/>
  <c r="E98" i="24" s="1"/>
  <c r="F98" i="24" s="1"/>
  <c r="G98" i="24" s="1"/>
  <c r="H98" i="24" s="1"/>
  <c r="I98" i="24" s="1"/>
  <c r="J98" i="24" s="1"/>
  <c r="K98" i="24" s="1"/>
  <c r="L98" i="24" s="1"/>
  <c r="B113" i="14"/>
  <c r="B114" i="14"/>
  <c r="B115" i="14"/>
  <c r="B117" i="14"/>
  <c r="B118" i="14"/>
  <c r="C117" i="23"/>
  <c r="C119" i="23"/>
  <c r="C121" i="23"/>
  <c r="B119" i="23"/>
  <c r="D119" i="23"/>
  <c r="B121" i="23"/>
  <c r="D121" i="23"/>
  <c r="E121" i="23"/>
  <c r="E113" i="23"/>
  <c r="B113" i="23"/>
  <c r="C113" i="23"/>
  <c r="D113" i="23"/>
  <c r="B9" i="23"/>
  <c r="C9" i="23"/>
  <c r="D9" i="23"/>
  <c r="E9" i="23"/>
  <c r="B10" i="23"/>
  <c r="C10" i="23"/>
  <c r="D10" i="23"/>
  <c r="E10" i="23"/>
  <c r="B11" i="23"/>
  <c r="C11" i="23"/>
  <c r="D11" i="23"/>
  <c r="E11" i="23"/>
  <c r="B12" i="23"/>
  <c r="C12" i="23"/>
  <c r="D12" i="23"/>
  <c r="E12" i="23"/>
  <c r="B13" i="23"/>
  <c r="C13" i="23"/>
  <c r="D13" i="23"/>
  <c r="E13" i="23"/>
  <c r="B14" i="23"/>
  <c r="C14" i="23"/>
  <c r="D14" i="23"/>
  <c r="E14" i="23"/>
  <c r="B15" i="23"/>
  <c r="C15" i="23"/>
  <c r="D15" i="23"/>
  <c r="E15" i="23"/>
  <c r="B16" i="23"/>
  <c r="C16" i="23"/>
  <c r="D16" i="23"/>
  <c r="E16" i="23"/>
  <c r="B37" i="23"/>
  <c r="C37" i="23"/>
  <c r="D37" i="23"/>
  <c r="E37" i="23"/>
  <c r="B38" i="23"/>
  <c r="C38" i="23"/>
  <c r="D38" i="23"/>
  <c r="E38" i="23"/>
  <c r="B39" i="23"/>
  <c r="C39" i="23"/>
  <c r="D39" i="23"/>
  <c r="E39" i="23"/>
  <c r="B40" i="23"/>
  <c r="C40" i="23"/>
  <c r="D40" i="23"/>
  <c r="E40" i="23"/>
  <c r="B41" i="23"/>
  <c r="C41" i="23"/>
  <c r="D41" i="23"/>
  <c r="E41" i="23"/>
  <c r="B42" i="23"/>
  <c r="C42" i="23"/>
  <c r="D42" i="23"/>
  <c r="E42" i="23"/>
  <c r="B43" i="23"/>
  <c r="C43" i="23"/>
  <c r="D43" i="23"/>
  <c r="E43" i="23"/>
  <c r="B44" i="23"/>
  <c r="C44" i="23"/>
  <c r="D44" i="23"/>
  <c r="E44" i="23"/>
  <c r="B45" i="23"/>
  <c r="C45" i="23"/>
  <c r="D45" i="23"/>
  <c r="E45" i="23"/>
  <c r="B46" i="23"/>
  <c r="C46" i="23"/>
  <c r="D46" i="23"/>
  <c r="E46" i="23"/>
  <c r="B47" i="23"/>
  <c r="C47" i="23"/>
  <c r="D47" i="23"/>
  <c r="E47" i="23"/>
  <c r="B48" i="23"/>
  <c r="C48" i="23"/>
  <c r="D48" i="23"/>
  <c r="E48" i="23"/>
  <c r="B49" i="23"/>
  <c r="C49" i="23"/>
  <c r="D49" i="23"/>
  <c r="E49" i="23"/>
  <c r="B50" i="23"/>
  <c r="C50" i="23"/>
  <c r="D50" i="23"/>
  <c r="E50" i="23"/>
  <c r="B51" i="23"/>
  <c r="C51" i="23"/>
  <c r="D51" i="23"/>
  <c r="E51" i="23"/>
  <c r="B52" i="23"/>
  <c r="C52" i="23"/>
  <c r="D52" i="23"/>
  <c r="E52" i="23"/>
  <c r="B53" i="23"/>
  <c r="C53" i="23"/>
  <c r="D53" i="23"/>
  <c r="E53" i="23"/>
  <c r="B54" i="23"/>
  <c r="C54" i="23"/>
  <c r="D54" i="23"/>
  <c r="E54" i="23"/>
  <c r="B55" i="23"/>
  <c r="C55" i="23"/>
  <c r="D55" i="23"/>
  <c r="E55" i="23"/>
  <c r="B56" i="23"/>
  <c r="C56" i="23"/>
  <c r="D56" i="23"/>
  <c r="E56" i="23"/>
  <c r="B57" i="23"/>
  <c r="C57" i="23"/>
  <c r="D57" i="23"/>
  <c r="E57" i="23"/>
  <c r="B58" i="23"/>
  <c r="C58" i="23"/>
  <c r="D58" i="23"/>
  <c r="E58" i="23"/>
  <c r="B59" i="23"/>
  <c r="C59" i="23"/>
  <c r="D59" i="23"/>
  <c r="E59" i="23"/>
  <c r="B60" i="23"/>
  <c r="C60" i="23"/>
  <c r="D60" i="23"/>
  <c r="E60" i="23"/>
  <c r="B61" i="23"/>
  <c r="C61" i="23"/>
  <c r="D61" i="23"/>
  <c r="E61" i="23"/>
  <c r="B62" i="23"/>
  <c r="C62" i="23"/>
  <c r="D62" i="23"/>
  <c r="E62" i="23"/>
  <c r="B63" i="23"/>
  <c r="C63" i="23"/>
  <c r="D63" i="23"/>
  <c r="E63" i="23"/>
  <c r="B64" i="23"/>
  <c r="C64" i="23"/>
  <c r="D64" i="23"/>
  <c r="E64" i="23"/>
  <c r="B65" i="23"/>
  <c r="C65" i="23"/>
  <c r="D65" i="23"/>
  <c r="E65" i="23"/>
  <c r="B66" i="23"/>
  <c r="C66" i="23"/>
  <c r="D66" i="23"/>
  <c r="E66" i="23"/>
  <c r="B67" i="23"/>
  <c r="C67" i="23"/>
  <c r="D67" i="23"/>
  <c r="E67" i="23"/>
  <c r="B68" i="23"/>
  <c r="C68" i="23"/>
  <c r="D68" i="23"/>
  <c r="E68" i="23"/>
  <c r="B69" i="23"/>
  <c r="C69" i="23"/>
  <c r="D69" i="23"/>
  <c r="E69" i="23"/>
  <c r="B70" i="23"/>
  <c r="C70" i="23"/>
  <c r="D70" i="23"/>
  <c r="E70" i="23"/>
  <c r="B71" i="23"/>
  <c r="C71" i="23"/>
  <c r="D71" i="23"/>
  <c r="E71" i="23"/>
  <c r="B72" i="23"/>
  <c r="C72" i="23"/>
  <c r="D72" i="23"/>
  <c r="E72" i="23"/>
  <c r="B73" i="23"/>
  <c r="C73" i="23"/>
  <c r="D73" i="23"/>
  <c r="E73" i="23"/>
  <c r="B74" i="23"/>
  <c r="C74" i="23"/>
  <c r="D74" i="23"/>
  <c r="E74" i="23"/>
  <c r="B75" i="23"/>
  <c r="C75" i="23"/>
  <c r="D75" i="23"/>
  <c r="E75" i="23"/>
  <c r="B76" i="23"/>
  <c r="C76" i="23"/>
  <c r="D76" i="23"/>
  <c r="E76" i="23"/>
  <c r="B77" i="23"/>
  <c r="C77" i="23"/>
  <c r="D77" i="23"/>
  <c r="E77" i="23"/>
  <c r="B79" i="23"/>
  <c r="C79" i="23"/>
  <c r="D79" i="23"/>
  <c r="E79" i="23"/>
  <c r="B80" i="23"/>
  <c r="C80" i="23"/>
  <c r="D80" i="23"/>
  <c r="E80" i="23"/>
  <c r="B81" i="23"/>
  <c r="C81" i="23"/>
  <c r="D81" i="23"/>
  <c r="E81" i="23"/>
  <c r="B82" i="23"/>
  <c r="C82" i="23"/>
  <c r="D82" i="23"/>
  <c r="E82" i="23"/>
  <c r="B83" i="23"/>
  <c r="C83" i="23"/>
  <c r="D83" i="23"/>
  <c r="E83" i="23"/>
  <c r="B84" i="23"/>
  <c r="C84" i="23"/>
  <c r="D84" i="23"/>
  <c r="E84" i="23"/>
  <c r="B85" i="23"/>
  <c r="C85" i="23"/>
  <c r="D85" i="23"/>
  <c r="E85" i="23"/>
  <c r="B86" i="23"/>
  <c r="C86" i="23"/>
  <c r="D86" i="23"/>
  <c r="E86" i="23"/>
  <c r="B87" i="23"/>
  <c r="C87" i="23"/>
  <c r="D87" i="23"/>
  <c r="E87" i="23"/>
  <c r="B88" i="23"/>
  <c r="C88" i="23"/>
  <c r="D88" i="23"/>
  <c r="E88" i="23"/>
  <c r="B89" i="23"/>
  <c r="C89" i="23"/>
  <c r="D89" i="23"/>
  <c r="E89" i="23"/>
  <c r="B90" i="23"/>
  <c r="C90" i="23"/>
  <c r="D90" i="23"/>
  <c r="E90" i="23"/>
  <c r="B91" i="23"/>
  <c r="C91" i="23"/>
  <c r="D91" i="23"/>
  <c r="E91" i="23"/>
  <c r="B92" i="23"/>
  <c r="C92" i="23"/>
  <c r="D92" i="23"/>
  <c r="E92" i="23"/>
  <c r="B93" i="23"/>
  <c r="C93" i="23"/>
  <c r="D93" i="23"/>
  <c r="E93" i="23"/>
  <c r="B97" i="23"/>
  <c r="C97" i="23"/>
  <c r="D97" i="23"/>
  <c r="E97" i="23"/>
  <c r="B98" i="23"/>
  <c r="C98" i="23"/>
  <c r="D98" i="23"/>
  <c r="E98" i="23"/>
  <c r="B99" i="23"/>
  <c r="C99" i="23"/>
  <c r="D99" i="23"/>
  <c r="E99" i="23"/>
  <c r="B100" i="23"/>
  <c r="C100" i="23"/>
  <c r="D100" i="23"/>
  <c r="E100" i="23"/>
  <c r="B101" i="23"/>
  <c r="C101" i="23"/>
  <c r="D101" i="23"/>
  <c r="E101" i="23"/>
  <c r="B102" i="23"/>
  <c r="C102" i="23"/>
  <c r="D102" i="23"/>
  <c r="E102" i="23"/>
  <c r="B103" i="23"/>
  <c r="C103" i="23"/>
  <c r="D103" i="23"/>
  <c r="E103" i="23"/>
  <c r="B104" i="23"/>
  <c r="C104" i="23"/>
  <c r="D104" i="23"/>
  <c r="E104" i="23"/>
  <c r="B105" i="23"/>
  <c r="C105" i="23"/>
  <c r="D105" i="23"/>
  <c r="E105" i="23"/>
  <c r="B106" i="23"/>
  <c r="C106" i="23"/>
  <c r="D106" i="23"/>
  <c r="E106" i="23"/>
  <c r="B107" i="23"/>
  <c r="C107" i="23"/>
  <c r="D107" i="23"/>
  <c r="E107" i="23"/>
  <c r="B108" i="23"/>
  <c r="C108" i="23"/>
  <c r="D108" i="23"/>
  <c r="E108" i="23"/>
  <c r="B109" i="23"/>
  <c r="C109" i="23"/>
  <c r="D109" i="23"/>
  <c r="E109" i="23"/>
  <c r="B110" i="23"/>
  <c r="C110" i="23"/>
  <c r="D110" i="23"/>
  <c r="E110" i="23"/>
  <c r="B111" i="23"/>
  <c r="C111" i="23"/>
  <c r="D111" i="23"/>
  <c r="E111" i="23"/>
  <c r="B112" i="23"/>
  <c r="C112" i="23"/>
  <c r="D112" i="23"/>
  <c r="E112" i="23"/>
  <c r="B114" i="23"/>
  <c r="C114" i="23"/>
  <c r="D114" i="23"/>
  <c r="E114" i="23"/>
  <c r="B115" i="23"/>
  <c r="C115" i="23"/>
  <c r="D115" i="23"/>
  <c r="B120" i="23"/>
  <c r="C120" i="23"/>
  <c r="D120" i="23"/>
  <c r="E120" i="23"/>
  <c r="B117" i="23"/>
  <c r="D117" i="23"/>
  <c r="B122" i="23"/>
  <c r="C122" i="23"/>
  <c r="D122" i="23"/>
  <c r="E122" i="23"/>
  <c r="B123" i="23"/>
  <c r="C123" i="23"/>
  <c r="D123" i="23"/>
  <c r="E123" i="23"/>
  <c r="B124" i="23"/>
  <c r="C124" i="23"/>
  <c r="D124" i="23"/>
  <c r="E124" i="23"/>
  <c r="B125" i="23"/>
  <c r="C125" i="23"/>
  <c r="D125" i="23"/>
  <c r="E125" i="23"/>
  <c r="B126" i="23"/>
  <c r="C126" i="23"/>
  <c r="D126" i="23"/>
  <c r="E126" i="23"/>
  <c r="B127" i="23"/>
  <c r="C127" i="23"/>
  <c r="D127" i="23"/>
  <c r="E127" i="23"/>
  <c r="B128" i="23"/>
  <c r="C128" i="23"/>
  <c r="D128" i="23"/>
  <c r="E128" i="23"/>
  <c r="B129" i="23"/>
  <c r="C129" i="23"/>
  <c r="D129" i="23"/>
  <c r="E129" i="23"/>
  <c r="B130" i="23"/>
  <c r="C130" i="23"/>
  <c r="D130" i="23"/>
  <c r="E130" i="23"/>
  <c r="B133" i="23"/>
  <c r="C133" i="23"/>
  <c r="D133" i="23"/>
  <c r="E133" i="23"/>
  <c r="B134" i="23"/>
  <c r="C134" i="23"/>
  <c r="D134" i="23"/>
  <c r="E134" i="23"/>
  <c r="B135" i="23"/>
  <c r="C135" i="23"/>
  <c r="D135" i="23"/>
  <c r="E135" i="23"/>
  <c r="B136" i="23"/>
  <c r="C136" i="23"/>
  <c r="D136" i="23"/>
  <c r="E136" i="23"/>
  <c r="B137" i="23"/>
  <c r="C137" i="23"/>
  <c r="D137" i="23"/>
  <c r="E137" i="23"/>
  <c r="B138" i="23"/>
  <c r="C138" i="23"/>
  <c r="D138" i="23"/>
  <c r="E138" i="23"/>
  <c r="B149" i="23"/>
  <c r="C149" i="23"/>
  <c r="B9" i="22"/>
  <c r="C9" i="22"/>
  <c r="D9" i="22"/>
  <c r="E9" i="22"/>
  <c r="B10" i="22"/>
  <c r="C10" i="22"/>
  <c r="D10" i="22"/>
  <c r="E10" i="22"/>
  <c r="B11" i="22"/>
  <c r="C11" i="22"/>
  <c r="D11" i="22"/>
  <c r="E11" i="22"/>
  <c r="B12" i="22"/>
  <c r="C12" i="22"/>
  <c r="D12" i="22"/>
  <c r="E12" i="22"/>
  <c r="B13" i="22"/>
  <c r="C13" i="22"/>
  <c r="D13" i="22"/>
  <c r="E13" i="22"/>
  <c r="B14" i="22"/>
  <c r="C14" i="22"/>
  <c r="D14" i="22"/>
  <c r="E14" i="22"/>
  <c r="B15" i="22"/>
  <c r="C15" i="22"/>
  <c r="D15" i="22"/>
  <c r="E15" i="22"/>
  <c r="B16" i="22"/>
  <c r="C16" i="22"/>
  <c r="D16" i="22"/>
  <c r="E16" i="22"/>
  <c r="B37" i="22"/>
  <c r="C37" i="22"/>
  <c r="D37" i="22"/>
  <c r="E37" i="22"/>
  <c r="B38" i="22"/>
  <c r="C38" i="22"/>
  <c r="D38" i="22"/>
  <c r="E38" i="22"/>
  <c r="B39" i="22"/>
  <c r="C39" i="22"/>
  <c r="D39" i="22"/>
  <c r="E39" i="22"/>
  <c r="B40" i="22"/>
  <c r="C40" i="22"/>
  <c r="D40" i="22"/>
  <c r="E40" i="22"/>
  <c r="B41" i="22"/>
  <c r="C41" i="22"/>
  <c r="D41" i="22"/>
  <c r="E41" i="22"/>
  <c r="B42" i="22"/>
  <c r="C42" i="22"/>
  <c r="D42" i="22"/>
  <c r="E42" i="22"/>
  <c r="B43" i="22"/>
  <c r="C43" i="22"/>
  <c r="D43" i="22"/>
  <c r="E43" i="22"/>
  <c r="B44" i="22"/>
  <c r="C44" i="22"/>
  <c r="D44" i="22"/>
  <c r="E44" i="22"/>
  <c r="B45" i="22"/>
  <c r="C45" i="22"/>
  <c r="D45" i="22"/>
  <c r="E45" i="22"/>
  <c r="B46" i="22"/>
  <c r="C46" i="22"/>
  <c r="D46" i="22"/>
  <c r="E46" i="22"/>
  <c r="B47" i="22"/>
  <c r="C47" i="22"/>
  <c r="D47" i="22"/>
  <c r="E47" i="22"/>
  <c r="B48" i="22"/>
  <c r="C48" i="22"/>
  <c r="D48" i="22"/>
  <c r="E48" i="22"/>
  <c r="B49" i="22"/>
  <c r="C49" i="22"/>
  <c r="D49" i="22"/>
  <c r="E49" i="22"/>
  <c r="B50" i="22"/>
  <c r="C50" i="22"/>
  <c r="D50" i="22"/>
  <c r="E50" i="22"/>
  <c r="B51" i="22"/>
  <c r="C51" i="22"/>
  <c r="D51" i="22"/>
  <c r="E51" i="22"/>
  <c r="B52" i="22"/>
  <c r="C52" i="22"/>
  <c r="D52" i="22"/>
  <c r="E52" i="22"/>
  <c r="B53" i="22"/>
  <c r="C53" i="22"/>
  <c r="D53" i="22"/>
  <c r="E53" i="22"/>
  <c r="B54" i="22"/>
  <c r="C54" i="22"/>
  <c r="D54" i="22"/>
  <c r="E54" i="22"/>
  <c r="B55" i="22"/>
  <c r="C55" i="22"/>
  <c r="D55" i="22"/>
  <c r="E55" i="22"/>
  <c r="B56" i="22"/>
  <c r="C56" i="22"/>
  <c r="D56" i="22"/>
  <c r="E56" i="22"/>
  <c r="B57" i="22"/>
  <c r="C57" i="22"/>
  <c r="D57" i="22"/>
  <c r="E57" i="22"/>
  <c r="B58" i="22"/>
  <c r="C58" i="22"/>
  <c r="D58" i="22"/>
  <c r="E58" i="22"/>
  <c r="B59" i="22"/>
  <c r="C59" i="22"/>
  <c r="D59" i="22"/>
  <c r="E59" i="22"/>
  <c r="B60" i="22"/>
  <c r="C60" i="22"/>
  <c r="D60" i="22"/>
  <c r="E60" i="22"/>
  <c r="B61" i="22"/>
  <c r="C61" i="22"/>
  <c r="D61" i="22"/>
  <c r="E61" i="22"/>
  <c r="B62" i="22"/>
  <c r="C62" i="22"/>
  <c r="D62" i="22"/>
  <c r="E62" i="22"/>
  <c r="B63" i="22"/>
  <c r="C63" i="22"/>
  <c r="D63" i="22"/>
  <c r="E63" i="22"/>
  <c r="B64" i="22"/>
  <c r="C64" i="22"/>
  <c r="D64" i="22"/>
  <c r="E64" i="22"/>
  <c r="B65" i="22"/>
  <c r="C65" i="22"/>
  <c r="D65" i="22"/>
  <c r="E65" i="22"/>
  <c r="B66" i="22"/>
  <c r="C66" i="22"/>
  <c r="D66" i="22"/>
  <c r="E66" i="22"/>
  <c r="B67" i="22"/>
  <c r="C67" i="22"/>
  <c r="D67" i="22"/>
  <c r="E67" i="22"/>
  <c r="B68" i="22"/>
  <c r="C68" i="22"/>
  <c r="D68" i="22"/>
  <c r="E68" i="22"/>
  <c r="B69" i="22"/>
  <c r="C69" i="22"/>
  <c r="D69" i="22"/>
  <c r="E69" i="22"/>
  <c r="B70" i="22"/>
  <c r="C70" i="22"/>
  <c r="D70" i="22"/>
  <c r="E70" i="22"/>
  <c r="B71" i="22"/>
  <c r="C71" i="22"/>
  <c r="D71" i="22"/>
  <c r="E71" i="22"/>
  <c r="B72" i="22"/>
  <c r="C72" i="22"/>
  <c r="D72" i="22"/>
  <c r="E72" i="22"/>
  <c r="B73" i="22"/>
  <c r="C73" i="22"/>
  <c r="D73" i="22"/>
  <c r="E73" i="22"/>
  <c r="B74" i="22"/>
  <c r="C74" i="22"/>
  <c r="D74" i="22"/>
  <c r="E74" i="22"/>
  <c r="B75" i="22"/>
  <c r="C75" i="22"/>
  <c r="D75" i="22"/>
  <c r="E75" i="22"/>
  <c r="B76" i="22"/>
  <c r="C76" i="22"/>
  <c r="D76" i="22"/>
  <c r="E76" i="22"/>
  <c r="B77" i="22"/>
  <c r="C77" i="22"/>
  <c r="D77" i="22"/>
  <c r="E77" i="22"/>
  <c r="B79" i="22"/>
  <c r="C79" i="22"/>
  <c r="D79" i="22"/>
  <c r="E79" i="22"/>
  <c r="B80" i="22"/>
  <c r="C80" i="22"/>
  <c r="D80" i="22"/>
  <c r="E80" i="22"/>
  <c r="B81" i="22"/>
  <c r="C81" i="22"/>
  <c r="D81" i="22"/>
  <c r="E81" i="22"/>
  <c r="B82" i="22"/>
  <c r="C82" i="22"/>
  <c r="D82" i="22"/>
  <c r="E82" i="22"/>
  <c r="B83" i="22"/>
  <c r="C83" i="22"/>
  <c r="D83" i="22"/>
  <c r="E83" i="22"/>
  <c r="B84" i="22"/>
  <c r="C84" i="22"/>
  <c r="D84" i="22"/>
  <c r="E84" i="22"/>
  <c r="B85" i="22"/>
  <c r="C85" i="22"/>
  <c r="D85" i="22"/>
  <c r="E85" i="22"/>
  <c r="B86" i="22"/>
  <c r="C86" i="22"/>
  <c r="D86" i="22"/>
  <c r="E86" i="22"/>
  <c r="B87" i="22"/>
  <c r="C87" i="22"/>
  <c r="D87" i="22"/>
  <c r="E87" i="22"/>
  <c r="B88" i="22"/>
  <c r="C88" i="22"/>
  <c r="D88" i="22"/>
  <c r="E88" i="22"/>
  <c r="B89" i="22"/>
  <c r="C89" i="22"/>
  <c r="D89" i="22"/>
  <c r="E89" i="22"/>
  <c r="B90" i="22"/>
  <c r="C90" i="22"/>
  <c r="D90" i="22"/>
  <c r="E90" i="22"/>
  <c r="B91" i="22"/>
  <c r="C91" i="22"/>
  <c r="D91" i="22"/>
  <c r="E91" i="22"/>
  <c r="B92" i="22"/>
  <c r="C92" i="22"/>
  <c r="D92" i="22"/>
  <c r="E92" i="22"/>
  <c r="B93" i="22"/>
  <c r="C93" i="22"/>
  <c r="D93" i="22"/>
  <c r="E93" i="22"/>
  <c r="B97" i="22"/>
  <c r="C97" i="22"/>
  <c r="D97" i="22"/>
  <c r="E97" i="22"/>
  <c r="B98" i="22"/>
  <c r="C98" i="22"/>
  <c r="D98" i="22"/>
  <c r="E98" i="22"/>
  <c r="B99" i="22"/>
  <c r="C99" i="22"/>
  <c r="D99" i="22"/>
  <c r="E99" i="22"/>
  <c r="B100" i="22"/>
  <c r="C100" i="22"/>
  <c r="D100" i="22"/>
  <c r="E100" i="22"/>
  <c r="B101" i="22"/>
  <c r="C101" i="22"/>
  <c r="D101" i="22"/>
  <c r="E101" i="22"/>
  <c r="B102" i="22"/>
  <c r="C102" i="22"/>
  <c r="D102" i="22"/>
  <c r="E102" i="22"/>
  <c r="B103" i="22"/>
  <c r="C103" i="22"/>
  <c r="D103" i="22"/>
  <c r="E103" i="22"/>
  <c r="B104" i="22"/>
  <c r="C104" i="22"/>
  <c r="D104" i="22"/>
  <c r="E104" i="22"/>
  <c r="B105" i="22"/>
  <c r="C105" i="22"/>
  <c r="D105" i="22"/>
  <c r="E105" i="22"/>
  <c r="B106" i="22"/>
  <c r="C106" i="22"/>
  <c r="D106" i="22"/>
  <c r="E106" i="22"/>
  <c r="B107" i="22"/>
  <c r="C107" i="22"/>
  <c r="D107" i="22"/>
  <c r="E107" i="22"/>
  <c r="B108" i="22"/>
  <c r="C108" i="22"/>
  <c r="D108" i="22"/>
  <c r="E108" i="22"/>
  <c r="B109" i="22"/>
  <c r="C109" i="22"/>
  <c r="D109" i="22"/>
  <c r="E109" i="22"/>
  <c r="B110" i="22"/>
  <c r="C110" i="22"/>
  <c r="D110" i="22"/>
  <c r="E110" i="22"/>
  <c r="B111" i="22"/>
  <c r="C111" i="22"/>
  <c r="D111" i="22"/>
  <c r="E111" i="22"/>
  <c r="B112" i="22"/>
  <c r="C112" i="22"/>
  <c r="D112" i="22"/>
  <c r="E112" i="22"/>
  <c r="B119" i="22"/>
  <c r="B121" i="22"/>
  <c r="B122" i="22"/>
  <c r="C122" i="22"/>
  <c r="D122" i="22"/>
  <c r="E122" i="22"/>
  <c r="B123" i="22"/>
  <c r="C123" i="22"/>
  <c r="D123" i="22"/>
  <c r="E123" i="22"/>
  <c r="B124" i="22"/>
  <c r="C124" i="22"/>
  <c r="D124" i="22"/>
  <c r="E124" i="22"/>
  <c r="B125" i="22"/>
  <c r="C125" i="22"/>
  <c r="D125" i="22"/>
  <c r="E125" i="22"/>
  <c r="B126" i="22"/>
  <c r="C126" i="22"/>
  <c r="D126" i="22"/>
  <c r="E126" i="22"/>
  <c r="B127" i="22"/>
  <c r="C127" i="22"/>
  <c r="D127" i="22"/>
  <c r="E127" i="22"/>
  <c r="B128" i="22"/>
  <c r="C128" i="22"/>
  <c r="D128" i="22"/>
  <c r="E128" i="22"/>
  <c r="B129" i="22"/>
  <c r="C129" i="22"/>
  <c r="D129" i="22"/>
  <c r="E129" i="22"/>
  <c r="B130" i="22"/>
  <c r="C130" i="22"/>
  <c r="D130" i="22"/>
  <c r="E130" i="22"/>
  <c r="B4" i="23"/>
  <c r="B4" i="22"/>
  <c r="B3" i="23"/>
  <c r="B2" i="23"/>
  <c r="B3" i="22"/>
  <c r="B2" i="22"/>
  <c r="B4" i="21"/>
  <c r="B3" i="21"/>
  <c r="B2" i="21"/>
  <c r="C158" i="23"/>
  <c r="B158" i="23"/>
  <c r="C157" i="23"/>
  <c r="B157" i="23"/>
  <c r="C156" i="23"/>
  <c r="B156" i="23"/>
  <c r="C155" i="22"/>
  <c r="B155" i="23"/>
  <c r="C154" i="23"/>
  <c r="B154" i="23"/>
  <c r="C153" i="22"/>
  <c r="B153" i="23"/>
  <c r="C152" i="23"/>
  <c r="B152" i="23"/>
  <c r="C151" i="23"/>
  <c r="B151" i="23"/>
  <c r="C148" i="22"/>
  <c r="B148" i="22"/>
  <c r="C147" i="23"/>
  <c r="B147" i="23"/>
  <c r="C146" i="22"/>
  <c r="B146" i="22"/>
  <c r="C145" i="23"/>
  <c r="B145" i="23"/>
  <c r="C144" i="22"/>
  <c r="B144" i="22"/>
  <c r="C143" i="23"/>
  <c r="B143" i="23"/>
  <c r="C142" i="23"/>
  <c r="B142" i="22"/>
  <c r="C141" i="23"/>
  <c r="B141" i="23"/>
  <c r="C140" i="22"/>
  <c r="B35" i="14"/>
  <c r="B36" i="14"/>
  <c r="B37" i="14"/>
  <c r="B38" i="14"/>
  <c r="B39" i="14"/>
  <c r="B40" i="14"/>
  <c r="B4" i="14"/>
  <c r="B3" i="14"/>
  <c r="B2" i="14"/>
  <c r="B4" i="7"/>
  <c r="B3" i="7"/>
  <c r="B2" i="7"/>
  <c r="F31" i="23"/>
  <c r="F32" i="23"/>
  <c r="G32" i="23"/>
  <c r="F119" i="23" l="1"/>
  <c r="E225" i="14"/>
  <c r="E240" i="14" s="1"/>
  <c r="D145" i="14"/>
  <c r="G118" i="23"/>
  <c r="F223" i="14"/>
  <c r="C225" i="14"/>
  <c r="C240" i="14" s="1"/>
  <c r="F121" i="23"/>
  <c r="C220" i="14"/>
  <c r="C235" i="14" s="1"/>
  <c r="D146" i="14"/>
  <c r="D225" i="14"/>
  <c r="D240" i="14" s="1"/>
  <c r="I146" i="14"/>
  <c r="I225" i="14"/>
  <c r="E146" i="14"/>
  <c r="E145" i="14"/>
  <c r="F143" i="14"/>
  <c r="E143" i="14"/>
  <c r="J145" i="14"/>
  <c r="H145" i="14"/>
  <c r="D220" i="14"/>
  <c r="D235" i="14" s="1"/>
  <c r="E220" i="14"/>
  <c r="E235" i="14" s="1"/>
  <c r="N170" i="21"/>
  <c r="M170" i="21"/>
  <c r="L170" i="21"/>
  <c r="K170" i="21"/>
  <c r="J170" i="21"/>
  <c r="I170" i="21"/>
  <c r="H170" i="21"/>
  <c r="G170" i="21"/>
  <c r="C151" i="22"/>
  <c r="C141" i="22"/>
  <c r="C155" i="23"/>
  <c r="C157" i="22"/>
  <c r="C147" i="22"/>
  <c r="C153" i="23"/>
  <c r="C145" i="22"/>
  <c r="C143" i="22"/>
  <c r="C146" i="23"/>
  <c r="C148" i="23"/>
  <c r="C140" i="23"/>
  <c r="B157" i="22"/>
  <c r="B155" i="22"/>
  <c r="B153" i="22"/>
  <c r="B151" i="22"/>
  <c r="B147" i="22"/>
  <c r="B145" i="22"/>
  <c r="B143" i="22"/>
  <c r="B141" i="22"/>
  <c r="B148" i="23"/>
  <c r="B146" i="23"/>
  <c r="B144" i="23"/>
  <c r="B142" i="23"/>
  <c r="C144" i="23"/>
  <c r="C158" i="22"/>
  <c r="C156" i="22"/>
  <c r="C154" i="22"/>
  <c r="C152" i="22"/>
  <c r="C142" i="22"/>
  <c r="B158" i="22"/>
  <c r="B156" i="22"/>
  <c r="B154" i="22"/>
  <c r="B152" i="22"/>
  <c r="C146" i="14"/>
  <c r="C143" i="14"/>
  <c r="G9" i="23"/>
  <c r="F15" i="23"/>
  <c r="F14" i="23"/>
  <c r="F94" i="23"/>
  <c r="C79" i="14" s="1"/>
  <c r="C145" i="14"/>
  <c r="G94" i="23"/>
  <c r="D79" i="14" s="1"/>
  <c r="F145" i="14"/>
  <c r="D147" i="14"/>
  <c r="F13" i="23"/>
  <c r="F11" i="23"/>
  <c r="F10" i="23"/>
  <c r="F9" i="23"/>
  <c r="H25" i="14"/>
  <c r="J25" i="14"/>
  <c r="F25" i="14"/>
  <c r="D25" i="14"/>
  <c r="G25" i="14"/>
  <c r="E25" i="14"/>
  <c r="K25" i="14"/>
  <c r="I25" i="14"/>
  <c r="G12" i="23" l="1"/>
  <c r="D268" i="14"/>
  <c r="C268" i="14"/>
  <c r="J146" i="14"/>
  <c r="J225" i="14"/>
  <c r="E147" i="14"/>
  <c r="G14" i="23"/>
  <c r="H171" i="21"/>
  <c r="F170" i="21"/>
  <c r="E26" i="14"/>
  <c r="B140" i="22"/>
  <c r="B140" i="23"/>
  <c r="C147" i="14"/>
  <c r="F12" i="23"/>
  <c r="G10" i="23"/>
  <c r="G16" i="23"/>
  <c r="G41" i="23"/>
  <c r="G13" i="23"/>
  <c r="C25" i="14"/>
  <c r="F16" i="23"/>
  <c r="G15" i="23"/>
  <c r="G143" i="14"/>
  <c r="G11" i="23"/>
  <c r="F146" i="14"/>
  <c r="F147" i="14" s="1"/>
  <c r="F225" i="14" l="1"/>
  <c r="K146" i="14"/>
  <c r="K225" i="14"/>
  <c r="F170" i="23"/>
  <c r="G170" i="23"/>
  <c r="G171" i="21"/>
  <c r="F171" i="21"/>
  <c r="D26" i="14"/>
  <c r="C26" i="14"/>
  <c r="C35" i="14"/>
  <c r="K145" i="14"/>
  <c r="G145" i="14"/>
  <c r="I145" i="14"/>
  <c r="H143" i="14"/>
  <c r="D35" i="14"/>
  <c r="E35" i="14" l="1"/>
  <c r="I143" i="14"/>
  <c r="I147" i="14" s="1"/>
  <c r="F35" i="14" l="1"/>
  <c r="J143" i="14"/>
  <c r="J147" i="14" s="1"/>
  <c r="L143" i="14" l="1"/>
  <c r="L147" i="14" s="1"/>
  <c r="G35" i="14"/>
  <c r="K143" i="14"/>
  <c r="K147" i="14" s="1"/>
  <c r="H35" i="14" l="1"/>
  <c r="I35" i="14" l="1"/>
  <c r="J35" i="14" l="1"/>
  <c r="K35" i="14" l="1"/>
  <c r="L35" i="14" l="1"/>
  <c r="F134" i="23" l="1"/>
  <c r="G131" i="23"/>
  <c r="G132" i="23"/>
  <c r="G135" i="23"/>
  <c r="G139" i="23"/>
  <c r="O163" i="21"/>
  <c r="O164" i="21" l="1"/>
  <c r="O166" i="21"/>
  <c r="F164" i="21"/>
  <c r="F136" i="23"/>
  <c r="F135" i="23"/>
  <c r="F124" i="23"/>
  <c r="M163" i="21"/>
  <c r="I163" i="21"/>
  <c r="H167" i="21"/>
  <c r="G137" i="23"/>
  <c r="G136" i="23"/>
  <c r="G129" i="23"/>
  <c r="F132" i="23"/>
  <c r="J163" i="21"/>
  <c r="G124" i="23"/>
  <c r="F131" i="23"/>
  <c r="O167" i="21"/>
  <c r="H163" i="21"/>
  <c r="G167" i="21"/>
  <c r="G138" i="23"/>
  <c r="G167" i="23" s="1"/>
  <c r="G163" i="21"/>
  <c r="F133" i="23"/>
  <c r="F139" i="23"/>
  <c r="F163" i="21"/>
  <c r="O174" i="21"/>
  <c r="G127" i="23"/>
  <c r="L163" i="21"/>
  <c r="F127" i="23"/>
  <c r="K163" i="21"/>
  <c r="F167" i="21"/>
  <c r="F138" i="23"/>
  <c r="N163" i="21"/>
  <c r="L29" i="14"/>
  <c r="G126" i="23"/>
  <c r="F126" i="23"/>
  <c r="G130" i="23"/>
  <c r="G164" i="21" l="1"/>
  <c r="G123" i="23"/>
  <c r="F125" i="23"/>
  <c r="G122" i="23"/>
  <c r="G125" i="23"/>
  <c r="F122" i="23"/>
  <c r="F123" i="23"/>
  <c r="C153" i="14"/>
  <c r="H166" i="21"/>
  <c r="H165" i="21" s="1"/>
  <c r="O165" i="21"/>
  <c r="K166" i="21"/>
  <c r="F167" i="23"/>
  <c r="L174" i="21"/>
  <c r="J29" i="14"/>
  <c r="G29" i="14"/>
  <c r="I174" i="21"/>
  <c r="H174" i="21"/>
  <c r="M166" i="21"/>
  <c r="J166" i="21"/>
  <c r="K174" i="21"/>
  <c r="C29" i="14"/>
  <c r="K29" i="14"/>
  <c r="M174" i="21"/>
  <c r="J174" i="21"/>
  <c r="F130" i="23"/>
  <c r="N164" i="21"/>
  <c r="L164" i="21"/>
  <c r="N167" i="21"/>
  <c r="N166" i="21"/>
  <c r="G174" i="21"/>
  <c r="L167" i="21"/>
  <c r="F174" i="21"/>
  <c r="J164" i="21"/>
  <c r="F166" i="21"/>
  <c r="F165" i="21" s="1"/>
  <c r="L166" i="21"/>
  <c r="N174" i="21"/>
  <c r="M164" i="21"/>
  <c r="G128" i="23"/>
  <c r="I164" i="21"/>
  <c r="J167" i="21"/>
  <c r="F129" i="23"/>
  <c r="H29" i="14"/>
  <c r="F137" i="23"/>
  <c r="F164" i="23" s="1"/>
  <c r="H164" i="21"/>
  <c r="K167" i="21"/>
  <c r="M167" i="21"/>
  <c r="G166" i="21"/>
  <c r="G165" i="21" s="1"/>
  <c r="F128" i="23"/>
  <c r="I29" i="14"/>
  <c r="F29" i="14"/>
  <c r="I167" i="21"/>
  <c r="G164" i="23"/>
  <c r="I166" i="21"/>
  <c r="I165" i="21" s="1"/>
  <c r="D29" i="14"/>
  <c r="K164" i="21"/>
  <c r="E29" i="14"/>
  <c r="G163" i="23" l="1"/>
  <c r="F163" i="23"/>
  <c r="C273" i="14"/>
  <c r="C154" i="14"/>
  <c r="E153" i="14"/>
  <c r="L165" i="21"/>
  <c r="M165" i="21"/>
  <c r="K165" i="21"/>
  <c r="J165" i="21"/>
  <c r="F166" i="23"/>
  <c r="F165" i="23" s="1"/>
  <c r="N165" i="21"/>
  <c r="C39" i="14"/>
  <c r="G166" i="23"/>
  <c r="G165" i="23" s="1"/>
  <c r="F174" i="23"/>
  <c r="F142" i="23" l="1"/>
  <c r="G147" i="23"/>
  <c r="G151" i="23"/>
  <c r="F154" i="23"/>
  <c r="G155" i="23"/>
  <c r="F141" i="23"/>
  <c r="G142" i="23"/>
  <c r="F145" i="23"/>
  <c r="G146" i="23"/>
  <c r="G150" i="23"/>
  <c r="G154" i="23"/>
  <c r="F157" i="23"/>
  <c r="G158" i="23"/>
  <c r="G143" i="23"/>
  <c r="F146" i="23"/>
  <c r="F158" i="23"/>
  <c r="G141" i="23"/>
  <c r="F144" i="23"/>
  <c r="G145" i="23"/>
  <c r="F148" i="23"/>
  <c r="G149" i="23"/>
  <c r="G153" i="23"/>
  <c r="F156" i="23"/>
  <c r="G157" i="23"/>
  <c r="F143" i="23"/>
  <c r="G144" i="23"/>
  <c r="G148" i="23"/>
  <c r="G152" i="23"/>
  <c r="G156" i="23"/>
  <c r="F155" i="23" l="1"/>
  <c r="K175" i="21"/>
  <c r="H30" i="14"/>
  <c r="G175" i="21"/>
  <c r="D30" i="14"/>
  <c r="G140" i="23"/>
  <c r="M175" i="21"/>
  <c r="J30" i="14"/>
  <c r="F152" i="23"/>
  <c r="N175" i="21"/>
  <c r="K30" i="14"/>
  <c r="J175" i="21"/>
  <c r="G30" i="14"/>
  <c r="G40" i="14"/>
  <c r="F175" i="21"/>
  <c r="C30" i="14"/>
  <c r="F140" i="23"/>
  <c r="I175" i="21"/>
  <c r="F30" i="14"/>
  <c r="F150" i="23"/>
  <c r="H175" i="21"/>
  <c r="E30" i="14"/>
  <c r="F153" i="23"/>
  <c r="F149" i="23"/>
  <c r="F151" i="23"/>
  <c r="F147" i="23"/>
  <c r="L175" i="21"/>
  <c r="I30" i="14"/>
  <c r="O175" i="21" l="1"/>
  <c r="L30" i="14"/>
  <c r="F175" i="23"/>
  <c r="C40" i="14"/>
  <c r="G175" i="23"/>
  <c r="D40" i="14"/>
  <c r="F40" i="14"/>
  <c r="J40" i="14"/>
  <c r="I40" i="14"/>
  <c r="E40" i="14"/>
  <c r="K40" i="14"/>
  <c r="H40" i="14"/>
  <c r="L107" i="14"/>
  <c r="L103" i="14"/>
  <c r="L118" i="14" l="1"/>
  <c r="L223" i="14"/>
  <c r="L222" i="14"/>
  <c r="L184" i="14"/>
  <c r="L40" i="14"/>
  <c r="L224" i="14"/>
  <c r="L301" i="14" s="1"/>
  <c r="L305" i="14" s="1"/>
  <c r="L215" i="14"/>
  <c r="L28" i="14"/>
  <c r="L104" i="14"/>
  <c r="L114" i="14"/>
  <c r="L108" i="14"/>
  <c r="O173" i="21"/>
  <c r="L117" i="14"/>
  <c r="L106" i="14"/>
  <c r="L300" i="14"/>
  <c r="L304" i="14" s="1"/>
  <c r="L105" i="14"/>
  <c r="L113" i="14" l="1"/>
  <c r="L109" i="14"/>
  <c r="L148" i="14" s="1"/>
  <c r="L263" i="14"/>
  <c r="L226" i="14"/>
  <c r="L299" i="14"/>
  <c r="L303" i="14" s="1"/>
  <c r="L230" i="14"/>
  <c r="L271" i="14"/>
  <c r="L238" i="14" l="1"/>
  <c r="L116" i="14"/>
  <c r="L272" i="14"/>
  <c r="L239" i="14" s="1"/>
  <c r="L273" i="14"/>
  <c r="L154" i="14"/>
  <c r="L152" i="14"/>
  <c r="L153" i="14"/>
  <c r="L115" i="14" l="1"/>
  <c r="L119" i="14" s="1"/>
  <c r="L194" i="14"/>
  <c r="L270" i="14"/>
  <c r="L151" i="14"/>
  <c r="L155" i="14" s="1"/>
  <c r="L38" i="14"/>
  <c r="L190" i="14" l="1"/>
  <c r="L274" i="14"/>
  <c r="L237" i="14"/>
  <c r="L156" i="14"/>
  <c r="L240" i="14" l="1"/>
  <c r="L241" i="14"/>
  <c r="D104" i="14" l="1"/>
  <c r="G109" i="23" l="1"/>
  <c r="G112" i="23"/>
  <c r="F115" i="23"/>
  <c r="E117" i="14"/>
  <c r="F111" i="23"/>
  <c r="F108" i="23"/>
  <c r="F120" i="23"/>
  <c r="C118" i="14" s="1"/>
  <c r="E114" i="14"/>
  <c r="G111" i="23"/>
  <c r="G115" i="23"/>
  <c r="F110" i="23"/>
  <c r="G99" i="23"/>
  <c r="G107" i="23"/>
  <c r="D114" i="14" s="1"/>
  <c r="G120" i="23"/>
  <c r="F300" i="14"/>
  <c r="F304" i="14" s="1"/>
  <c r="F109" i="23"/>
  <c r="F117" i="23"/>
  <c r="G98" i="23"/>
  <c r="G102" i="23"/>
  <c r="G116" i="23"/>
  <c r="F97" i="23"/>
  <c r="F101" i="23"/>
  <c r="E104" i="14"/>
  <c r="E107" i="14"/>
  <c r="F215" i="14"/>
  <c r="G97" i="23"/>
  <c r="F100" i="23"/>
  <c r="F104" i="23"/>
  <c r="G121" i="23"/>
  <c r="F112" i="23"/>
  <c r="D215" i="14"/>
  <c r="I107" i="14"/>
  <c r="G101" i="23"/>
  <c r="G105" i="23"/>
  <c r="G119" i="23"/>
  <c r="G110" i="23"/>
  <c r="G117" i="23"/>
  <c r="C104" i="14"/>
  <c r="G100" i="23"/>
  <c r="G104" i="23"/>
  <c r="K107" i="14"/>
  <c r="F99" i="23"/>
  <c r="F103" i="23"/>
  <c r="F107" i="23"/>
  <c r="C114" i="14" s="1"/>
  <c r="F98" i="23"/>
  <c r="F102" i="23"/>
  <c r="F106" i="23"/>
  <c r="I215" i="14"/>
  <c r="F118" i="14" l="1"/>
  <c r="I117" i="14"/>
  <c r="D118" i="14"/>
  <c r="G118" i="14"/>
  <c r="K118" i="14"/>
  <c r="I118" i="14"/>
  <c r="H107" i="14"/>
  <c r="F107" i="14"/>
  <c r="F117" i="14"/>
  <c r="E118" i="14"/>
  <c r="G114" i="23"/>
  <c r="D223" i="14"/>
  <c r="J118" i="14"/>
  <c r="G108" i="23"/>
  <c r="D222" i="14"/>
  <c r="D184" i="14"/>
  <c r="C222" i="14"/>
  <c r="C299" i="14" s="1"/>
  <c r="C303" i="14" s="1"/>
  <c r="F114" i="23"/>
  <c r="C271" i="14" s="1"/>
  <c r="C223" i="14"/>
  <c r="C184" i="14"/>
  <c r="F224" i="14"/>
  <c r="F301" i="14" s="1"/>
  <c r="F305" i="14" s="1"/>
  <c r="C103" i="14"/>
  <c r="G117" i="14"/>
  <c r="G106" i="23"/>
  <c r="F105" i="23"/>
  <c r="C113" i="14" s="1"/>
  <c r="K224" i="14"/>
  <c r="K301" i="14" s="1"/>
  <c r="K305" i="14" s="1"/>
  <c r="C263" i="14"/>
  <c r="H117" i="14"/>
  <c r="C106" i="14"/>
  <c r="J117" i="14"/>
  <c r="J263" i="14"/>
  <c r="C117" i="14"/>
  <c r="G103" i="23"/>
  <c r="C300" i="14"/>
  <c r="C108" i="14"/>
  <c r="C105" i="14"/>
  <c r="F113" i="23"/>
  <c r="K108" i="14"/>
  <c r="I224" i="14"/>
  <c r="I301" i="14" s="1"/>
  <c r="I305" i="14" s="1"/>
  <c r="F173" i="21"/>
  <c r="F104" i="14"/>
  <c r="F114" i="14"/>
  <c r="K104" i="14"/>
  <c r="K114" i="14"/>
  <c r="J104" i="14"/>
  <c r="J114" i="14"/>
  <c r="H104" i="14"/>
  <c r="H114" i="14"/>
  <c r="G104" i="14"/>
  <c r="G114" i="14"/>
  <c r="G215" i="14"/>
  <c r="H118" i="14"/>
  <c r="D28" i="14"/>
  <c r="H152" i="14"/>
  <c r="D300" i="14"/>
  <c r="D304" i="14" s="1"/>
  <c r="D106" i="14"/>
  <c r="G224" i="14"/>
  <c r="G107" i="14"/>
  <c r="P110" i="22"/>
  <c r="I152" i="14"/>
  <c r="G152" i="14"/>
  <c r="H215" i="14"/>
  <c r="D108" i="14"/>
  <c r="F106" i="14"/>
  <c r="J153" i="14"/>
  <c r="D117" i="14"/>
  <c r="I153" i="14"/>
  <c r="J107" i="14"/>
  <c r="J224" i="14"/>
  <c r="G173" i="21"/>
  <c r="J152" i="14"/>
  <c r="I263" i="14"/>
  <c r="E224" i="14"/>
  <c r="C215" i="14"/>
  <c r="P111" i="22"/>
  <c r="J108" i="14"/>
  <c r="H224" i="14"/>
  <c r="G153" i="14"/>
  <c r="D263" i="14"/>
  <c r="D230" i="14" s="1"/>
  <c r="D103" i="14"/>
  <c r="P119" i="22"/>
  <c r="H263" i="14"/>
  <c r="P112" i="22"/>
  <c r="P108" i="22"/>
  <c r="G225" i="14"/>
  <c r="G108" i="14"/>
  <c r="G146" i="14"/>
  <c r="G147" i="14" s="1"/>
  <c r="F108" i="14"/>
  <c r="F263" i="14"/>
  <c r="E108" i="14"/>
  <c r="C107" i="14"/>
  <c r="C224" i="14"/>
  <c r="J215" i="14"/>
  <c r="P118" i="22"/>
  <c r="K117" i="14"/>
  <c r="P121" i="22"/>
  <c r="I104" i="14"/>
  <c r="I114" i="14"/>
  <c r="K215" i="14"/>
  <c r="D107" i="14"/>
  <c r="D224" i="14"/>
  <c r="D153" i="14"/>
  <c r="I108" i="14"/>
  <c r="H153" i="14"/>
  <c r="C28" i="14"/>
  <c r="F152" i="14"/>
  <c r="D105" i="14"/>
  <c r="P109" i="22"/>
  <c r="D113" i="14" l="1"/>
  <c r="F271" i="14"/>
  <c r="F238" i="14" s="1"/>
  <c r="D116" i="14"/>
  <c r="D271" i="14"/>
  <c r="D238" i="14" s="1"/>
  <c r="F116" i="14"/>
  <c r="C238" i="14"/>
  <c r="C109" i="14"/>
  <c r="C148" i="14" s="1"/>
  <c r="G113" i="23"/>
  <c r="C116" i="14"/>
  <c r="E272" i="14"/>
  <c r="E239" i="14" s="1"/>
  <c r="C272" i="14"/>
  <c r="C239" i="14" s="1"/>
  <c r="H273" i="14"/>
  <c r="G272" i="14"/>
  <c r="G239" i="14" s="1"/>
  <c r="K263" i="14"/>
  <c r="C301" i="14"/>
  <c r="E152" i="14"/>
  <c r="F230" i="14"/>
  <c r="F272" i="14"/>
  <c r="F239" i="14" s="1"/>
  <c r="F153" i="14"/>
  <c r="J230" i="14"/>
  <c r="D299" i="14"/>
  <c r="D303" i="14" s="1"/>
  <c r="D226" i="14"/>
  <c r="I230" i="14"/>
  <c r="J301" i="14"/>
  <c r="J305" i="14" s="1"/>
  <c r="I273" i="14"/>
  <c r="I154" i="14"/>
  <c r="I272" i="14"/>
  <c r="I239" i="14" s="1"/>
  <c r="J272" i="14"/>
  <c r="J239" i="14" s="1"/>
  <c r="D152" i="14"/>
  <c r="K230" i="14"/>
  <c r="F273" i="14"/>
  <c r="F154" i="14"/>
  <c r="G263" i="14"/>
  <c r="E301" i="14"/>
  <c r="E305" i="14" s="1"/>
  <c r="D273" i="14"/>
  <c r="D154" i="14"/>
  <c r="D109" i="14"/>
  <c r="D148" i="14" s="1"/>
  <c r="C230" i="14"/>
  <c r="G301" i="14"/>
  <c r="G305" i="14" s="1"/>
  <c r="D301" i="14"/>
  <c r="D305" i="14" s="1"/>
  <c r="G154" i="14"/>
  <c r="G273" i="14"/>
  <c r="H230" i="14"/>
  <c r="E273" i="14"/>
  <c r="E154" i="14"/>
  <c r="K152" i="14"/>
  <c r="P120" i="22"/>
  <c r="H272" i="14"/>
  <c r="H239" i="14" s="1"/>
  <c r="D272" i="14"/>
  <c r="D239" i="14" s="1"/>
  <c r="J273" i="14"/>
  <c r="J154" i="14"/>
  <c r="H225" i="14"/>
  <c r="H108" i="14"/>
  <c r="H146" i="14"/>
  <c r="H147" i="14" s="1"/>
  <c r="K153" i="14"/>
  <c r="C226" i="14"/>
  <c r="C194" i="14" l="1"/>
  <c r="C270" i="14"/>
  <c r="H154" i="14"/>
  <c r="C151" i="14"/>
  <c r="C155" i="14" s="1"/>
  <c r="F173" i="23"/>
  <c r="C38" i="14"/>
  <c r="C115" i="14"/>
  <c r="C119" i="14" s="1"/>
  <c r="G230" i="14"/>
  <c r="K273" i="14"/>
  <c r="K154" i="14"/>
  <c r="K272" i="14"/>
  <c r="K239" i="14" s="1"/>
  <c r="H301" i="14"/>
  <c r="H305" i="14" s="1"/>
  <c r="D115" i="14" l="1"/>
  <c r="D119" i="14" s="1"/>
  <c r="D194" i="14"/>
  <c r="D190" i="14" s="1"/>
  <c r="D270" i="14"/>
  <c r="D274" i="14" s="1"/>
  <c r="D241" i="14" s="1"/>
  <c r="D38" i="14"/>
  <c r="D151" i="14"/>
  <c r="D155" i="14" s="1"/>
  <c r="G173" i="23"/>
  <c r="C274" i="14"/>
  <c r="C241" i="14" s="1"/>
  <c r="C237" i="14"/>
  <c r="C190" i="14"/>
  <c r="C65" i="24"/>
  <c r="C66" i="24" s="1"/>
  <c r="C156" i="14"/>
  <c r="D237" i="14" l="1"/>
  <c r="D156" i="14"/>
  <c r="D65" i="24"/>
  <c r="D66" i="24" s="1"/>
  <c r="F103" i="14" l="1"/>
  <c r="F28" i="14" l="1"/>
  <c r="F184" i="14"/>
  <c r="F222" i="14"/>
  <c r="F105" i="14"/>
  <c r="F109" i="14" s="1"/>
  <c r="F148" i="14" s="1"/>
  <c r="I173" i="21"/>
  <c r="F299" i="14"/>
  <c r="F303" i="14" s="1"/>
  <c r="I223" i="14" l="1"/>
  <c r="I300" i="14" s="1"/>
  <c r="I304" i="14" s="1"/>
  <c r="H223" i="14"/>
  <c r="E215" i="14"/>
  <c r="F113" i="14"/>
  <c r="F226" i="14"/>
  <c r="H300" i="14"/>
  <c r="H304" i="14" s="1"/>
  <c r="H106" i="14"/>
  <c r="G106" i="14"/>
  <c r="E103" i="14"/>
  <c r="G222" i="14" l="1"/>
  <c r="G184" i="14"/>
  <c r="G116" i="14"/>
  <c r="G223" i="14"/>
  <c r="G300" i="14" s="1"/>
  <c r="G304" i="14" s="1"/>
  <c r="E223" i="14"/>
  <c r="E300" i="14" s="1"/>
  <c r="E304" i="14" s="1"/>
  <c r="E222" i="14"/>
  <c r="E299" i="14" s="1"/>
  <c r="E303" i="14" s="1"/>
  <c r="E184" i="14"/>
  <c r="E113" i="14"/>
  <c r="H116" i="14"/>
  <c r="H271" i="14"/>
  <c r="H238" i="14" s="1"/>
  <c r="F194" i="14"/>
  <c r="F270" i="14"/>
  <c r="F115" i="14"/>
  <c r="F119" i="14" s="1"/>
  <c r="I271" i="14"/>
  <c r="I238" i="14" s="1"/>
  <c r="E263" i="14"/>
  <c r="E230" i="14" s="1"/>
  <c r="E105" i="14"/>
  <c r="E106" i="14"/>
  <c r="E28" i="14"/>
  <c r="H173" i="21"/>
  <c r="F38" i="14"/>
  <c r="F151" i="14"/>
  <c r="F155" i="14" s="1"/>
  <c r="G105" i="14"/>
  <c r="G271" i="14" l="1"/>
  <c r="G238" i="14" s="1"/>
  <c r="H222" i="14"/>
  <c r="H299" i="14" s="1"/>
  <c r="H303" i="14" s="1"/>
  <c r="H184" i="14"/>
  <c r="I222" i="14"/>
  <c r="I226" i="14" s="1"/>
  <c r="I184" i="14"/>
  <c r="K222" i="14"/>
  <c r="E271" i="14"/>
  <c r="E238" i="14" s="1"/>
  <c r="E116" i="14"/>
  <c r="E109" i="14"/>
  <c r="E148" i="14" s="1"/>
  <c r="E226" i="14"/>
  <c r="H105" i="14"/>
  <c r="F190" i="14"/>
  <c r="G299" i="14"/>
  <c r="G303" i="14" s="1"/>
  <c r="G226" i="14"/>
  <c r="F156" i="14"/>
  <c r="F274" i="14"/>
  <c r="F237" i="14"/>
  <c r="I299" i="14" l="1"/>
  <c r="I303" i="14" s="1"/>
  <c r="J184" i="14"/>
  <c r="J222" i="14"/>
  <c r="J223" i="14"/>
  <c r="I116" i="14"/>
  <c r="E194" i="14"/>
  <c r="E270" i="14"/>
  <c r="E115" i="14"/>
  <c r="E119" i="14" s="1"/>
  <c r="J300" i="14"/>
  <c r="J304" i="14" s="1"/>
  <c r="I106" i="14"/>
  <c r="H226" i="14"/>
  <c r="I115" i="14"/>
  <c r="I105" i="14"/>
  <c r="E151" i="14"/>
  <c r="E155" i="14" s="1"/>
  <c r="E38" i="14"/>
  <c r="K299" i="14"/>
  <c r="K303" i="14" s="1"/>
  <c r="F240" i="14"/>
  <c r="F241" i="14"/>
  <c r="J299" i="14"/>
  <c r="J303" i="14" s="1"/>
  <c r="J226" i="14"/>
  <c r="G103" i="14"/>
  <c r="G28" i="14"/>
  <c r="J173" i="21"/>
  <c r="G113" i="14"/>
  <c r="K223" i="14" l="1"/>
  <c r="K184" i="14"/>
  <c r="H194" i="14"/>
  <c r="H270" i="14"/>
  <c r="H115" i="14"/>
  <c r="G194" i="14"/>
  <c r="G270" i="14"/>
  <c r="G115" i="14"/>
  <c r="J271" i="14"/>
  <c r="J238" i="14" s="1"/>
  <c r="I270" i="14"/>
  <c r="I194" i="14"/>
  <c r="J116" i="14"/>
  <c r="J106" i="14"/>
  <c r="E156" i="14"/>
  <c r="G151" i="14"/>
  <c r="G155" i="14" s="1"/>
  <c r="H151" i="14"/>
  <c r="H155" i="14" s="1"/>
  <c r="G109" i="14"/>
  <c r="J105" i="14"/>
  <c r="E274" i="14"/>
  <c r="E241" i="14" s="1"/>
  <c r="E237" i="14"/>
  <c r="G38" i="14"/>
  <c r="E190" i="14"/>
  <c r="I151" i="14"/>
  <c r="I155" i="14" s="1"/>
  <c r="J115" i="14" l="1"/>
  <c r="J270" i="14"/>
  <c r="J194" i="14"/>
  <c r="K271" i="14"/>
  <c r="K238" i="14" s="1"/>
  <c r="H103" i="14"/>
  <c r="H109" i="14" s="1"/>
  <c r="H148" i="14" s="1"/>
  <c r="K173" i="21"/>
  <c r="H28" i="14"/>
  <c r="H113" i="14"/>
  <c r="H274" i="14"/>
  <c r="H237" i="14"/>
  <c r="G190" i="14"/>
  <c r="G274" i="14"/>
  <c r="G237" i="14"/>
  <c r="G148" i="14"/>
  <c r="I190" i="14"/>
  <c r="J151" i="14"/>
  <c r="J155" i="14" s="1"/>
  <c r="P114" i="22"/>
  <c r="I274" i="14"/>
  <c r="I237" i="14"/>
  <c r="K300" i="14"/>
  <c r="K304" i="14" s="1"/>
  <c r="K226" i="14"/>
  <c r="H190" i="14"/>
  <c r="G119" i="14"/>
  <c r="K270" i="14" l="1"/>
  <c r="K194" i="14"/>
  <c r="G156" i="14"/>
  <c r="J190" i="14"/>
  <c r="G240" i="14"/>
  <c r="G241" i="14"/>
  <c r="I240" i="14"/>
  <c r="I241" i="14"/>
  <c r="K151" i="14"/>
  <c r="K155" i="14" s="1"/>
  <c r="J274" i="14"/>
  <c r="J237" i="14"/>
  <c r="H240" i="14"/>
  <c r="H241" i="14"/>
  <c r="H119" i="14"/>
  <c r="H38" i="14"/>
  <c r="K105" i="14" l="1"/>
  <c r="K106" i="14"/>
  <c r="K115" i="14"/>
  <c r="K116" i="14"/>
  <c r="K190" i="14"/>
  <c r="H156" i="14"/>
  <c r="I103" i="14"/>
  <c r="I109" i="14" s="1"/>
  <c r="L173" i="21"/>
  <c r="I28" i="14"/>
  <c r="I113" i="14"/>
  <c r="J240" i="14"/>
  <c r="J241" i="14"/>
  <c r="K274" i="14"/>
  <c r="K237" i="14"/>
  <c r="I38" i="14" l="1"/>
  <c r="I148" i="14"/>
  <c r="K240" i="14"/>
  <c r="K241" i="14"/>
  <c r="M173" i="21" l="1"/>
  <c r="I119" i="14"/>
  <c r="K113" i="14" l="1"/>
  <c r="J103" i="14"/>
  <c r="J109" i="14" s="1"/>
  <c r="J148" i="14" s="1"/>
  <c r="J28" i="14"/>
  <c r="I156" i="14"/>
  <c r="J38" i="14" l="1"/>
  <c r="J113" i="14"/>
  <c r="J119" i="14" s="1"/>
  <c r="N173" i="21"/>
  <c r="K28" i="14"/>
  <c r="K103" i="14"/>
  <c r="K109" i="14" s="1"/>
  <c r="K148" i="14" s="1"/>
  <c r="K119" i="14"/>
  <c r="K38" i="14"/>
  <c r="J156" i="14" l="1"/>
  <c r="K156" i="14"/>
  <c r="L69" i="14" l="1"/>
  <c r="G69" i="14" l="1"/>
  <c r="F93" i="23" l="1"/>
  <c r="E214" i="14"/>
  <c r="E65" i="14"/>
  <c r="F88" i="23"/>
  <c r="H69" i="14"/>
  <c r="F89" i="23"/>
  <c r="I69" i="14"/>
  <c r="F68" i="23"/>
  <c r="F67" i="23"/>
  <c r="F87" i="23"/>
  <c r="C218" i="14"/>
  <c r="C233" i="14" s="1"/>
  <c r="D218" i="14"/>
  <c r="D233" i="14" s="1"/>
  <c r="J69" i="14"/>
  <c r="F92" i="23"/>
  <c r="K69" i="14"/>
  <c r="I219" i="14" l="1"/>
  <c r="H219" i="14"/>
  <c r="J219" i="14"/>
  <c r="D27" i="14"/>
  <c r="G172" i="21"/>
  <c r="E219" i="14"/>
  <c r="C219" i="14"/>
  <c r="D219" i="14"/>
  <c r="G219" i="14"/>
  <c r="F41" i="23"/>
  <c r="F74" i="23"/>
  <c r="F24" i="23"/>
  <c r="G29" i="23"/>
  <c r="F42" i="23"/>
  <c r="F78" i="23"/>
  <c r="F65" i="23"/>
  <c r="G58" i="23"/>
  <c r="G74" i="23"/>
  <c r="G64" i="23"/>
  <c r="F53" i="23"/>
  <c r="G21" i="23"/>
  <c r="F91" i="23"/>
  <c r="C267" i="14" s="1"/>
  <c r="C234" i="14"/>
  <c r="F79" i="23"/>
  <c r="G38" i="23"/>
  <c r="C66" i="14"/>
  <c r="F77" i="23"/>
  <c r="G20" i="23"/>
  <c r="F20" i="23"/>
  <c r="G46" i="23"/>
  <c r="F66" i="23"/>
  <c r="G67" i="23"/>
  <c r="G63" i="23"/>
  <c r="G62" i="23"/>
  <c r="F55" i="23"/>
  <c r="F51" i="23"/>
  <c r="F47" i="23"/>
  <c r="F40" i="23"/>
  <c r="G88" i="23"/>
  <c r="C214" i="14"/>
  <c r="G55" i="23"/>
  <c r="G80" i="23"/>
  <c r="G61" i="23"/>
  <c r="D216" i="14"/>
  <c r="D231" i="14" s="1"/>
  <c r="G86" i="23"/>
  <c r="G47" i="23"/>
  <c r="G28" i="23"/>
  <c r="G59" i="23"/>
  <c r="F80" i="23"/>
  <c r="F38" i="23"/>
  <c r="G42" i="23"/>
  <c r="F52" i="23"/>
  <c r="G72" i="23"/>
  <c r="F63" i="23"/>
  <c r="D68" i="14"/>
  <c r="G90" i="23"/>
  <c r="G52" i="23"/>
  <c r="G60" i="23"/>
  <c r="D67" i="14"/>
  <c r="C67" i="14"/>
  <c r="C65" i="14"/>
  <c r="G76" i="23"/>
  <c r="D66" i="14"/>
  <c r="D183" i="14"/>
  <c r="D185" i="14" s="1"/>
  <c r="G93" i="23"/>
  <c r="F84" i="23"/>
  <c r="F39" i="23"/>
  <c r="G51" i="23"/>
  <c r="F29" i="23"/>
  <c r="F60" i="23"/>
  <c r="H67" i="14"/>
  <c r="F59" i="23"/>
  <c r="F37" i="23"/>
  <c r="G54" i="23"/>
  <c r="F76" i="23"/>
  <c r="G44" i="23"/>
  <c r="G49" i="23"/>
  <c r="D217" i="14"/>
  <c r="D232" i="14" s="1"/>
  <c r="G87" i="23"/>
  <c r="G48" i="23"/>
  <c r="F71" i="23"/>
  <c r="C217" i="14"/>
  <c r="C232" i="14" s="1"/>
  <c r="C68" i="14"/>
  <c r="F90" i="23"/>
  <c r="G39" i="23"/>
  <c r="F62" i="23"/>
  <c r="G69" i="23"/>
  <c r="G50" i="23"/>
  <c r="G71" i="23"/>
  <c r="F50" i="23"/>
  <c r="G91" i="23"/>
  <c r="D214" i="14"/>
  <c r="F46" i="23"/>
  <c r="G75" i="23"/>
  <c r="F72" i="23"/>
  <c r="G66" i="23"/>
  <c r="G92" i="23"/>
  <c r="G37" i="23"/>
  <c r="F58" i="23"/>
  <c r="G40" i="23"/>
  <c r="F75" i="23"/>
  <c r="C216" i="14"/>
  <c r="C231" i="14" s="1"/>
  <c r="F86" i="23"/>
  <c r="C264" i="14" s="1"/>
  <c r="G78" i="23"/>
  <c r="G53" i="23"/>
  <c r="G24" i="23"/>
  <c r="G67" i="14"/>
  <c r="F49" i="23"/>
  <c r="H216" i="14"/>
  <c r="G216" i="14"/>
  <c r="F30" i="23"/>
  <c r="F48" i="23"/>
  <c r="C183" i="14"/>
  <c r="C185" i="14" s="1"/>
  <c r="G73" i="23"/>
  <c r="G218" i="14"/>
  <c r="F61" i="23"/>
  <c r="G68" i="23"/>
  <c r="G30" i="23"/>
  <c r="F83" i="23"/>
  <c r="F28" i="23"/>
  <c r="F21" i="23"/>
  <c r="G89" i="23"/>
  <c r="D65" i="14"/>
  <c r="F54" i="23"/>
  <c r="F73" i="23"/>
  <c r="F69" i="23"/>
  <c r="E183" i="14"/>
  <c r="E185" i="14" s="1"/>
  <c r="E217" i="14"/>
  <c r="E216" i="14"/>
  <c r="E67" i="14"/>
  <c r="E68" i="14"/>
  <c r="E218" i="14"/>
  <c r="G43" i="23"/>
  <c r="D31" i="14"/>
  <c r="D64" i="14"/>
  <c r="D70" i="14" s="1"/>
  <c r="G159" i="21"/>
  <c r="K65" i="14"/>
  <c r="K214" i="14"/>
  <c r="H65" i="14"/>
  <c r="H214" i="14"/>
  <c r="G65" i="14"/>
  <c r="G214" i="14"/>
  <c r="I216" i="14" l="1"/>
  <c r="D267" i="14"/>
  <c r="D234" i="14" s="1"/>
  <c r="K219" i="14"/>
  <c r="C78" i="14"/>
  <c r="F17" i="23"/>
  <c r="G65" i="23"/>
  <c r="D75" i="14" s="1"/>
  <c r="D265" i="14"/>
  <c r="D77" i="14"/>
  <c r="D78" i="14"/>
  <c r="H218" i="14"/>
  <c r="F81" i="23"/>
  <c r="G77" i="23"/>
  <c r="T87" i="23"/>
  <c r="F45" i="23"/>
  <c r="D229" i="14"/>
  <c r="D221" i="14"/>
  <c r="F25" i="23"/>
  <c r="G17" i="23"/>
  <c r="G22" i="23"/>
  <c r="F82" i="23"/>
  <c r="C266" i="14"/>
  <c r="C265" i="14"/>
  <c r="F44" i="23"/>
  <c r="G70" i="23"/>
  <c r="C77" i="14"/>
  <c r="R86" i="23"/>
  <c r="F64" i="23"/>
  <c r="G56" i="23"/>
  <c r="G79" i="23"/>
  <c r="D266" i="14" s="1"/>
  <c r="F22" i="23"/>
  <c r="F57" i="23"/>
  <c r="L214" i="14"/>
  <c r="L65" i="14"/>
  <c r="G25" i="23"/>
  <c r="F70" i="23"/>
  <c r="R87" i="23"/>
  <c r="I67" i="14"/>
  <c r="G57" i="23"/>
  <c r="C229" i="14"/>
  <c r="C221" i="14"/>
  <c r="D264" i="14"/>
  <c r="F56" i="23"/>
  <c r="G45" i="23"/>
  <c r="D25" i="24" s="1"/>
  <c r="D26" i="24" s="1"/>
  <c r="G31" i="23"/>
  <c r="Q93" i="23"/>
  <c r="E221" i="14"/>
  <c r="G176" i="21"/>
  <c r="I65" i="14"/>
  <c r="I214" i="14"/>
  <c r="J214" i="14"/>
  <c r="J65" i="14"/>
  <c r="Q89" i="23" l="1"/>
  <c r="C27" i="14"/>
  <c r="C31" i="14" s="1"/>
  <c r="F172" i="21"/>
  <c r="F176" i="21" s="1"/>
  <c r="L219" i="14"/>
  <c r="C41" i="24"/>
  <c r="D74" i="14"/>
  <c r="D193" i="14"/>
  <c r="D189" i="14" s="1"/>
  <c r="F23" i="23"/>
  <c r="F85" i="23"/>
  <c r="C76" i="14" s="1"/>
  <c r="C33" i="24" s="1"/>
  <c r="C34" i="24" s="1"/>
  <c r="G23" i="23"/>
  <c r="J67" i="14"/>
  <c r="J216" i="14"/>
  <c r="F27" i="23"/>
  <c r="F18" i="23"/>
  <c r="G27" i="23"/>
  <c r="I218" i="14"/>
  <c r="U87" i="23"/>
  <c r="C75" i="14"/>
  <c r="C262" i="14"/>
  <c r="C269" i="14" s="1"/>
  <c r="C236" i="14" s="1"/>
  <c r="C193" i="14"/>
  <c r="G18" i="23"/>
  <c r="G82" i="23"/>
  <c r="G133" i="23"/>
  <c r="T86" i="23"/>
  <c r="S87" i="23"/>
  <c r="G26" i="23"/>
  <c r="D262" i="14"/>
  <c r="D269" i="14" s="1"/>
  <c r="D236" i="14" s="1"/>
  <c r="F26" i="23"/>
  <c r="G81" i="23"/>
  <c r="D41" i="24"/>
  <c r="Q90" i="23"/>
  <c r="Q88" i="23"/>
  <c r="Q91" i="23"/>
  <c r="E267" i="14"/>
  <c r="E234" i="14" s="1"/>
  <c r="E75" i="14"/>
  <c r="E266" i="14"/>
  <c r="E233" i="14" s="1"/>
  <c r="E262" i="14"/>
  <c r="E229" i="14" s="1"/>
  <c r="Q87" i="23"/>
  <c r="E265" i="14"/>
  <c r="E232" i="14" s="1"/>
  <c r="C64" i="14"/>
  <c r="F159" i="21"/>
  <c r="C70" i="14" l="1"/>
  <c r="I39" i="14"/>
  <c r="D195" i="14"/>
  <c r="H39" i="14"/>
  <c r="S86" i="23"/>
  <c r="J218" i="14"/>
  <c r="F39" i="14"/>
  <c r="U86" i="23"/>
  <c r="F19" i="23"/>
  <c r="G84" i="23"/>
  <c r="G19" i="23"/>
  <c r="C189" i="14"/>
  <c r="C195" i="14"/>
  <c r="G39" i="14"/>
  <c r="V87" i="23"/>
  <c r="K216" i="14"/>
  <c r="K67" i="14"/>
  <c r="G134" i="23"/>
  <c r="D39" i="14" s="1"/>
  <c r="G85" i="23"/>
  <c r="L67" i="14"/>
  <c r="G83" i="23"/>
  <c r="E79" i="14"/>
  <c r="Q92" i="23"/>
  <c r="Q86" i="23"/>
  <c r="E77" i="14"/>
  <c r="E78" i="14"/>
  <c r="F43" i="23"/>
  <c r="G172" i="23" l="1"/>
  <c r="C37" i="14"/>
  <c r="F172" i="23"/>
  <c r="D37" i="14"/>
  <c r="G174" i="23"/>
  <c r="D36" i="14"/>
  <c r="G171" i="23"/>
  <c r="G159" i="23"/>
  <c r="G159" i="22" s="1"/>
  <c r="F171" i="23"/>
  <c r="F176" i="23" s="1"/>
  <c r="C36" i="14"/>
  <c r="D76" i="14"/>
  <c r="W87" i="23"/>
  <c r="V86" i="23"/>
  <c r="L216" i="14"/>
  <c r="K218" i="14"/>
  <c r="E39" i="14"/>
  <c r="E268" i="14"/>
  <c r="C25" i="24"/>
  <c r="C26" i="24" s="1"/>
  <c r="C74" i="14"/>
  <c r="C80" i="14" s="1"/>
  <c r="F159" i="23"/>
  <c r="F159" i="22" s="1"/>
  <c r="D41" i="14" l="1"/>
  <c r="G176" i="23"/>
  <c r="C41" i="14"/>
  <c r="D33" i="24"/>
  <c r="D34" i="24" s="1"/>
  <c r="D80" i="14"/>
  <c r="L218" i="14"/>
  <c r="W86" i="23"/>
  <c r="X87" i="23"/>
  <c r="E193" i="14"/>
  <c r="E264" i="14"/>
  <c r="C73" i="24"/>
  <c r="C74" i="24" s="1"/>
  <c r="F177" i="23"/>
  <c r="G177" i="23" l="1"/>
  <c r="D73" i="24"/>
  <c r="D74" i="24" s="1"/>
  <c r="J39" i="14"/>
  <c r="K39" i="14"/>
  <c r="X86" i="23"/>
  <c r="E189" i="14"/>
  <c r="E195" i="14"/>
  <c r="E231" i="14"/>
  <c r="E269" i="14"/>
  <c r="E236" i="14" s="1"/>
  <c r="L39" i="14" l="1"/>
  <c r="E64" i="14" l="1"/>
  <c r="E66" i="14"/>
  <c r="E70" i="14" l="1"/>
  <c r="H172" i="21"/>
  <c r="E27" i="14"/>
  <c r="H159" i="21"/>
  <c r="E31" i="14" l="1"/>
  <c r="H176" i="21"/>
  <c r="E36" i="14"/>
  <c r="E74" i="14" l="1"/>
  <c r="E37" i="14" l="1"/>
  <c r="E41" i="14" s="1"/>
  <c r="H159" i="22"/>
  <c r="E76" i="14"/>
  <c r="E80" i="14" l="1"/>
  <c r="G262" i="14"/>
  <c r="G229" i="14" s="1"/>
  <c r="G75" i="14"/>
  <c r="H262" i="14" l="1"/>
  <c r="H229" i="14" s="1"/>
  <c r="H75" i="14"/>
  <c r="I75" i="14" l="1"/>
  <c r="I262" i="14"/>
  <c r="I229" i="14" s="1"/>
  <c r="J75" i="14" l="1"/>
  <c r="J262" i="14"/>
  <c r="J229" i="14" s="1"/>
  <c r="K75" i="14" l="1"/>
  <c r="L262" i="14"/>
  <c r="L229" i="14" s="1"/>
  <c r="K262" i="14"/>
  <c r="K229" i="14" s="1"/>
  <c r="L75" i="14"/>
  <c r="F219" i="14" l="1"/>
  <c r="F68" i="14"/>
  <c r="G68" i="14"/>
  <c r="G217" i="14"/>
  <c r="H68" i="14" l="1"/>
  <c r="H217" i="14"/>
  <c r="I68" i="14" l="1"/>
  <c r="I217" i="14"/>
  <c r="J68" i="14" l="1"/>
  <c r="J217" i="14"/>
  <c r="K68" i="14" l="1"/>
  <c r="K217" i="14"/>
  <c r="L68" i="14" l="1"/>
  <c r="L217" i="14"/>
  <c r="R93" i="23" l="1"/>
  <c r="F218" i="14" l="1"/>
  <c r="F217" i="14"/>
  <c r="F216" i="14"/>
  <c r="F67" i="14"/>
  <c r="F264" i="14" l="1"/>
  <c r="F231" i="14" s="1"/>
  <c r="F66" i="14"/>
  <c r="F65" i="14"/>
  <c r="F214" i="14"/>
  <c r="G66" i="14" l="1"/>
  <c r="F75" i="14"/>
  <c r="F262" i="14"/>
  <c r="I172" i="21" l="1"/>
  <c r="F27" i="14"/>
  <c r="H66" i="14"/>
  <c r="F64" i="14"/>
  <c r="F229" i="14"/>
  <c r="F70" i="14" l="1"/>
  <c r="G27" i="14"/>
  <c r="J172" i="21"/>
  <c r="I66" i="14"/>
  <c r="G64" i="14"/>
  <c r="G70" i="14" s="1"/>
  <c r="K172" i="21" l="1"/>
  <c r="H27" i="14"/>
  <c r="J66" i="14"/>
  <c r="H64" i="14"/>
  <c r="H70" i="14" s="1"/>
  <c r="L172" i="21" l="1"/>
  <c r="I27" i="14"/>
  <c r="K66" i="14"/>
  <c r="F220" i="14"/>
  <c r="F26" i="14"/>
  <c r="I171" i="21"/>
  <c r="I176" i="21" s="1"/>
  <c r="F183" i="14"/>
  <c r="F185" i="14" s="1"/>
  <c r="V63" i="21"/>
  <c r="I159" i="21"/>
  <c r="I64" i="14"/>
  <c r="I70" i="14" s="1"/>
  <c r="M172" i="21" l="1"/>
  <c r="J27" i="14"/>
  <c r="F31" i="14"/>
  <c r="L66" i="14"/>
  <c r="F221" i="14"/>
  <c r="G220" i="14"/>
  <c r="G26" i="14"/>
  <c r="J171" i="21"/>
  <c r="J176" i="21" s="1"/>
  <c r="G183" i="14"/>
  <c r="J159" i="21"/>
  <c r="J64" i="14"/>
  <c r="J70" i="14" s="1"/>
  <c r="N172" i="21" l="1"/>
  <c r="K27" i="14"/>
  <c r="V64" i="21"/>
  <c r="G185" i="14"/>
  <c r="G31" i="14"/>
  <c r="H220" i="14"/>
  <c r="K171" i="21"/>
  <c r="K176" i="21" s="1"/>
  <c r="H26" i="14"/>
  <c r="H31" i="14" s="1"/>
  <c r="H183" i="14"/>
  <c r="H185" i="14" s="1"/>
  <c r="K159" i="21"/>
  <c r="G221" i="14"/>
  <c r="K64" i="14"/>
  <c r="K70" i="14" s="1"/>
  <c r="O172" i="21" l="1"/>
  <c r="L27" i="14"/>
  <c r="I220" i="14"/>
  <c r="I26" i="14"/>
  <c r="I31" i="14" s="1"/>
  <c r="L171" i="21"/>
  <c r="L176" i="21" s="1"/>
  <c r="I183" i="14"/>
  <c r="I185" i="14" s="1"/>
  <c r="L159" i="21"/>
  <c r="H221" i="14"/>
  <c r="L64" i="14"/>
  <c r="L70" i="14" s="1"/>
  <c r="J220" i="14" l="1"/>
  <c r="J26" i="14"/>
  <c r="M171" i="21"/>
  <c r="M176" i="21" s="1"/>
  <c r="J183" i="14"/>
  <c r="J185" i="14" s="1"/>
  <c r="M159" i="21"/>
  <c r="I221" i="14"/>
  <c r="J31" i="14" l="1"/>
  <c r="K220" i="14"/>
  <c r="K26" i="14"/>
  <c r="N171" i="21"/>
  <c r="N176" i="21" s="1"/>
  <c r="K183" i="14"/>
  <c r="N159" i="21"/>
  <c r="J221" i="14"/>
  <c r="K31" i="14" l="1"/>
  <c r="K185" i="14"/>
  <c r="K221" i="14"/>
  <c r="L220" i="14"/>
  <c r="L221" i="14" s="1"/>
  <c r="L26" i="14"/>
  <c r="O171" i="21"/>
  <c r="O176" i="21" s="1"/>
  <c r="L183" i="14"/>
  <c r="L185" i="14" s="1"/>
  <c r="O159" i="21"/>
  <c r="L31" i="14" l="1"/>
  <c r="R91" i="23" l="1"/>
  <c r="R92" i="23"/>
  <c r="F267" i="14" l="1"/>
  <c r="F234" i="14" s="1"/>
  <c r="F79" i="14"/>
  <c r="F268" i="14" l="1"/>
  <c r="F235" i="14" s="1"/>
  <c r="S92" i="23" l="1"/>
  <c r="S91" i="23"/>
  <c r="S93" i="23"/>
  <c r="G267" i="14" l="1"/>
  <c r="G234" i="14" s="1"/>
  <c r="T96" i="23"/>
  <c r="T95" i="23"/>
  <c r="T93" i="23"/>
  <c r="T91" i="23"/>
  <c r="T92" i="23"/>
  <c r="G79" i="14"/>
  <c r="H267" i="14" l="1"/>
  <c r="H234" i="14" s="1"/>
  <c r="U95" i="23"/>
  <c r="U96" i="23"/>
  <c r="U92" i="23"/>
  <c r="H79" i="14"/>
  <c r="G268" i="14"/>
  <c r="G235" i="14" s="1"/>
  <c r="U93" i="23"/>
  <c r="U91" i="23"/>
  <c r="I267" i="14" l="1"/>
  <c r="I234" i="14" s="1"/>
  <c r="V96" i="23"/>
  <c r="V95" i="23"/>
  <c r="V93" i="23"/>
  <c r="T94" i="23"/>
  <c r="V91" i="23"/>
  <c r="I79" i="14"/>
  <c r="H268" i="14"/>
  <c r="V92" i="23"/>
  <c r="J267" i="14" l="1"/>
  <c r="J234" i="14" s="1"/>
  <c r="W96" i="23"/>
  <c r="W95" i="23"/>
  <c r="H235" i="14"/>
  <c r="W93" i="23"/>
  <c r="J79" i="14"/>
  <c r="W91" i="23"/>
  <c r="U94" i="23"/>
  <c r="W92" i="23"/>
  <c r="I268" i="14"/>
  <c r="K267" i="14" l="1"/>
  <c r="K234" i="14" s="1"/>
  <c r="X95" i="23"/>
  <c r="X96" i="23"/>
  <c r="I235" i="14"/>
  <c r="K79" i="14"/>
  <c r="X91" i="23"/>
  <c r="V94" i="23"/>
  <c r="X92" i="23"/>
  <c r="X93" i="23"/>
  <c r="J268" i="14"/>
  <c r="L267" i="14" l="1"/>
  <c r="L234" i="14" s="1"/>
  <c r="J235" i="14"/>
  <c r="L79" i="14"/>
  <c r="W94" i="23"/>
  <c r="K268" i="14"/>
  <c r="K235" i="14" l="1"/>
  <c r="R88" i="23"/>
  <c r="X94" i="23"/>
  <c r="F265" i="14" l="1"/>
  <c r="L268" i="14"/>
  <c r="R89" i="23"/>
  <c r="F77" i="14"/>
  <c r="F78" i="14" l="1"/>
  <c r="R90" i="23"/>
  <c r="F232" i="14"/>
  <c r="L235" i="14"/>
  <c r="F266" i="14"/>
  <c r="F233" i="14" s="1"/>
  <c r="F193" i="14"/>
  <c r="F189" i="14" l="1"/>
  <c r="F195" i="14"/>
  <c r="S89" i="23"/>
  <c r="F269" i="14"/>
  <c r="F236" i="14" s="1"/>
  <c r="H265" i="14" l="1"/>
  <c r="H232" i="14" s="1"/>
  <c r="G78" i="14"/>
  <c r="S90" i="23"/>
  <c r="F76" i="14"/>
  <c r="S88" i="23"/>
  <c r="G264" i="14"/>
  <c r="G77" i="14"/>
  <c r="T89" i="23"/>
  <c r="G265" i="14"/>
  <c r="G232" i="14" s="1"/>
  <c r="I265" i="14" l="1"/>
  <c r="I232" i="14" s="1"/>
  <c r="T90" i="23"/>
  <c r="H78" i="14"/>
  <c r="T88" i="23"/>
  <c r="H77" i="14"/>
  <c r="H264" i="14"/>
  <c r="U89" i="23"/>
  <c r="G266" i="14"/>
  <c r="G233" i="14" s="1"/>
  <c r="G193" i="14"/>
  <c r="G231" i="14"/>
  <c r="G269" i="14" l="1"/>
  <c r="G236" i="14" s="1"/>
  <c r="H231" i="14"/>
  <c r="H193" i="14"/>
  <c r="U88" i="23"/>
  <c r="I77" i="14"/>
  <c r="I264" i="14"/>
  <c r="J265" i="14"/>
  <c r="J232" i="14" s="1"/>
  <c r="U90" i="23"/>
  <c r="I78" i="14"/>
  <c r="G189" i="14"/>
  <c r="G195" i="14"/>
  <c r="V89" i="23"/>
  <c r="G76" i="14"/>
  <c r="F37" i="14" l="1"/>
  <c r="H76" i="14"/>
  <c r="H266" i="14"/>
  <c r="H233" i="14" s="1"/>
  <c r="V90" i="23"/>
  <c r="J78" i="14"/>
  <c r="H189" i="14"/>
  <c r="H195" i="14"/>
  <c r="V88" i="23"/>
  <c r="J77" i="14"/>
  <c r="J264" i="14"/>
  <c r="I193" i="14"/>
  <c r="I231" i="14"/>
  <c r="F36" i="14"/>
  <c r="I159" i="22"/>
  <c r="F74" i="14"/>
  <c r="G37" i="14" l="1"/>
  <c r="H269" i="14"/>
  <c r="H236" i="14" s="1"/>
  <c r="J231" i="14"/>
  <c r="L265" i="14"/>
  <c r="L232" i="14" s="1"/>
  <c r="I195" i="14"/>
  <c r="I189" i="14"/>
  <c r="I76" i="14"/>
  <c r="I266" i="14"/>
  <c r="J193" i="14"/>
  <c r="K265" i="14"/>
  <c r="K232" i="14" s="1"/>
  <c r="X89" i="23"/>
  <c r="W89" i="23"/>
  <c r="G36" i="14"/>
  <c r="J159" i="22"/>
  <c r="F41" i="14"/>
  <c r="G74" i="14"/>
  <c r="G80" i="14" s="1"/>
  <c r="F80" i="14"/>
  <c r="H37" i="14" l="1"/>
  <c r="J266" i="14"/>
  <c r="J233" i="14" s="1"/>
  <c r="W90" i="23"/>
  <c r="K78" i="14"/>
  <c r="J189" i="14"/>
  <c r="J195" i="14"/>
  <c r="I233" i="14"/>
  <c r="I269" i="14"/>
  <c r="I236" i="14" s="1"/>
  <c r="K193" i="14"/>
  <c r="X90" i="23"/>
  <c r="L78" i="14"/>
  <c r="W88" i="23"/>
  <c r="K77" i="14"/>
  <c r="K264" i="14"/>
  <c r="J76" i="14"/>
  <c r="X88" i="23"/>
  <c r="L264" i="14"/>
  <c r="L77" i="14"/>
  <c r="G41" i="14"/>
  <c r="H74" i="14"/>
  <c r="H36" i="14"/>
  <c r="K159" i="22"/>
  <c r="I37" i="14" l="1"/>
  <c r="J269" i="14"/>
  <c r="J236" i="14" s="1"/>
  <c r="K231" i="14"/>
  <c r="K266" i="14"/>
  <c r="K233" i="14" s="1"/>
  <c r="L231" i="14"/>
  <c r="K189" i="14"/>
  <c r="K195" i="14"/>
  <c r="I36" i="14"/>
  <c r="L159" i="22"/>
  <c r="H41" i="14"/>
  <c r="H80" i="14"/>
  <c r="I74" i="14"/>
  <c r="I80" i="14" s="1"/>
  <c r="J37" i="14" l="1"/>
  <c r="K76" i="14"/>
  <c r="L266" i="14"/>
  <c r="L193" i="14"/>
  <c r="L76" i="14"/>
  <c r="K269" i="14"/>
  <c r="K236" i="14" s="1"/>
  <c r="J36" i="14"/>
  <c r="M159" i="22"/>
  <c r="J74" i="14"/>
  <c r="J80" i="14" s="1"/>
  <c r="I41" i="14"/>
  <c r="K37" i="14" l="1"/>
  <c r="L189" i="14"/>
  <c r="L195" i="14"/>
  <c r="M195" i="14" s="1"/>
  <c r="L233" i="14"/>
  <c r="L269" i="14"/>
  <c r="L236" i="14" s="1"/>
  <c r="K36" i="14"/>
  <c r="N159" i="22"/>
  <c r="K74" i="14"/>
  <c r="K80" i="14" s="1"/>
  <c r="J41" i="14"/>
  <c r="L37" i="14" l="1"/>
  <c r="O159" i="22"/>
  <c r="L36" i="14"/>
  <c r="L74" i="14"/>
  <c r="K41" i="14"/>
  <c r="L80" i="14" l="1"/>
  <c r="L41" i="14"/>
</calcChain>
</file>

<file path=xl/comments1.xml><?xml version="1.0" encoding="utf-8"?>
<comments xmlns="http://schemas.openxmlformats.org/spreadsheetml/2006/main">
  <authors>
    <author>John Lively</author>
  </authors>
  <commentList>
    <comment ref="B107" authorId="0">
      <text>
        <r>
          <rPr>
            <b/>
            <sz val="9"/>
            <color indexed="81"/>
            <rFont val="Tahoma"/>
            <family val="2"/>
          </rPr>
          <t xml:space="preserve">400ZR and 400ZR DSP
</t>
        </r>
      </text>
    </comment>
    <comment ref="G214" authorId="0">
      <text>
        <r>
          <rPr>
            <b/>
            <sz val="9"/>
            <color indexed="81"/>
            <rFont val="Tahoma"/>
            <family val="2"/>
          </rPr>
          <t>John Lively:</t>
        </r>
        <r>
          <rPr>
            <sz val="9"/>
            <color indexed="81"/>
            <rFont val="Tahoma"/>
            <family val="2"/>
          </rPr>
          <t xml:space="preserve">
Per Matt Bolig, Semtech, agrees with this. </t>
        </r>
      </text>
    </comment>
  </commentList>
</comments>
</file>

<file path=xl/comments2.xml><?xml version="1.0" encoding="utf-8"?>
<comments xmlns="http://schemas.openxmlformats.org/spreadsheetml/2006/main">
  <authors>
    <author>Vladimir Kozlov</author>
  </authors>
  <commentList>
    <comment ref="B65" authorId="0">
      <text>
        <r>
          <rPr>
            <b/>
            <sz val="10"/>
            <color rgb="FF000000"/>
            <rFont val="Tahoma"/>
            <family val="2"/>
          </rPr>
          <t>Vladimir Kozlov:</t>
        </r>
        <r>
          <rPr>
            <sz val="10"/>
            <color rgb="FF000000"/>
            <rFont val="Tahoma"/>
            <family val="2"/>
          </rPr>
          <t xml:space="preserve">
</t>
        </r>
        <r>
          <rPr>
            <sz val="10"/>
            <color rgb="FF000000"/>
            <rFont val="Tahoma"/>
            <family val="2"/>
          </rPr>
          <t xml:space="preserve">excluding DSP only categories
</t>
        </r>
      </text>
    </comment>
  </commentList>
</comments>
</file>

<file path=xl/comments3.xml><?xml version="1.0" encoding="utf-8"?>
<comments xmlns="http://schemas.openxmlformats.org/spreadsheetml/2006/main">
  <authors>
    <author>John Lively</author>
  </authors>
  <commentList>
    <comment ref="E108" authorId="0">
      <text>
        <r>
          <rPr>
            <b/>
            <sz val="9"/>
            <color indexed="81"/>
            <rFont val="Tahoma"/>
            <family val="2"/>
          </rPr>
          <t>John Lively:</t>
        </r>
        <r>
          <rPr>
            <sz val="9"/>
            <color indexed="81"/>
            <rFont val="Tahoma"/>
            <family val="2"/>
          </rPr>
          <t xml:space="preserve">
Also coherent devices, just not pluggable package</t>
        </r>
      </text>
    </comment>
    <comment ref="E109" authorId="0">
      <text>
        <r>
          <rPr>
            <b/>
            <sz val="9"/>
            <color indexed="81"/>
            <rFont val="Tahoma"/>
            <family val="2"/>
          </rPr>
          <t>John Lively:</t>
        </r>
        <r>
          <rPr>
            <sz val="9"/>
            <color indexed="81"/>
            <rFont val="Tahoma"/>
            <family val="2"/>
          </rPr>
          <t xml:space="preserve">
Typically metro-reach (40 km) and low cost.</t>
        </r>
      </text>
    </comment>
    <comment ref="E120" authorId="0">
      <text>
        <r>
          <rPr>
            <b/>
            <sz val="9"/>
            <color indexed="81"/>
            <rFont val="Tahoma"/>
            <family val="2"/>
          </rPr>
          <t>John Lively:</t>
        </r>
        <r>
          <rPr>
            <sz val="9"/>
            <color indexed="81"/>
            <rFont val="Tahoma"/>
            <family val="2"/>
          </rPr>
          <t xml:space="preserve">
Also coherent devices, just not pluggable package</t>
        </r>
      </text>
    </comment>
  </commentList>
</comments>
</file>

<file path=xl/sharedStrings.xml><?xml version="1.0" encoding="utf-8"?>
<sst xmlns="http://schemas.openxmlformats.org/spreadsheetml/2006/main" count="1029" uniqueCount="307">
  <si>
    <t>transimpedance amplifiers (TIAs)</t>
  </si>
  <si>
    <t>limiting amplifiers</t>
  </si>
  <si>
    <t>clock and data recovery (CDR) circuits</t>
  </si>
  <si>
    <t>laser drivers (LD)</t>
  </si>
  <si>
    <t>Total</t>
  </si>
  <si>
    <t>Form factor</t>
  </si>
  <si>
    <t xml:space="preserve">Reach </t>
  </si>
  <si>
    <t>Speed</t>
  </si>
  <si>
    <t>Segment</t>
  </si>
  <si>
    <t>8,12,16,24</t>
  </si>
  <si>
    <t>4,8,12,24</t>
  </si>
  <si>
    <t>4:1</t>
  </si>
  <si>
    <t>Grand average ASP</t>
  </si>
  <si>
    <t>all</t>
  </si>
  <si>
    <t>Ethernet</t>
  </si>
  <si>
    <t>AOCs &amp; EOMs</t>
  </si>
  <si>
    <t>FibreChannel</t>
  </si>
  <si>
    <t>100 m</t>
  </si>
  <si>
    <t xml:space="preserve">Ethernet </t>
  </si>
  <si>
    <t>QSFP56</t>
  </si>
  <si>
    <t>200GbE</t>
  </si>
  <si>
    <t>QSFP28</t>
  </si>
  <si>
    <t>300 m</t>
  </si>
  <si>
    <t>100GbE eSR4</t>
  </si>
  <si>
    <t>100 - 300 m</t>
  </si>
  <si>
    <t>100GbE MM Duplex</t>
  </si>
  <si>
    <t>100GbE SR4</t>
  </si>
  <si>
    <t>CFP2/4</t>
  </si>
  <si>
    <t>100GbE</t>
  </si>
  <si>
    <t>CFP</t>
  </si>
  <si>
    <t xml:space="preserve">50GbE </t>
  </si>
  <si>
    <t>QSFP+</t>
  </si>
  <si>
    <t>40GbE MM duplex</t>
  </si>
  <si>
    <t>40GbE</t>
  </si>
  <si>
    <t>SFP28</t>
  </si>
  <si>
    <t>25GbE SR, eSR</t>
  </si>
  <si>
    <t>SFP+</t>
  </si>
  <si>
    <t>10GbE</t>
  </si>
  <si>
    <t>XFP</t>
  </si>
  <si>
    <t>TBD</t>
  </si>
  <si>
    <t>50-56G</t>
  </si>
  <si>
    <t>EOM</t>
  </si>
  <si>
    <t>AOC</t>
  </si>
  <si>
    <t>SFP56</t>
  </si>
  <si>
    <t>CXP28</t>
  </si>
  <si>
    <t>25-28G</t>
  </si>
  <si>
    <t>XCVR</t>
  </si>
  <si>
    <t>Mini-SAS HD</t>
  </si>
  <si>
    <t>QSFP28/SFP28</t>
  </si>
  <si>
    <t>12-14G</t>
  </si>
  <si>
    <t>CXP</t>
  </si>
  <si>
    <t>≤12.5G</t>
  </si>
  <si>
    <t>QSFP+/SFP+</t>
  </si>
  <si>
    <t>≤10G</t>
  </si>
  <si>
    <t>64 Gbps</t>
  </si>
  <si>
    <t>Fibre Channel</t>
  </si>
  <si>
    <t>32 Gbps</t>
  </si>
  <si>
    <t>16 Gbps</t>
  </si>
  <si>
    <t>8 Gbps</t>
  </si>
  <si>
    <t>LightCounting Market Research</t>
  </si>
  <si>
    <t xml:space="preserve">The methodology used to create this forecast is depicted in the diagram below. </t>
  </si>
  <si>
    <t xml:space="preserve">The main steps in the forecast are as follows: </t>
  </si>
  <si>
    <t>1.</t>
  </si>
  <si>
    <t>2.</t>
  </si>
  <si>
    <t>3.</t>
  </si>
  <si>
    <t>4.</t>
  </si>
  <si>
    <t>5.</t>
  </si>
  <si>
    <t>6.</t>
  </si>
  <si>
    <t>DWDM</t>
  </si>
  <si>
    <t>Wireless fronthaul</t>
  </si>
  <si>
    <t>Fiber-to-the-home</t>
  </si>
  <si>
    <t>Wireless xhaul</t>
  </si>
  <si>
    <t>CWDM</t>
  </si>
  <si>
    <t xml:space="preserve">1 Gbps </t>
  </si>
  <si>
    <t>40 km</t>
  </si>
  <si>
    <t>All</t>
  </si>
  <si>
    <t>80 km</t>
  </si>
  <si>
    <t>2.5 Gbps</t>
  </si>
  <si>
    <t>10 Gbps</t>
  </si>
  <si>
    <r>
      <t>10 Gbps fixed-</t>
    </r>
    <r>
      <rPr>
        <sz val="10"/>
        <color theme="1"/>
        <rFont val="Calibri"/>
        <family val="2"/>
      </rPr>
      <t>λ</t>
    </r>
  </si>
  <si>
    <t>10 Gbps fixed-λ</t>
  </si>
  <si>
    <t>10 Gbps tunable</t>
  </si>
  <si>
    <t xml:space="preserve">XFP </t>
  </si>
  <si>
    <t>40 Gbps</t>
  </si>
  <si>
    <t>100Gbps</t>
  </si>
  <si>
    <t>On board</t>
  </si>
  <si>
    <t>Direct detect</t>
  </si>
  <si>
    <t>CFP-DCO</t>
  </si>
  <si>
    <t>CFP2-DCO</t>
  </si>
  <si>
    <t>CFP2-ACO</t>
  </si>
  <si>
    <t>200 Gbps</t>
  </si>
  <si>
    <t>≥ 400 Gbps</t>
  </si>
  <si>
    <t>400ZR</t>
  </si>
  <si>
    <t>100 Gbps</t>
  </si>
  <si>
    <t>WDM</t>
  </si>
  <si>
    <t>CWDM/DWDM</t>
  </si>
  <si>
    <t>10 km</t>
  </si>
  <si>
    <t>USD millions</t>
  </si>
  <si>
    <t>All other</t>
  </si>
  <si>
    <t>GbE</t>
  </si>
  <si>
    <t>500 m</t>
  </si>
  <si>
    <t>SFP</t>
  </si>
  <si>
    <t>GbE &amp; Fast Ethernet</t>
  </si>
  <si>
    <t>Various</t>
  </si>
  <si>
    <t>Legacy/discontinued</t>
  </si>
  <si>
    <t>10GbE LRM</t>
  </si>
  <si>
    <t>220 m</t>
  </si>
  <si>
    <t>25GbE LR</t>
  </si>
  <si>
    <t>25GbE ER</t>
  </si>
  <si>
    <t>40GbE SR4</t>
  </si>
  <si>
    <t>40GbE eSR4</t>
  </si>
  <si>
    <t xml:space="preserve">40GbE PSM4 </t>
  </si>
  <si>
    <t>40GbE (FR)</t>
  </si>
  <si>
    <t>2 km</t>
  </si>
  <si>
    <t>40GbE (LR4 subspec)</t>
  </si>
  <si>
    <t>100GbE SR2</t>
  </si>
  <si>
    <t>SFP-DD, DSFP</t>
  </si>
  <si>
    <t>100GbE PSM4</t>
  </si>
  <si>
    <t>100GbE DR</t>
  </si>
  <si>
    <t>100GbE CWDM4</t>
  </si>
  <si>
    <t>100GbE FR</t>
  </si>
  <si>
    <t>100GbE LR4</t>
  </si>
  <si>
    <t>100GbE 4WDM10</t>
  </si>
  <si>
    <t>100GbE 4WDM20</t>
  </si>
  <si>
    <t>20 km</t>
  </si>
  <si>
    <t>100GbE ER4, ER4-Lite</t>
  </si>
  <si>
    <t>2x200 (400G-SR8)</t>
  </si>
  <si>
    <t>OSFP</t>
  </si>
  <si>
    <t>2x200GbE</t>
  </si>
  <si>
    <t>400GbE SR4.2</t>
  </si>
  <si>
    <t>400GbE DR4</t>
  </si>
  <si>
    <t>400GbE FR4, FR8</t>
  </si>
  <si>
    <t>400GbE LR4, LR8</t>
  </si>
  <si>
    <t>checksum</t>
  </si>
  <si>
    <t>Grey</t>
  </si>
  <si>
    <t>50 GbE</t>
  </si>
  <si>
    <t>100 GbE</t>
  </si>
  <si>
    <t xml:space="preserve">Prices for IC chipsets for optical transceivers </t>
  </si>
  <si>
    <t>Chipset shipments by segment</t>
  </si>
  <si>
    <t>Chipset revenue by segment ($ mn)</t>
  </si>
  <si>
    <t>Annual shipments -- IC chipsets for optical transceivers</t>
  </si>
  <si>
    <t>Revenues of IC chipsets for optical transceivers ($ millions)</t>
  </si>
  <si>
    <t>Forecast: IC Chipsets for Optical Transceivers</t>
  </si>
  <si>
    <t>400 Gbps</t>
  </si>
  <si>
    <t>≤ 10 Gbps</t>
  </si>
  <si>
    <t>Ethernet IC chipset shipments by speed</t>
  </si>
  <si>
    <t>Ethernet IC chipset revenue by speed ($ mn)</t>
  </si>
  <si>
    <t>DWDM IC chipset shipments by speed</t>
  </si>
  <si>
    <t>DWDM IC chipset revenue by speed ($ mn)</t>
  </si>
  <si>
    <t>Percentage of total DWDM chipsets</t>
  </si>
  <si>
    <t>Annual shipments</t>
  </si>
  <si>
    <t>Annual revenues</t>
  </si>
  <si>
    <t>≤ 40 GbE</t>
  </si>
  <si>
    <t>Sales of 10GbE transceivers and IC chipsets</t>
  </si>
  <si>
    <t>10GbE transceivers</t>
  </si>
  <si>
    <t>10GbE IC chipsets</t>
  </si>
  <si>
    <t>Ratio</t>
  </si>
  <si>
    <t>Sales of 100GbE transceivers and IC chipsets</t>
  </si>
  <si>
    <t>100GbE transceivers</t>
  </si>
  <si>
    <t>100GbE IC chipsets</t>
  </si>
  <si>
    <t>Sales of DWDM transceivers and IC chipsets</t>
  </si>
  <si>
    <t>IC chipsets</t>
  </si>
  <si>
    <t>Transceivers</t>
  </si>
  <si>
    <t>Sales of Ethernet transceivers and IC chipsets</t>
  </si>
  <si>
    <t xml:space="preserve">400 GbE </t>
  </si>
  <si>
    <t>200 GbE and 2x200GbE</t>
  </si>
  <si>
    <t>Sales of 200GbE, 2x200GbE and 400GbE transceivers and IC chipsets</t>
  </si>
  <si>
    <t xml:space="preserve">Transceivers </t>
  </si>
  <si>
    <t>Shipments (Units)</t>
  </si>
  <si>
    <t>X2/XenPak</t>
  </si>
  <si>
    <t>Shipments of 10GbE transceivers by form factor</t>
  </si>
  <si>
    <t>Shipments of 100GbE transceivers by form factor</t>
  </si>
  <si>
    <t>reverse gear box</t>
  </si>
  <si>
    <t>Shipments of 200GbE, 2x200GbE and 400GbE transceivers</t>
  </si>
  <si>
    <t>400GbE</t>
  </si>
  <si>
    <t>Figure E-1: Total sales of IC chipsets</t>
  </si>
  <si>
    <t>This forecast is for Integrated Circuit chipsets used in the production of optical transceivers, consisting of Drivers, TIAs, CDRs, micro-controllers and more importantly PAM4 and Coherent DSP ICs.</t>
  </si>
  <si>
    <t>ASP ($)</t>
  </si>
  <si>
    <t>PAM4 DSPs</t>
  </si>
  <si>
    <t>Coherent DSPs</t>
  </si>
  <si>
    <t>Figure 3-3: Shipments of DWDM IC chipsets</t>
  </si>
  <si>
    <t>Figure 3-4: Sales of IC chipsets for CWDM and DWDM transceivers by datarate</t>
  </si>
  <si>
    <t>Figure 3.5: Market shares of equipment suppliers in terms of 100G port equivalents</t>
  </si>
  <si>
    <t>100G Port Equivalent</t>
  </si>
  <si>
    <t>Adva</t>
  </si>
  <si>
    <t>Ciena</t>
  </si>
  <si>
    <t>Huawei</t>
  </si>
  <si>
    <t>Infinera</t>
  </si>
  <si>
    <t>Nokia</t>
  </si>
  <si>
    <t>ZTE</t>
  </si>
  <si>
    <t>Fujitsu</t>
  </si>
  <si>
    <t>Others</t>
  </si>
  <si>
    <t>total</t>
  </si>
  <si>
    <t>Cisco</t>
  </si>
  <si>
    <t>3 qtrs</t>
  </si>
  <si>
    <t xml:space="preserve">Assumptions are made for each product regarding 1) the gross margin and 2) the percentage of the manufacturing cost, that is attributable to the required IC chipset for each product category.  </t>
  </si>
  <si>
    <t>Initial prices are adjusted based on feedback from industry participants</t>
  </si>
  <si>
    <t xml:space="preserve">Initial estimates of current and recent chipset prices are made by subtracting gross margin and non-chipset manufacturing cost from the LightCounting transceiver ASP.   </t>
  </si>
  <si>
    <t xml:space="preserve">The finished forecast is reviewed by external industry experts and final adjustments are made. </t>
  </si>
  <si>
    <t xml:space="preserve">Products included in the 'IC chipset' for each transceiver consist of one or more of the following: </t>
  </si>
  <si>
    <t>Revenues are calculated as the product of ASPs and unit shipments</t>
  </si>
  <si>
    <t>&lt;= these products are labeled 'PAM4' in column A on the 'Chipset units' tab</t>
  </si>
  <si>
    <t>&lt;= these products are labeled 'C-DSP' in column A on the 'Chipset units' tab</t>
  </si>
  <si>
    <t>PAM4</t>
  </si>
  <si>
    <t>C-DSP</t>
  </si>
  <si>
    <t>100G CWDM4-subspec</t>
  </si>
  <si>
    <t>100G</t>
  </si>
  <si>
    <t>8:1</t>
  </si>
  <si>
    <t>February 2019 analysis &gt;&gt;</t>
  </si>
  <si>
    <t>2019E</t>
  </si>
  <si>
    <t>2020E</t>
  </si>
  <si>
    <t>Comments</t>
  </si>
  <si>
    <t>Wireless</t>
  </si>
  <si>
    <t xml:space="preserve">10G </t>
  </si>
  <si>
    <t xml:space="preserve">25G </t>
  </si>
  <si>
    <t>Segment totals</t>
  </si>
  <si>
    <t>segment total</t>
  </si>
  <si>
    <t>Total 2</t>
  </si>
  <si>
    <t>PAM4 ports</t>
  </si>
  <si>
    <t>PAM4 ports are calculated as[PAM4 chips x number of lanes per chip], e.g. 50G=1, 100G=1, 200G=4, 2x200G=8, 400G=4 etc.</t>
  </si>
  <si>
    <t>Lanes</t>
  </si>
  <si>
    <t>100G PAM4</t>
  </si>
  <si>
    <t>50G PAM4</t>
  </si>
  <si>
    <t>PAM4 DSPs Total</t>
  </si>
  <si>
    <t>Total Coherent DSPs</t>
  </si>
  <si>
    <t>1-lane 50G PAM4 DSPs</t>
  </si>
  <si>
    <t xml:space="preserve">1-lane 100G  PAM4 DSPs </t>
  </si>
  <si>
    <t>100G Coherent DSPs</t>
  </si>
  <si>
    <t>Annual revenues ($ millions)</t>
  </si>
  <si>
    <t>PAM4 and Coherent DSPs by speed</t>
  </si>
  <si>
    <t>PAM4 and Coherent DSPs</t>
  </si>
  <si>
    <t>&lt;== for direct detect 10G DWDM transceiver</t>
  </si>
  <si>
    <t>4-lane 50G  PAM4 DSPs</t>
  </si>
  <si>
    <t>8-lane 50G  PAM4 DSPs</t>
  </si>
  <si>
    <t>4-lane 100G  PAM4 DSPs</t>
  </si>
  <si>
    <t>8-lane 100G  PAM4 DSPs</t>
  </si>
  <si>
    <t>200G Coherent DSPs</t>
  </si>
  <si>
    <t>400G Coherent DSPs</t>
  </si>
  <si>
    <t>ASP ($) - includes DSP, laser drivers &amp; TIAs</t>
  </si>
  <si>
    <t>PAM4 DSPs grand average</t>
  </si>
  <si>
    <t>Coherent DSPs grand average</t>
  </si>
  <si>
    <t>2-lane 50G  PAM4 DSPs (ColorZ)</t>
  </si>
  <si>
    <t>(total ports = merchant and captive)</t>
  </si>
  <si>
    <t>200G DSP only</t>
  </si>
  <si>
    <t>100G DSP only</t>
  </si>
  <si>
    <t>400G DSP only</t>
  </si>
  <si>
    <t>Q1, Q2, Q3</t>
  </si>
  <si>
    <t>Chipset shipments are the sum of transceiver shipments for each product in the LightCounting transceiver forecast, plus</t>
  </si>
  <si>
    <t>coherent DSPs sold to network equipment makers, which are then sold as part of switching/routing/transport gear and not included in the LightCounting transceiver forecast.</t>
  </si>
  <si>
    <t>7.</t>
  </si>
  <si>
    <t>&gt; 400G DSP only</t>
  </si>
  <si>
    <t>&gt; 400 Gbps</t>
  </si>
  <si>
    <t>Sales of DWDM DSP chips to equipment vendors (e.g. ADVA, ZTE) for internal consumption</t>
  </si>
  <si>
    <t>Sales to transceiver makers are excluded here to avoid double counting. (Sales to transceiver makers, e.g. Lumentum et al are included in total market numbers.)</t>
  </si>
  <si>
    <t>PAM4 Port Shipments</t>
  </si>
  <si>
    <t>Coherent DSPs - Total vs. merchant shipments</t>
  </si>
  <si>
    <t>200G Coherent DSPs - merchant</t>
  </si>
  <si>
    <t>&gt;400G Coherent DSPs</t>
  </si>
  <si>
    <t>100G Coherent DSPs - merchant</t>
  </si>
  <si>
    <t>100G coherent ports - total</t>
  </si>
  <si>
    <t>200G coherent ports - total</t>
  </si>
  <si>
    <t>100G Merchant/Total (%)</t>
  </si>
  <si>
    <t>200G Merchant/Total (%)</t>
  </si>
  <si>
    <t xml:space="preserve">This forecast accompanies the LightCounting report titled "MARKET FOR PAM4 AND COHERENT DSPS", published in March 2020. </t>
  </si>
  <si>
    <t>≥400G coherent ports - total</t>
  </si>
  <si>
    <t>≥400G Coherent DSPs - merchant</t>
  </si>
  <si>
    <t>≥400G Merchant/Total (%)</t>
  </si>
  <si>
    <t>2x400G SR8</t>
  </si>
  <si>
    <t>50 m</t>
  </si>
  <si>
    <t>OSFP, QSFP-DD</t>
  </si>
  <si>
    <t>800G DR4</t>
  </si>
  <si>
    <t>2x400G FR8</t>
  </si>
  <si>
    <t>100GbE ZR</t>
  </si>
  <si>
    <t>120 km</t>
  </si>
  <si>
    <t>&gt;120 km</t>
  </si>
  <si>
    <t>400ZR+</t>
  </si>
  <si>
    <t>400/600/800 Gbps</t>
  </si>
  <si>
    <t>2x400G, 800G</t>
  </si>
  <si>
    <t>October 2020  -- SAMPLE DATABASE</t>
  </si>
  <si>
    <t>1,3,6,12-14 Gbps</t>
  </si>
  <si>
    <t>≤ 0.5 km</t>
  </si>
  <si>
    <t>25 Gbps</t>
  </si>
  <si>
    <t>Grey MMF</t>
  </si>
  <si>
    <t>Grey SMF</t>
  </si>
  <si>
    <t>Grey Duplex</t>
  </si>
  <si>
    <t>Grey BiDi</t>
  </si>
  <si>
    <t>50 Gbps</t>
  </si>
  <si>
    <t>FTTx</t>
  </si>
  <si>
    <t>BPON ONU/Triplexer</t>
  </si>
  <si>
    <t>BPON OLT</t>
  </si>
  <si>
    <t>GPON ONU transceiver</t>
  </si>
  <si>
    <t>GPON BOSA on board</t>
  </si>
  <si>
    <t>GPON OLT</t>
  </si>
  <si>
    <t>GPON Triplexer</t>
  </si>
  <si>
    <t>EPON ONUs</t>
  </si>
  <si>
    <t>EPON BOSAs on board</t>
  </si>
  <si>
    <t>EPON OLTs</t>
  </si>
  <si>
    <t>XG-PON ONUs</t>
  </si>
  <si>
    <t>XG-PON BOSAs</t>
  </si>
  <si>
    <t>XGS-PON ONUs</t>
  </si>
  <si>
    <t>XG/XGS-PON OLTs</t>
  </si>
  <si>
    <t>NG-PON2 ONUs</t>
  </si>
  <si>
    <t>NG-PON2 OLTs</t>
  </si>
  <si>
    <t>25G/50G PON ONUs</t>
  </si>
  <si>
    <t>25G/50G PON OLTs</t>
  </si>
  <si>
    <t>PTP 2.5 Gbps &amp; below</t>
  </si>
  <si>
    <t>PTP 10 Gbps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</si>
</sst>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s>
  <fonts count="28" x14ac:knownFonts="1">
    <font>
      <sz val="10"/>
      <color theme="1"/>
      <name val="Calibri"/>
      <family val="2"/>
    </font>
    <font>
      <b/>
      <sz val="12"/>
      <color theme="1"/>
      <name val="Calibri"/>
      <family val="2"/>
    </font>
    <font>
      <sz val="10"/>
      <color theme="1"/>
      <name val="Calibri"/>
      <family val="2"/>
    </font>
    <font>
      <sz val="10"/>
      <color rgb="FFFF0000"/>
      <name val="Calibri"/>
      <family val="2"/>
    </font>
    <font>
      <b/>
      <sz val="10"/>
      <color theme="1"/>
      <name val="Calibri"/>
      <family val="2"/>
    </font>
    <font>
      <sz val="10"/>
      <color theme="3"/>
      <name val="Calibri"/>
      <family val="2"/>
    </font>
    <font>
      <sz val="10"/>
      <name val="Calibri"/>
      <family val="2"/>
    </font>
    <font>
      <sz val="10"/>
      <color theme="1"/>
      <name val="Calibri"/>
      <family val="2"/>
      <scheme val="minor"/>
    </font>
    <font>
      <sz val="12"/>
      <color theme="3"/>
      <name val="Calibri"/>
      <family val="2"/>
    </font>
    <font>
      <sz val="12"/>
      <color theme="1"/>
      <name val="Calibri"/>
      <family val="2"/>
    </font>
    <font>
      <b/>
      <sz val="9"/>
      <color indexed="81"/>
      <name val="Tahoma"/>
      <family val="2"/>
    </font>
    <font>
      <sz val="9"/>
      <color indexed="81"/>
      <name val="Tahoma"/>
      <family val="2"/>
    </font>
    <font>
      <b/>
      <sz val="14"/>
      <name val="Calibri"/>
      <family val="2"/>
    </font>
    <font>
      <b/>
      <sz val="12"/>
      <name val="Calibri"/>
      <family val="2"/>
    </font>
    <font>
      <b/>
      <sz val="14"/>
      <color theme="1"/>
      <name val="Calibri"/>
      <family val="2"/>
    </font>
    <font>
      <sz val="8"/>
      <color theme="1"/>
      <name val="Calibri"/>
      <family val="2"/>
    </font>
    <font>
      <sz val="14"/>
      <color theme="1"/>
      <name val="Calibri"/>
      <family val="2"/>
    </font>
    <font>
      <sz val="10"/>
      <color rgb="FF000000"/>
      <name val="Tahoma"/>
      <family val="2"/>
    </font>
    <font>
      <b/>
      <sz val="10"/>
      <color rgb="FF000000"/>
      <name val="Tahoma"/>
      <family val="2"/>
    </font>
    <font>
      <sz val="12"/>
      <name val="Calibri"/>
      <family val="2"/>
      <scheme val="minor"/>
    </font>
    <font>
      <b/>
      <sz val="11"/>
      <color theme="1"/>
      <name val="Calibri"/>
      <family val="2"/>
    </font>
    <font>
      <sz val="8"/>
      <color theme="4"/>
      <name val="Calibri"/>
      <family val="2"/>
    </font>
    <font>
      <b/>
      <sz val="8"/>
      <color rgb="FF009A46"/>
      <name val="Calibri"/>
      <family val="2"/>
    </font>
    <font>
      <sz val="8"/>
      <color rgb="FF00B050"/>
      <name val="Calibri"/>
      <family val="2"/>
    </font>
    <font>
      <b/>
      <sz val="8"/>
      <color theme="5"/>
      <name val="Calibri"/>
      <family val="2"/>
    </font>
    <font>
      <sz val="12"/>
      <name val="Calibri"/>
      <family val="2"/>
    </font>
    <font>
      <sz val="12"/>
      <color theme="3"/>
      <name val="Calibri"/>
      <family val="2"/>
      <scheme val="minor"/>
    </font>
    <font>
      <sz val="12"/>
      <color theme="1" tint="4.9989318521683403E-2"/>
      <name val="Calibri"/>
      <family val="2"/>
    </font>
  </fonts>
  <fills count="5">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dotted">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xf numFmtId="43" fontId="7" fillId="0" borderId="0" applyFont="0" applyFill="0" applyBorder="0" applyAlignment="0" applyProtection="0"/>
  </cellStyleXfs>
  <cellXfs count="190">
    <xf numFmtId="0" fontId="0" fillId="0" borderId="0" xfId="0"/>
    <xf numFmtId="0" fontId="1" fillId="0" borderId="0" xfId="0" applyFont="1"/>
    <xf numFmtId="0" fontId="0" fillId="0" borderId="0" xfId="0" applyBorder="1" applyAlignment="1">
      <alignment horizontal="left"/>
    </xf>
    <xf numFmtId="0" fontId="0" fillId="0" borderId="0" xfId="0" applyFont="1"/>
    <xf numFmtId="0" fontId="0" fillId="0" borderId="0" xfId="0" quotePrefix="1"/>
    <xf numFmtId="0" fontId="0" fillId="0" borderId="0" xfId="0" applyAlignment="1">
      <alignment horizontal="right"/>
    </xf>
    <xf numFmtId="0" fontId="0" fillId="0" borderId="8" xfId="0" applyBorder="1"/>
    <xf numFmtId="0" fontId="3" fillId="0" borderId="0" xfId="0" applyFont="1"/>
    <xf numFmtId="0" fontId="0" fillId="0" borderId="3" xfId="0" applyBorder="1"/>
    <xf numFmtId="0" fontId="0" fillId="0" borderId="4" xfId="0" applyBorder="1"/>
    <xf numFmtId="165" fontId="0" fillId="0" borderId="0" xfId="2" applyNumberFormat="1" applyFont="1"/>
    <xf numFmtId="0" fontId="0" fillId="0" borderId="8" xfId="0" applyBorder="1" applyAlignment="1">
      <alignment horizontal="left"/>
    </xf>
    <xf numFmtId="0" fontId="0" fillId="0" borderId="11" xfId="0" applyBorder="1" applyAlignment="1">
      <alignment horizontal="left"/>
    </xf>
    <xf numFmtId="165" fontId="0" fillId="0" borderId="8" xfId="2" applyNumberFormat="1" applyFont="1" applyBorder="1"/>
    <xf numFmtId="165" fontId="0" fillId="0" borderId="6" xfId="2" applyNumberFormat="1" applyFont="1" applyBorder="1"/>
    <xf numFmtId="0" fontId="0" fillId="0" borderId="1" xfId="0" applyBorder="1" applyAlignment="1">
      <alignment horizontal="center"/>
    </xf>
    <xf numFmtId="0" fontId="4" fillId="0" borderId="0" xfId="0" applyFont="1"/>
    <xf numFmtId="0" fontId="0" fillId="0" borderId="6" xfId="0" applyBorder="1"/>
    <xf numFmtId="0" fontId="6" fillId="0" borderId="5" xfId="0" applyFont="1" applyBorder="1"/>
    <xf numFmtId="0" fontId="6" fillId="0" borderId="0" xfId="0" applyFont="1" applyBorder="1"/>
    <xf numFmtId="0" fontId="0" fillId="0" borderId="7" xfId="0" applyBorder="1"/>
    <xf numFmtId="166" fontId="6" fillId="0" borderId="0" xfId="2" applyNumberFormat="1" applyFont="1" applyFill="1" applyBorder="1"/>
    <xf numFmtId="0" fontId="0" fillId="0" borderId="5" xfId="0" applyBorder="1"/>
    <xf numFmtId="0" fontId="0" fillId="0" borderId="0" xfId="0" applyBorder="1"/>
    <xf numFmtId="0" fontId="0" fillId="0" borderId="10" xfId="0" applyBorder="1"/>
    <xf numFmtId="0" fontId="0" fillId="0" borderId="9" xfId="0" applyBorder="1"/>
    <xf numFmtId="0" fontId="3" fillId="0" borderId="0" xfId="0" quotePrefix="1" applyFont="1"/>
    <xf numFmtId="0" fontId="0" fillId="0" borderId="11" xfId="0" applyBorder="1"/>
    <xf numFmtId="0" fontId="0" fillId="0" borderId="12" xfId="0" applyBorder="1"/>
    <xf numFmtId="0" fontId="0" fillId="0" borderId="2" xfId="0" applyBorder="1" applyAlignment="1">
      <alignment horizontal="center"/>
    </xf>
    <xf numFmtId="164" fontId="0" fillId="0" borderId="1" xfId="1" applyNumberFormat="1" applyFont="1" applyBorder="1"/>
    <xf numFmtId="164" fontId="6" fillId="0" borderId="0" xfId="1" applyNumberFormat="1" applyFont="1"/>
    <xf numFmtId="0" fontId="7" fillId="0" borderId="5" xfId="4" applyFont="1" applyFill="1" applyBorder="1" applyAlignment="1"/>
    <xf numFmtId="0" fontId="7" fillId="0" borderId="0" xfId="4" applyFont="1" applyFill="1" applyBorder="1" applyAlignment="1">
      <alignment horizontal="left"/>
    </xf>
    <xf numFmtId="0" fontId="7" fillId="0" borderId="0" xfId="4" applyFont="1" applyFill="1" applyBorder="1" applyAlignment="1"/>
    <xf numFmtId="0" fontId="0" fillId="0" borderId="7" xfId="0" applyFont="1" applyBorder="1"/>
    <xf numFmtId="164" fontId="3" fillId="0" borderId="0" xfId="1" applyNumberFormat="1" applyFont="1"/>
    <xf numFmtId="0" fontId="7" fillId="0" borderId="0" xfId="0" applyFont="1" applyBorder="1" applyAlignment="1">
      <alignment horizontal="left"/>
    </xf>
    <xf numFmtId="164" fontId="0" fillId="0" borderId="0" xfId="1" applyNumberFormat="1" applyFont="1"/>
    <xf numFmtId="0" fontId="7" fillId="0" borderId="0" xfId="0" applyFont="1" applyFill="1" applyBorder="1" applyAlignment="1">
      <alignment horizontal="left"/>
    </xf>
    <xf numFmtId="164" fontId="6" fillId="0" borderId="0" xfId="1" applyNumberFormat="1" applyFont="1" applyBorder="1"/>
    <xf numFmtId="17" fontId="8" fillId="0" borderId="0" xfId="0" quotePrefix="1" applyNumberFormat="1" applyFont="1"/>
    <xf numFmtId="0" fontId="9" fillId="0" borderId="0" xfId="0" applyFont="1"/>
    <xf numFmtId="0" fontId="0" fillId="0" borderId="13" xfId="0" applyBorder="1"/>
    <xf numFmtId="0" fontId="0" fillId="0" borderId="15" xfId="0" applyBorder="1" applyAlignment="1">
      <alignment horizontal="center"/>
    </xf>
    <xf numFmtId="165" fontId="3" fillId="0" borderId="0" xfId="0" applyNumberFormat="1" applyFont="1"/>
    <xf numFmtId="0" fontId="3" fillId="0" borderId="0" xfId="0" applyFont="1" applyFill="1" applyBorder="1" applyAlignment="1">
      <alignment horizontal="right"/>
    </xf>
    <xf numFmtId="0" fontId="0" fillId="0" borderId="13" xfId="0" applyFill="1" applyBorder="1"/>
    <xf numFmtId="0" fontId="0" fillId="0" borderId="15" xfId="0" applyBorder="1"/>
    <xf numFmtId="0" fontId="0" fillId="0" borderId="16" xfId="0" applyBorder="1"/>
    <xf numFmtId="165" fontId="0" fillId="0" borderId="11" xfId="2" applyNumberFormat="1" applyFont="1" applyBorder="1"/>
    <xf numFmtId="164" fontId="0" fillId="0" borderId="15" xfId="0" applyNumberFormat="1" applyBorder="1"/>
    <xf numFmtId="164" fontId="0" fillId="0" borderId="16" xfId="0" applyNumberFormat="1" applyBorder="1"/>
    <xf numFmtId="164" fontId="0" fillId="0" borderId="13" xfId="0" applyNumberFormat="1" applyBorder="1"/>
    <xf numFmtId="164" fontId="0" fillId="0" borderId="13" xfId="1" applyNumberFormat="1" applyFont="1" applyBorder="1"/>
    <xf numFmtId="165" fontId="0" fillId="0" borderId="15" xfId="2" applyNumberFormat="1" applyFont="1" applyBorder="1"/>
    <xf numFmtId="165" fontId="0" fillId="0" borderId="16" xfId="2" applyNumberFormat="1" applyFont="1" applyBorder="1"/>
    <xf numFmtId="0" fontId="0" fillId="0" borderId="5" xfId="0" applyFill="1" applyBorder="1" applyAlignment="1">
      <alignment horizontal="left" vertical="center"/>
    </xf>
    <xf numFmtId="0" fontId="0" fillId="0" borderId="0" xfId="0" applyFill="1" applyBorder="1" applyAlignment="1">
      <alignment horizontal="left" vertical="center" wrapText="1"/>
    </xf>
    <xf numFmtId="0" fontId="0" fillId="0" borderId="5" xfId="0" applyFont="1" applyFill="1" applyBorder="1" applyAlignment="1">
      <alignment horizontal="left" vertical="center"/>
    </xf>
    <xf numFmtId="0" fontId="0" fillId="0" borderId="0" xfId="0" applyFill="1" applyBorder="1" applyAlignment="1">
      <alignment horizontal="left" vertical="center"/>
    </xf>
    <xf numFmtId="0" fontId="0" fillId="0" borderId="8" xfId="0" applyFill="1" applyBorder="1" applyAlignment="1">
      <alignment horizontal="left" vertical="center" wrapText="1"/>
    </xf>
    <xf numFmtId="0" fontId="0" fillId="0" borderId="8" xfId="0" applyFill="1" applyBorder="1" applyAlignment="1">
      <alignment horizontal="left" vertical="center"/>
    </xf>
    <xf numFmtId="164" fontId="0" fillId="0" borderId="0" xfId="1" applyNumberFormat="1" applyFont="1" applyBorder="1"/>
    <xf numFmtId="164" fontId="0" fillId="0" borderId="16" xfId="1" applyNumberFormat="1" applyFont="1" applyBorder="1"/>
    <xf numFmtId="165" fontId="0" fillId="0" borderId="1" xfId="2" applyNumberFormat="1" applyFont="1" applyBorder="1"/>
    <xf numFmtId="0" fontId="0" fillId="0" borderId="15" xfId="0" applyBorder="1" applyAlignment="1">
      <alignment horizontal="left"/>
    </xf>
    <xf numFmtId="165" fontId="6" fillId="0" borderId="0" xfId="0" applyNumberFormat="1" applyFont="1"/>
    <xf numFmtId="164" fontId="6" fillId="0" borderId="11" xfId="1" applyNumberFormat="1" applyFont="1" applyBorder="1"/>
    <xf numFmtId="44" fontId="0" fillId="0" borderId="0" xfId="2" applyNumberFormat="1" applyFont="1"/>
    <xf numFmtId="165" fontId="2" fillId="0" borderId="3" xfId="2" applyNumberFormat="1" applyFont="1" applyFill="1" applyBorder="1"/>
    <xf numFmtId="0" fontId="12" fillId="0" borderId="0" xfId="0" applyFont="1"/>
    <xf numFmtId="0" fontId="13" fillId="0" borderId="0" xfId="0" applyFont="1"/>
    <xf numFmtId="9" fontId="0" fillId="0" borderId="1" xfId="3" applyFont="1" applyBorder="1"/>
    <xf numFmtId="0" fontId="0" fillId="0" borderId="18" xfId="0" applyFill="1" applyBorder="1" applyAlignment="1">
      <alignment horizontal="left" vertical="center"/>
    </xf>
    <xf numFmtId="165" fontId="0" fillId="0" borderId="14" xfId="2" applyNumberFormat="1" applyFont="1" applyBorder="1"/>
    <xf numFmtId="0" fontId="0" fillId="0" borderId="17" xfId="0" applyBorder="1"/>
    <xf numFmtId="0" fontId="0" fillId="0" borderId="14" xfId="0" applyBorder="1"/>
    <xf numFmtId="0" fontId="0" fillId="0" borderId="18" xfId="0" applyBorder="1"/>
    <xf numFmtId="0" fontId="14" fillId="0" borderId="0" xfId="0" applyFont="1"/>
    <xf numFmtId="0" fontId="3" fillId="0" borderId="0" xfId="0" applyFont="1" applyAlignment="1">
      <alignment horizontal="right"/>
    </xf>
    <xf numFmtId="167" fontId="3" fillId="0" borderId="0" xfId="0" applyNumberFormat="1" applyFont="1"/>
    <xf numFmtId="165" fontId="6" fillId="0" borderId="0" xfId="2" applyNumberFormat="1" applyFont="1" applyFill="1" applyBorder="1"/>
    <xf numFmtId="0" fontId="0" fillId="0" borderId="0" xfId="0" applyAlignment="1">
      <alignment horizontal="center"/>
    </xf>
    <xf numFmtId="0" fontId="15" fillId="0" borderId="0" xfId="0" applyFont="1" applyAlignment="1">
      <alignment horizontal="center"/>
    </xf>
    <xf numFmtId="0" fontId="16" fillId="0" borderId="0" xfId="0" applyFont="1"/>
    <xf numFmtId="9" fontId="0" fillId="0" borderId="0" xfId="3" applyFont="1"/>
    <xf numFmtId="0" fontId="0" fillId="0" borderId="7" xfId="0" applyFont="1" applyFill="1" applyBorder="1"/>
    <xf numFmtId="164" fontId="6" fillId="0" borderId="0" xfId="1" applyNumberFormat="1" applyFont="1" applyFill="1" applyBorder="1"/>
    <xf numFmtId="0" fontId="0" fillId="0" borderId="12" xfId="0" applyFill="1" applyBorder="1" applyAlignment="1">
      <alignment vertical="center"/>
    </xf>
    <xf numFmtId="0" fontId="0" fillId="0" borderId="11" xfId="0" applyFill="1" applyBorder="1" applyAlignment="1">
      <alignment horizontal="left" vertical="center"/>
    </xf>
    <xf numFmtId="0" fontId="0" fillId="0" borderId="10" xfId="0" applyFill="1" applyBorder="1" applyAlignment="1">
      <alignment horizontal="left" vertical="center"/>
    </xf>
    <xf numFmtId="164" fontId="0" fillId="0" borderId="11" xfId="1" applyNumberFormat="1" applyFont="1" applyFill="1" applyBorder="1"/>
    <xf numFmtId="0" fontId="0" fillId="0" borderId="7" xfId="0" applyFill="1" applyBorder="1" applyAlignment="1">
      <alignment vertical="center"/>
    </xf>
    <xf numFmtId="164" fontId="0" fillId="0" borderId="0" xfId="1" applyNumberFormat="1" applyFont="1" applyFill="1" applyBorder="1"/>
    <xf numFmtId="0" fontId="0" fillId="0" borderId="17" xfId="0" applyFill="1" applyBorder="1" applyAlignment="1">
      <alignment vertical="center"/>
    </xf>
    <xf numFmtId="0" fontId="0" fillId="0" borderId="14" xfId="0" applyFill="1" applyBorder="1" applyAlignment="1">
      <alignment horizontal="left" vertical="center"/>
    </xf>
    <xf numFmtId="164" fontId="0" fillId="0" borderId="14" xfId="1" applyNumberFormat="1" applyFont="1" applyFill="1" applyBorder="1"/>
    <xf numFmtId="164" fontId="0" fillId="0" borderId="0" xfId="1" applyNumberFormat="1" applyFont="1" applyFill="1"/>
    <xf numFmtId="0" fontId="0" fillId="0" borderId="6" xfId="0" applyFill="1" applyBorder="1" applyAlignment="1">
      <alignment vertical="center"/>
    </xf>
    <xf numFmtId="164" fontId="0" fillId="0" borderId="8" xfId="1" applyNumberFormat="1" applyFont="1" applyFill="1" applyBorder="1"/>
    <xf numFmtId="0" fontId="0" fillId="0" borderId="7" xfId="0" applyFill="1" applyBorder="1"/>
    <xf numFmtId="0" fontId="0" fillId="0" borderId="0" xfId="0" applyFill="1" applyBorder="1"/>
    <xf numFmtId="0" fontId="0" fillId="0" borderId="5" xfId="0" applyFill="1" applyBorder="1"/>
    <xf numFmtId="37" fontId="0" fillId="0" borderId="0" xfId="0" applyNumberFormat="1" applyFill="1"/>
    <xf numFmtId="166" fontId="2" fillId="0" borderId="3" xfId="2" applyNumberFormat="1" applyFont="1" applyFill="1" applyBorder="1"/>
    <xf numFmtId="164" fontId="0" fillId="0" borderId="3" xfId="1" applyNumberFormat="1" applyFont="1" applyBorder="1"/>
    <xf numFmtId="164" fontId="3" fillId="0" borderId="0" xfId="0" applyNumberFormat="1" applyFont="1"/>
    <xf numFmtId="0" fontId="0" fillId="0" borderId="16" xfId="0" applyFill="1" applyBorder="1"/>
    <xf numFmtId="0" fontId="0" fillId="0" borderId="1" xfId="0" applyFill="1" applyBorder="1"/>
    <xf numFmtId="0" fontId="0" fillId="0" borderId="16" xfId="0" applyBorder="1" applyAlignment="1">
      <alignment horizontal="left"/>
    </xf>
    <xf numFmtId="0" fontId="0" fillId="0" borderId="1" xfId="0" applyBorder="1" applyAlignment="1">
      <alignment horizontal="left"/>
    </xf>
    <xf numFmtId="0" fontId="0" fillId="0" borderId="5" xfId="0" applyFill="1" applyBorder="1" applyAlignment="1">
      <alignment horizontal="right"/>
    </xf>
    <xf numFmtId="167" fontId="0" fillId="0" borderId="0" xfId="3" applyNumberFormat="1" applyFont="1"/>
    <xf numFmtId="9" fontId="0" fillId="0" borderId="0" xfId="3" applyNumberFormat="1" applyFont="1"/>
    <xf numFmtId="0" fontId="0" fillId="0" borderId="15" xfId="0" applyFill="1" applyBorder="1"/>
    <xf numFmtId="0" fontId="0" fillId="0" borderId="9" xfId="0" applyFont="1" applyFill="1" applyBorder="1" applyAlignment="1">
      <alignment horizontal="left" vertical="center"/>
    </xf>
    <xf numFmtId="165" fontId="0" fillId="0" borderId="16" xfId="2" applyNumberFormat="1" applyFont="1" applyFill="1" applyBorder="1"/>
    <xf numFmtId="165" fontId="0" fillId="0" borderId="13" xfId="2" applyNumberFormat="1" applyFont="1" applyBorder="1"/>
    <xf numFmtId="6" fontId="0" fillId="0" borderId="0" xfId="0" applyNumberFormat="1"/>
    <xf numFmtId="0" fontId="4" fillId="0" borderId="0" xfId="0" applyFont="1" applyFill="1" applyBorder="1" applyAlignment="1">
      <alignment horizontal="left"/>
    </xf>
    <xf numFmtId="0" fontId="0" fillId="0" borderId="13" xfId="0" applyBorder="1" applyAlignment="1">
      <alignment horizontal="left"/>
    </xf>
    <xf numFmtId="167" fontId="0" fillId="0" borderId="1" xfId="3" applyNumberFormat="1" applyFont="1" applyBorder="1"/>
    <xf numFmtId="164" fontId="0" fillId="0" borderId="15" xfId="1" applyNumberFormat="1" applyFont="1" applyBorder="1"/>
    <xf numFmtId="164" fontId="9" fillId="0" borderId="0" xfId="0" applyNumberFormat="1" applyFont="1"/>
    <xf numFmtId="0" fontId="19" fillId="0" borderId="8" xfId="0" applyFont="1" applyFill="1" applyBorder="1" applyAlignment="1" applyProtection="1">
      <alignment horizontal="center"/>
      <protection locked="0"/>
    </xf>
    <xf numFmtId="0" fontId="9" fillId="0" borderId="8" xfId="0" applyFont="1" applyBorder="1" applyAlignment="1">
      <alignment horizontal="center"/>
    </xf>
    <xf numFmtId="0" fontId="9" fillId="0" borderId="0" xfId="0" quotePrefix="1" applyFont="1"/>
    <xf numFmtId="0" fontId="9" fillId="0" borderId="0" xfId="0" quotePrefix="1" applyFont="1" applyAlignment="1">
      <alignment horizontal="center" vertical="top"/>
    </xf>
    <xf numFmtId="0" fontId="9" fillId="0" borderId="0" xfId="0" applyFont="1" applyAlignment="1">
      <alignment horizontal="left" indent="2"/>
    </xf>
    <xf numFmtId="0" fontId="6" fillId="0" borderId="0" xfId="0" applyFont="1" applyFill="1" applyBorder="1"/>
    <xf numFmtId="0" fontId="6" fillId="0" borderId="5" xfId="0" applyFont="1" applyFill="1" applyBorder="1"/>
    <xf numFmtId="0" fontId="20" fillId="0" borderId="0" xfId="0" applyFont="1"/>
    <xf numFmtId="0" fontId="21" fillId="0" borderId="15" xfId="0" applyFont="1" applyFill="1" applyBorder="1" applyAlignment="1">
      <alignment horizontal="center"/>
    </xf>
    <xf numFmtId="0" fontId="21" fillId="0" borderId="16" xfId="0" applyFont="1" applyFill="1" applyBorder="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left"/>
    </xf>
    <xf numFmtId="164" fontId="0" fillId="0" borderId="16" xfId="1" applyNumberFormat="1" applyFont="1" applyFill="1" applyBorder="1"/>
    <xf numFmtId="0" fontId="0" fillId="0" borderId="12" xfId="0" applyFont="1" applyBorder="1"/>
    <xf numFmtId="0" fontId="7" fillId="0" borderId="11" xfId="4" applyFont="1" applyFill="1" applyBorder="1" applyAlignment="1"/>
    <xf numFmtId="0" fontId="7" fillId="0" borderId="11" xfId="4" applyFont="1" applyFill="1" applyBorder="1" applyAlignment="1">
      <alignment horizontal="left"/>
    </xf>
    <xf numFmtId="0" fontId="7" fillId="0" borderId="10" xfId="4" applyFont="1" applyFill="1" applyBorder="1" applyAlignment="1"/>
    <xf numFmtId="166" fontId="6" fillId="0" borderId="11" xfId="2" applyNumberFormat="1" applyFont="1" applyFill="1" applyBorder="1"/>
    <xf numFmtId="0" fontId="0" fillId="0" borderId="13" xfId="0" applyFill="1" applyBorder="1" applyAlignment="1">
      <alignment horizontal="left" vertical="center" wrapText="1"/>
    </xf>
    <xf numFmtId="0" fontId="0" fillId="0" borderId="0" xfId="0" quotePrefix="1" applyAlignment="1">
      <alignment horizontal="right"/>
    </xf>
    <xf numFmtId="164" fontId="0" fillId="0" borderId="0" xfId="0" applyNumberFormat="1"/>
    <xf numFmtId="164" fontId="4" fillId="0" borderId="0" xfId="0" applyNumberFormat="1" applyFont="1" applyBorder="1"/>
    <xf numFmtId="37" fontId="0" fillId="0" borderId="6" xfId="0" applyNumberFormat="1" applyFill="1" applyBorder="1"/>
    <xf numFmtId="37" fontId="0" fillId="0" borderId="8" xfId="0" applyNumberFormat="1" applyFill="1" applyBorder="1"/>
    <xf numFmtId="166" fontId="0" fillId="0" borderId="0" xfId="2" applyNumberFormat="1" applyFont="1"/>
    <xf numFmtId="0" fontId="0" fillId="0" borderId="6" xfId="0" applyFill="1" applyBorder="1"/>
    <xf numFmtId="0" fontId="0" fillId="0" borderId="8" xfId="0" applyFill="1" applyBorder="1"/>
    <xf numFmtId="0" fontId="0" fillId="0" borderId="9" xfId="0" applyFill="1" applyBorder="1"/>
    <xf numFmtId="44" fontId="2" fillId="0" borderId="3" xfId="2" applyNumberFormat="1" applyFont="1" applyFill="1" applyBorder="1"/>
    <xf numFmtId="44" fontId="0" fillId="0" borderId="11" xfId="2" applyNumberFormat="1" applyFont="1" applyBorder="1"/>
    <xf numFmtId="37" fontId="0" fillId="0" borderId="0" xfId="0" applyNumberFormat="1"/>
    <xf numFmtId="164" fontId="0" fillId="0" borderId="8" xfId="0" applyNumberFormat="1" applyBorder="1"/>
    <xf numFmtId="0" fontId="5" fillId="2" borderId="0" xfId="0" applyFont="1" applyFill="1"/>
    <xf numFmtId="164" fontId="5" fillId="2" borderId="0" xfId="1" applyNumberFormat="1" applyFont="1" applyFill="1"/>
    <xf numFmtId="0" fontId="0" fillId="2" borderId="0" xfId="0" applyFill="1"/>
    <xf numFmtId="6" fontId="5" fillId="2" borderId="0" xfId="0" applyNumberFormat="1" applyFont="1" applyFill="1"/>
    <xf numFmtId="164" fontId="0" fillId="0" borderId="1" xfId="1" applyNumberFormat="1" applyFont="1" applyFill="1" applyBorder="1"/>
    <xf numFmtId="0" fontId="0" fillId="0" borderId="0" xfId="0" applyFill="1"/>
    <xf numFmtId="0" fontId="0" fillId="0" borderId="16" xfId="0" applyBorder="1" applyAlignment="1">
      <alignment horizontal="left" indent="2"/>
    </xf>
    <xf numFmtId="0" fontId="0" fillId="0" borderId="15" xfId="0" applyBorder="1" applyAlignment="1">
      <alignment horizontal="left" indent="2"/>
    </xf>
    <xf numFmtId="0" fontId="0" fillId="0" borderId="16" xfId="0" applyFill="1" applyBorder="1" applyAlignment="1">
      <alignment horizontal="left" indent="2"/>
    </xf>
    <xf numFmtId="0" fontId="0" fillId="0" borderId="13" xfId="0" applyFill="1" applyBorder="1" applyAlignment="1">
      <alignment horizontal="left" indent="2"/>
    </xf>
    <xf numFmtId="165" fontId="0" fillId="0" borderId="13" xfId="2" applyNumberFormat="1" applyFont="1" applyFill="1" applyBorder="1"/>
    <xf numFmtId="164" fontId="0" fillId="0" borderId="5" xfId="1" applyNumberFormat="1" applyFont="1" applyBorder="1" applyAlignment="1">
      <alignment horizontal="center"/>
    </xf>
    <xf numFmtId="165" fontId="0" fillId="0" borderId="5" xfId="2" applyNumberFormat="1" applyFont="1" applyBorder="1" applyAlignment="1">
      <alignment horizontal="center"/>
    </xf>
    <xf numFmtId="165" fontId="0" fillId="0" borderId="1" xfId="2" applyNumberFormat="1" applyFont="1" applyFill="1" applyBorder="1"/>
    <xf numFmtId="165" fontId="0" fillId="0" borderId="1" xfId="2" applyNumberFormat="1" applyFont="1" applyBorder="1" applyAlignment="1">
      <alignment horizontal="center"/>
    </xf>
    <xf numFmtId="165" fontId="0" fillId="0" borderId="2" xfId="2" applyNumberFormat="1" applyFont="1" applyBorder="1" applyAlignment="1">
      <alignment horizontal="center"/>
    </xf>
    <xf numFmtId="3" fontId="0" fillId="0" borderId="1" xfId="0" applyNumberFormat="1" applyBorder="1"/>
    <xf numFmtId="0" fontId="0" fillId="4" borderId="1" xfId="0" applyFill="1" applyBorder="1" applyAlignment="1">
      <alignment horizontal="center"/>
    </xf>
    <xf numFmtId="164" fontId="0" fillId="0" borderId="5" xfId="1" applyNumberFormat="1" applyFont="1" applyFill="1" applyBorder="1" applyAlignment="1">
      <alignment horizontal="center"/>
    </xf>
    <xf numFmtId="0" fontId="0" fillId="0" borderId="0" xfId="0" applyAlignment="1">
      <alignment horizontal="center"/>
    </xf>
    <xf numFmtId="164" fontId="26" fillId="0" borderId="0" xfId="1" applyNumberFormat="1" applyFont="1"/>
    <xf numFmtId="164" fontId="27" fillId="0" borderId="0" xfId="1" applyNumberFormat="1" applyFont="1"/>
    <xf numFmtId="0" fontId="0" fillId="0" borderId="1" xfId="0" applyBorder="1" applyAlignment="1">
      <alignment horizontal="left" indent="2"/>
    </xf>
    <xf numFmtId="9" fontId="0" fillId="0" borderId="1" xfId="3" applyFont="1" applyFill="1" applyBorder="1"/>
    <xf numFmtId="0" fontId="0" fillId="0" borderId="0" xfId="0" applyAlignment="1">
      <alignment horizontal="center"/>
    </xf>
    <xf numFmtId="0" fontId="0" fillId="3" borderId="0" xfId="0" applyFill="1" applyAlignment="1">
      <alignment horizontal="center"/>
    </xf>
    <xf numFmtId="9" fontId="0" fillId="0" borderId="0" xfId="3" applyFont="1" applyFill="1"/>
    <xf numFmtId="9" fontId="6" fillId="0" borderId="1" xfId="3" applyFont="1" applyFill="1" applyBorder="1"/>
    <xf numFmtId="9" fontId="0" fillId="0" borderId="16" xfId="3" applyFont="1" applyFill="1" applyBorder="1"/>
    <xf numFmtId="0" fontId="9" fillId="0" borderId="0" xfId="0" applyFont="1" applyAlignment="1">
      <alignment horizontal="left"/>
    </xf>
    <xf numFmtId="0" fontId="9" fillId="0" borderId="0" xfId="0" applyFont="1" applyAlignment="1">
      <alignment horizontal="left" wrapText="1"/>
    </xf>
  </cellXfs>
  <cellStyles count="6">
    <cellStyle name="Comma" xfId="1" builtinId="3"/>
    <cellStyle name="Comma 5" xfId="5"/>
    <cellStyle name="Currency" xfId="2" builtinId="4"/>
    <cellStyle name="Normal" xfId="0" builtinId="0"/>
    <cellStyle name="Normal 3" xfId="4"/>
    <cellStyle name="Percent" xfId="3" builtinId="5"/>
  </cellStyles>
  <dxfs count="0"/>
  <tableStyles count="0" defaultTableStyle="TableStyleMedium2" defaultPivotStyle="PivotStyleLight16"/>
  <colors>
    <mruColors>
      <color rgb="FFCCFFFF"/>
      <color rgb="FFCCFF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IC chipsets for optical transceivers - units consumed</a:t>
            </a:r>
          </a:p>
        </c:rich>
      </c:tx>
      <c:layout>
        <c:manualLayout>
          <c:xMode val="edge"/>
          <c:yMode val="edge"/>
          <c:x val="0.13979155730533682"/>
          <c:y val="2.7777777777777776E-2"/>
        </c:manualLayout>
      </c:layout>
      <c:overlay val="0"/>
    </c:title>
    <c:autoTitleDeleted val="0"/>
    <c:plotArea>
      <c:layout/>
      <c:barChart>
        <c:barDir val="col"/>
        <c:grouping val="stacked"/>
        <c:varyColors val="0"/>
        <c:ser>
          <c:idx val="0"/>
          <c:order val="0"/>
          <c:tx>
            <c:strRef>
              <c:f>Summary!$B$25</c:f>
              <c:strCache>
                <c:ptCount val="1"/>
                <c:pt idx="0">
                  <c:v>FibreChannel</c:v>
                </c:pt>
              </c:strCache>
            </c:strRef>
          </c:tx>
          <c:invertIfNegative val="0"/>
          <c:cat>
            <c:numRef>
              <c:f>Summary!$C$24:$L$24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Summary!$C$25:$L$25</c:f>
              <c:numCache>
                <c:formatCode>_(* #,##0_);_(* \(#,##0\);_(* "-"??_);_(@_)</c:formatCode>
                <c:ptCount val="10"/>
                <c:pt idx="0">
                  <c:v>7837651</c:v>
                </c:pt>
                <c:pt idx="1">
                  <c:v>7704897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14-6949-A53B-3267D2E78810}"/>
            </c:ext>
          </c:extLst>
        </c:ser>
        <c:ser>
          <c:idx val="1"/>
          <c:order val="1"/>
          <c:tx>
            <c:strRef>
              <c:f>Summary!$B$26</c:f>
              <c:strCache>
                <c:ptCount val="1"/>
                <c:pt idx="0">
                  <c:v>AOCs &amp; EOMs</c:v>
                </c:pt>
              </c:strCache>
            </c:strRef>
          </c:tx>
          <c:invertIfNegative val="0"/>
          <c:cat>
            <c:numRef>
              <c:f>Summary!$C$24:$L$24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Summary!$C$26:$L$26</c:f>
              <c:numCache>
                <c:formatCode>_(* #,##0_);_(* \(#,##0\);_(* "-"??_);_(@_)</c:formatCode>
                <c:ptCount val="10"/>
                <c:pt idx="0">
                  <c:v>5189972.7142857146</c:v>
                </c:pt>
                <c:pt idx="1">
                  <c:v>8474878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14-6949-A53B-3267D2E78810}"/>
            </c:ext>
          </c:extLst>
        </c:ser>
        <c:ser>
          <c:idx val="2"/>
          <c:order val="2"/>
          <c:tx>
            <c:strRef>
              <c:f>Summary!$B$27</c:f>
              <c:strCache>
                <c:ptCount val="1"/>
                <c:pt idx="0">
                  <c:v>Ethernet</c:v>
                </c:pt>
              </c:strCache>
            </c:strRef>
          </c:tx>
          <c:spPr>
            <a:ln>
              <a:noFill/>
            </a:ln>
          </c:spPr>
          <c:invertIfNegative val="0"/>
          <c:cat>
            <c:numRef>
              <c:f>Summary!$C$24:$L$24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Summary!$C$27:$L$27</c:f>
              <c:numCache>
                <c:formatCode>_(* #,##0_);_(* \(#,##0\);_(* "-"??_);_(@_)</c:formatCode>
                <c:ptCount val="10"/>
                <c:pt idx="0">
                  <c:v>36433414.034999996</c:v>
                </c:pt>
                <c:pt idx="1">
                  <c:v>38102112.150000006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14-6949-A53B-3267D2E78810}"/>
            </c:ext>
          </c:extLst>
        </c:ser>
        <c:ser>
          <c:idx val="3"/>
          <c:order val="3"/>
          <c:tx>
            <c:strRef>
              <c:f>Summary!$B$28</c:f>
              <c:strCache>
                <c:ptCount val="1"/>
                <c:pt idx="0">
                  <c:v>CWDM/DWDM</c:v>
                </c:pt>
              </c:strCache>
            </c:strRef>
          </c:tx>
          <c:invertIfNegative val="0"/>
          <c:cat>
            <c:numRef>
              <c:f>Summary!$C$24:$L$24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Summary!$C$28:$L$28</c:f>
              <c:numCache>
                <c:formatCode>_(* #,##0_);_(* \(#,##0\);_(* "-"??_);_(@_)</c:formatCode>
                <c:ptCount val="10"/>
                <c:pt idx="0">
                  <c:v>1088170</c:v>
                </c:pt>
                <c:pt idx="1">
                  <c:v>985211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14-6949-A53B-3267D2E78810}"/>
            </c:ext>
          </c:extLst>
        </c:ser>
        <c:ser>
          <c:idx val="4"/>
          <c:order val="4"/>
          <c:tx>
            <c:strRef>
              <c:f>Summary!$B$29</c:f>
              <c:strCache>
                <c:ptCount val="1"/>
                <c:pt idx="0">
                  <c:v>Wireless fronthaul</c:v>
                </c:pt>
              </c:strCache>
            </c:strRef>
          </c:tx>
          <c:spPr>
            <a:ln>
              <a:noFill/>
            </a:ln>
          </c:spPr>
          <c:invertIfNegative val="0"/>
          <c:cat>
            <c:numRef>
              <c:f>Summary!$C$24:$L$24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Summary!$C$29:$L$29</c:f>
              <c:numCache>
                <c:formatCode>_(* #,##0_);_(* \(#,##0\);_(* "-"??_);_(@_)</c:formatCode>
                <c:ptCount val="10"/>
                <c:pt idx="0">
                  <c:v>19024119.772373602</c:v>
                </c:pt>
                <c:pt idx="1">
                  <c:v>12999554.544593539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14-6949-A53B-3267D2E78810}"/>
            </c:ext>
          </c:extLst>
        </c:ser>
        <c:ser>
          <c:idx val="5"/>
          <c:order val="5"/>
          <c:tx>
            <c:strRef>
              <c:f>Summary!$B$30</c:f>
              <c:strCache>
                <c:ptCount val="1"/>
                <c:pt idx="0">
                  <c:v>Fiber-to-the-home</c:v>
                </c:pt>
              </c:strCache>
            </c:strRef>
          </c:tx>
          <c:invertIfNegative val="0"/>
          <c:cat>
            <c:numRef>
              <c:f>Summary!$C$24:$L$24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Summary!$C$30:$L$30</c:f>
              <c:numCache>
                <c:formatCode>_(* #,##0_);_(* \(#,##0\);_(* "-"??_);_(@_)</c:formatCode>
                <c:ptCount val="10"/>
                <c:pt idx="0">
                  <c:v>103925994.18134303</c:v>
                </c:pt>
                <c:pt idx="1">
                  <c:v>79141648.274823561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14-6949-A53B-3267D2E78810}"/>
            </c:ext>
          </c:extLst>
        </c:ser>
        <c:dLbls>
          <c:showLegendKey val="0"/>
          <c:showVal val="0"/>
          <c:showCatName val="0"/>
          <c:showSerName val="0"/>
          <c:showPercent val="0"/>
          <c:showBubbleSize val="0"/>
        </c:dLbls>
        <c:gapWidth val="150"/>
        <c:overlap val="100"/>
        <c:axId val="87032576"/>
        <c:axId val="100381440"/>
      </c:barChart>
      <c:catAx>
        <c:axId val="87032576"/>
        <c:scaling>
          <c:orientation val="minMax"/>
        </c:scaling>
        <c:delete val="0"/>
        <c:axPos val="b"/>
        <c:numFmt formatCode="General" sourceLinked="1"/>
        <c:majorTickMark val="out"/>
        <c:minorTickMark val="none"/>
        <c:tickLblPos val="nextTo"/>
        <c:crossAx val="100381440"/>
        <c:crosses val="autoZero"/>
        <c:auto val="1"/>
        <c:lblAlgn val="ctr"/>
        <c:lblOffset val="100"/>
        <c:noMultiLvlLbl val="0"/>
      </c:catAx>
      <c:valAx>
        <c:axId val="100381440"/>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7.7764294891390986E-3"/>
              <c:y val="0.25281459609215517"/>
            </c:manualLayout>
          </c:layout>
          <c:overlay val="0"/>
        </c:title>
        <c:numFmt formatCode="_(* #,##0_);_(* \(#,##0\);_(* &quot;-&quot;??_);_(@_)" sourceLinked="1"/>
        <c:majorTickMark val="out"/>
        <c:minorTickMark val="none"/>
        <c:tickLblPos val="nextTo"/>
        <c:crossAx val="87032576"/>
        <c:crosses val="autoZero"/>
        <c:crossBetween val="between"/>
        <c:minorUnit val="4000000"/>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04697167510759"/>
          <c:y val="8.5485026289214228E-2"/>
          <c:w val="0.77742718657166832"/>
          <c:h val="0.79853492382553648"/>
        </c:manualLayout>
      </c:layout>
      <c:barChart>
        <c:barDir val="col"/>
        <c:grouping val="stacked"/>
        <c:varyColors val="0"/>
        <c:ser>
          <c:idx val="5"/>
          <c:order val="0"/>
          <c:tx>
            <c:strRef>
              <c:f>Summary!$B$77</c:f>
              <c:strCache>
                <c:ptCount val="1"/>
                <c:pt idx="0">
                  <c:v> 200 GbE and 2x200GbE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Summary!$C$77:$L$77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160-1B4E-8D09-B090FE69CBEB}"/>
            </c:ext>
          </c:extLst>
        </c:ser>
        <c:ser>
          <c:idx val="6"/>
          <c:order val="1"/>
          <c:tx>
            <c:strRef>
              <c:f>Summary!$B$78</c:f>
              <c:strCache>
                <c:ptCount val="1"/>
                <c:pt idx="0">
                  <c:v> 400 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Summary!$C$78:$L$78</c:f>
              <c:numCache>
                <c:formatCode>_("$"* #,##0_);_("$"* \(#,##0\);_("$"* "-"??_);_(@_)</c:formatCode>
                <c:ptCount val="10"/>
                <c:pt idx="0">
                  <c:v>0</c:v>
                </c:pt>
                <c:pt idx="1">
                  <c:v>5.3400000000000003E-2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A160-1B4E-8D09-B090FE69CBEB}"/>
            </c:ext>
          </c:extLst>
        </c:ser>
        <c:dLbls>
          <c:showLegendKey val="0"/>
          <c:showVal val="0"/>
          <c:showCatName val="0"/>
          <c:showSerName val="0"/>
          <c:showPercent val="0"/>
          <c:showBubbleSize val="0"/>
        </c:dLbls>
        <c:gapWidth val="150"/>
        <c:overlap val="100"/>
        <c:axId val="49844992"/>
        <c:axId val="49846528"/>
      </c:barChart>
      <c:catAx>
        <c:axId val="49844992"/>
        <c:scaling>
          <c:orientation val="minMax"/>
        </c:scaling>
        <c:delete val="0"/>
        <c:axPos val="b"/>
        <c:numFmt formatCode="General" sourceLinked="1"/>
        <c:majorTickMark val="out"/>
        <c:minorTickMark val="none"/>
        <c:tickLblPos val="nextTo"/>
        <c:crossAx val="49846528"/>
        <c:crosses val="autoZero"/>
        <c:auto val="1"/>
        <c:lblAlgn val="ctr"/>
        <c:lblOffset val="100"/>
        <c:noMultiLvlLbl val="0"/>
      </c:catAx>
      <c:valAx>
        <c:axId val="49846528"/>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49844992"/>
        <c:crosses val="autoZero"/>
        <c:crossBetween val="between"/>
      </c:valAx>
    </c:plotArea>
    <c:legend>
      <c:legendPos val="r"/>
      <c:layout>
        <c:manualLayout>
          <c:xMode val="edge"/>
          <c:yMode val="edge"/>
          <c:x val="0.23169483237534325"/>
          <c:y val="0.16942786713162475"/>
          <c:w val="0.41337146402832475"/>
          <c:h val="0.25901177261332359"/>
        </c:manualLayout>
      </c:layout>
      <c:overlay val="0"/>
      <c:spPr>
        <a:solidFill>
          <a:schemeClr val="bg1"/>
        </a:solidFill>
        <a:ln>
          <a:solidFill>
            <a:schemeClr val="tx1">
              <a:lumMod val="50000"/>
              <a:lumOff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6515094413324"/>
          <c:y val="3.9807000162134454E-2"/>
          <c:w val="0.79576621827485228"/>
          <c:h val="0.85270754563486462"/>
        </c:manualLayout>
      </c:layout>
      <c:barChart>
        <c:barDir val="col"/>
        <c:grouping val="clustered"/>
        <c:varyColors val="0"/>
        <c:ser>
          <c:idx val="0"/>
          <c:order val="0"/>
          <c:tx>
            <c:strRef>
              <c:f>Summary!$B$183</c:f>
              <c:strCache>
                <c:ptCount val="1"/>
                <c:pt idx="0">
                  <c:v>PAM4 DSPs</c:v>
                </c:pt>
              </c:strCache>
            </c:strRef>
          </c:tx>
          <c:spPr>
            <a:solidFill>
              <a:schemeClr val="accent1"/>
            </a:solidFill>
            <a:ln>
              <a:noFill/>
            </a:ln>
            <a:effectLst/>
          </c:spPr>
          <c:invertIfNegative val="0"/>
          <c:cat>
            <c:numRef>
              <c:f>Summary!$C$192:$L$192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Summary!$C$193:$L$193</c:f>
              <c:numCache>
                <c:formatCode>_("$"* #,##0_);_("$"* \(#,##0\);_("$"* "-"??_);_(@_)</c:formatCode>
                <c:ptCount val="10"/>
                <c:pt idx="0">
                  <c:v>2.8168188246249994</c:v>
                </c:pt>
                <c:pt idx="1">
                  <c:v>16.076912374999999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19B-0F45-9955-AB88EFC920B7}"/>
            </c:ext>
          </c:extLst>
        </c:ser>
        <c:ser>
          <c:idx val="1"/>
          <c:order val="1"/>
          <c:tx>
            <c:strRef>
              <c:f>Summary!$B$184</c:f>
              <c:strCache>
                <c:ptCount val="1"/>
                <c:pt idx="0">
                  <c:v>Coherent DSPs</c:v>
                </c:pt>
              </c:strCache>
            </c:strRef>
          </c:tx>
          <c:spPr>
            <a:solidFill>
              <a:schemeClr val="accent2"/>
            </a:solidFill>
            <a:ln>
              <a:noFill/>
            </a:ln>
            <a:effectLst/>
          </c:spPr>
          <c:invertIfNegative val="0"/>
          <c:cat>
            <c:numRef>
              <c:f>Summary!$C$192:$L$192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Summary!$C$194:$L$194</c:f>
              <c:numCache>
                <c:formatCode>_("$"* #,##0_);_("$"* \(#,##0\);_("$"* "-"??_);_(@_)</c:formatCode>
                <c:ptCount val="10"/>
                <c:pt idx="0">
                  <c:v>242.85472190000002</c:v>
                </c:pt>
                <c:pt idx="1">
                  <c:v>223.98042830882349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9B-0F45-9955-AB88EFC920B7}"/>
            </c:ext>
          </c:extLst>
        </c:ser>
        <c:dLbls>
          <c:showLegendKey val="0"/>
          <c:showVal val="0"/>
          <c:showCatName val="0"/>
          <c:showSerName val="0"/>
          <c:showPercent val="0"/>
          <c:showBubbleSize val="0"/>
        </c:dLbls>
        <c:gapWidth val="219"/>
        <c:overlap val="-27"/>
        <c:axId val="49955200"/>
        <c:axId val="49956736"/>
      </c:barChart>
      <c:catAx>
        <c:axId val="49955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9956736"/>
        <c:crosses val="autoZero"/>
        <c:auto val="1"/>
        <c:lblAlgn val="ctr"/>
        <c:lblOffset val="100"/>
        <c:noMultiLvlLbl val="0"/>
      </c:catAx>
      <c:valAx>
        <c:axId val="49956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Market</a:t>
                </a:r>
                <a:r>
                  <a:rPr lang="en-US" sz="1000" b="1" baseline="0"/>
                  <a:t> Value</a:t>
                </a:r>
                <a:r>
                  <a:rPr lang="en-US" sz="1000" b="1"/>
                  <a:t> ($M)</a:t>
                </a:r>
              </a:p>
            </c:rich>
          </c:tx>
          <c:layout>
            <c:manualLayout>
              <c:xMode val="edge"/>
              <c:yMode val="edge"/>
              <c:x val="4.5839902090458871E-2"/>
              <c:y val="0.29154367671358883"/>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9955200"/>
        <c:crosses val="autoZero"/>
        <c:crossBetween val="between"/>
      </c:valAx>
      <c:spPr>
        <a:noFill/>
        <a:ln>
          <a:noFill/>
        </a:ln>
        <a:effectLst/>
      </c:spPr>
    </c:plotArea>
    <c:legend>
      <c:legendPos val="b"/>
      <c:layout>
        <c:manualLayout>
          <c:xMode val="edge"/>
          <c:yMode val="edge"/>
          <c:x val="0.24028411923484935"/>
          <c:y val="0.12469792128813972"/>
          <c:w val="0.40570609938337182"/>
          <c:h val="0.1334443484175363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02036256318579"/>
          <c:y val="3.9967705407398801E-2"/>
          <c:w val="0.80043448113341387"/>
          <c:h val="0.87983024167730473"/>
        </c:manualLayout>
      </c:layout>
      <c:barChart>
        <c:barDir val="col"/>
        <c:grouping val="clustered"/>
        <c:varyColors val="0"/>
        <c:ser>
          <c:idx val="0"/>
          <c:order val="0"/>
          <c:tx>
            <c:strRef>
              <c:f>Summary!$B$183</c:f>
              <c:strCache>
                <c:ptCount val="1"/>
                <c:pt idx="0">
                  <c:v>PAM4 DSPs</c:v>
                </c:pt>
              </c:strCache>
            </c:strRef>
          </c:tx>
          <c:spPr>
            <a:solidFill>
              <a:schemeClr val="accent1"/>
            </a:solidFill>
            <a:ln>
              <a:noFill/>
            </a:ln>
            <a:effectLst/>
          </c:spPr>
          <c:invertIfNegative val="0"/>
          <c:cat>
            <c:numRef>
              <c:f>Summary!$C$182:$L$182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Summary!$C$183:$L$183</c:f>
              <c:numCache>
                <c:formatCode>_(* #,##0_);_(* \(#,##0\);_(* "-"??_);_(@_)</c:formatCode>
                <c:ptCount val="10"/>
                <c:pt idx="0">
                  <c:v>3429</c:v>
                </c:pt>
                <c:pt idx="1">
                  <c:v>31958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8EA-EF47-A06C-48E965DAF1B6}"/>
            </c:ext>
          </c:extLst>
        </c:ser>
        <c:ser>
          <c:idx val="1"/>
          <c:order val="1"/>
          <c:tx>
            <c:strRef>
              <c:f>Summary!$B$184</c:f>
              <c:strCache>
                <c:ptCount val="1"/>
                <c:pt idx="0">
                  <c:v>Coherent DSPs</c:v>
                </c:pt>
              </c:strCache>
            </c:strRef>
          </c:tx>
          <c:spPr>
            <a:solidFill>
              <a:schemeClr val="accent2"/>
            </a:solidFill>
            <a:ln>
              <a:noFill/>
            </a:ln>
            <a:effectLst/>
          </c:spPr>
          <c:invertIfNegative val="0"/>
          <c:cat>
            <c:numRef>
              <c:f>Summary!$C$182:$L$182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Summary!$C$184:$L$184</c:f>
              <c:numCache>
                <c:formatCode>_(* #,##0_);_(* \(#,##0\);_(* "-"??_);_(@_)</c:formatCode>
                <c:ptCount val="10"/>
                <c:pt idx="0">
                  <c:v>123672</c:v>
                </c:pt>
                <c:pt idx="1">
                  <c:v>137450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EA-EF47-A06C-48E965DAF1B6}"/>
            </c:ext>
          </c:extLst>
        </c:ser>
        <c:dLbls>
          <c:showLegendKey val="0"/>
          <c:showVal val="0"/>
          <c:showCatName val="0"/>
          <c:showSerName val="0"/>
          <c:showPercent val="0"/>
          <c:showBubbleSize val="0"/>
        </c:dLbls>
        <c:gapWidth val="219"/>
        <c:overlap val="-27"/>
        <c:axId val="50000256"/>
        <c:axId val="50001792"/>
      </c:barChart>
      <c:catAx>
        <c:axId val="5000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01792"/>
        <c:crosses val="autoZero"/>
        <c:auto val="1"/>
        <c:lblAlgn val="ctr"/>
        <c:lblOffset val="100"/>
        <c:noMultiLvlLbl val="0"/>
      </c:catAx>
      <c:valAx>
        <c:axId val="500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Chipsets Shipped Annually</a:t>
                </a:r>
                <a:r>
                  <a:rPr lang="en-US" sz="1000" b="1" baseline="0"/>
                  <a:t> (Units)</a:t>
                </a:r>
                <a:endParaRPr lang="en-US" sz="1000" b="1"/>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00256"/>
        <c:crosses val="autoZero"/>
        <c:crossBetween val="between"/>
        <c:majorUnit val="2000000"/>
      </c:valAx>
      <c:spPr>
        <a:noFill/>
        <a:ln>
          <a:noFill/>
        </a:ln>
        <a:effectLst/>
      </c:spPr>
    </c:plotArea>
    <c:legend>
      <c:legendPos val="b"/>
      <c:layout>
        <c:manualLayout>
          <c:xMode val="edge"/>
          <c:yMode val="edge"/>
          <c:x val="0.23077360837105662"/>
          <c:y val="0.12479765812706239"/>
          <c:w val="0.40002029593822136"/>
          <c:h val="0.14716669880485977"/>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6515094413324"/>
          <c:y val="3.9807000162134454E-2"/>
          <c:w val="0.79576621827485228"/>
          <c:h val="0.85270754563486462"/>
        </c:manualLayout>
      </c:layout>
      <c:barChart>
        <c:barDir val="col"/>
        <c:grouping val="clustered"/>
        <c:varyColors val="0"/>
        <c:ser>
          <c:idx val="0"/>
          <c:order val="0"/>
          <c:tx>
            <c:strRef>
              <c:f>Summary!$B$183</c:f>
              <c:strCache>
                <c:ptCount val="1"/>
                <c:pt idx="0">
                  <c:v>PAM4 DSPs</c:v>
                </c:pt>
              </c:strCache>
            </c:strRef>
          </c:tx>
          <c:spPr>
            <a:solidFill>
              <a:schemeClr val="accent1"/>
            </a:solidFill>
            <a:ln>
              <a:noFill/>
            </a:ln>
            <a:effectLst/>
          </c:spPr>
          <c:invertIfNegative val="0"/>
          <c:cat>
            <c:numRef>
              <c:f>Summary!$C$188:$L$188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Summary!$C$189:$L$189</c:f>
              <c:numCache>
                <c:formatCode>_("$"* #,##0_);_("$"* \(#,##0\);_("$"* "-"??_);_(@_)</c:formatCode>
                <c:ptCount val="10"/>
                <c:pt idx="0">
                  <c:v>821.46947349810421</c:v>
                </c:pt>
                <c:pt idx="1">
                  <c:v>503.06378293385069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0B5-BE4B-8EE5-DEB0AA88B50C}"/>
            </c:ext>
          </c:extLst>
        </c:ser>
        <c:ser>
          <c:idx val="1"/>
          <c:order val="1"/>
          <c:tx>
            <c:strRef>
              <c:f>Summary!$B$184</c:f>
              <c:strCache>
                <c:ptCount val="1"/>
                <c:pt idx="0">
                  <c:v>Coherent DSPs</c:v>
                </c:pt>
              </c:strCache>
            </c:strRef>
          </c:tx>
          <c:spPr>
            <a:solidFill>
              <a:schemeClr val="accent2"/>
            </a:solidFill>
            <a:ln>
              <a:noFill/>
            </a:ln>
            <a:effectLst/>
          </c:spPr>
          <c:invertIfNegative val="0"/>
          <c:cat>
            <c:numRef>
              <c:f>Summary!$C$188:$L$188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Summary!$C$190:$L$190</c:f>
              <c:numCache>
                <c:formatCode>_("$"* #,##0_);_("$"* \(#,##0\);_("$"* "-"??_);_(@_)</c:formatCode>
                <c:ptCount val="10"/>
                <c:pt idx="0">
                  <c:v>1963.700125331522</c:v>
                </c:pt>
                <c:pt idx="1">
                  <c:v>1629.5411299295997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0B5-BE4B-8EE5-DEB0AA88B50C}"/>
            </c:ext>
          </c:extLst>
        </c:ser>
        <c:dLbls>
          <c:showLegendKey val="0"/>
          <c:showVal val="0"/>
          <c:showCatName val="0"/>
          <c:showSerName val="0"/>
          <c:showPercent val="0"/>
          <c:showBubbleSize val="0"/>
        </c:dLbls>
        <c:gapWidth val="219"/>
        <c:overlap val="-27"/>
        <c:axId val="50167808"/>
        <c:axId val="50169344"/>
      </c:barChart>
      <c:catAx>
        <c:axId val="5016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169344"/>
        <c:crosses val="autoZero"/>
        <c:auto val="1"/>
        <c:lblAlgn val="ctr"/>
        <c:lblOffset val="100"/>
        <c:noMultiLvlLbl val="0"/>
      </c:catAx>
      <c:valAx>
        <c:axId val="5016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Average</a:t>
                </a:r>
                <a:r>
                  <a:rPr lang="en-US" sz="1000" b="1" baseline="0"/>
                  <a:t> Selling Price </a:t>
                </a:r>
                <a:r>
                  <a:rPr lang="en-US" sz="1000" b="1"/>
                  <a:t>($)</a:t>
                </a:r>
              </a:p>
            </c:rich>
          </c:tx>
          <c:layout>
            <c:manualLayout>
              <c:xMode val="edge"/>
              <c:yMode val="edge"/>
              <c:x val="4.5839902090458871E-2"/>
              <c:y val="0.29154367671358883"/>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167808"/>
        <c:crosses val="autoZero"/>
        <c:crossBetween val="between"/>
      </c:valAx>
      <c:spPr>
        <a:noFill/>
        <a:ln>
          <a:noFill/>
        </a:ln>
        <a:effectLst/>
      </c:spPr>
    </c:plotArea>
    <c:legend>
      <c:legendPos val="b"/>
      <c:layout>
        <c:manualLayout>
          <c:xMode val="edge"/>
          <c:yMode val="edge"/>
          <c:x val="0.45793121166145001"/>
          <c:y val="0.13193555768125509"/>
          <c:w val="0.40570609938337182"/>
          <c:h val="0.1334443484175363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PAM4 ports</a:t>
            </a:r>
          </a:p>
        </c:rich>
      </c:tx>
      <c:layout>
        <c:manualLayout>
          <c:xMode val="edge"/>
          <c:yMode val="edge"/>
          <c:x val="0.4684249784632194"/>
          <c:y val="2.6507626473730107E-2"/>
        </c:manualLayout>
      </c:layout>
      <c:overlay val="1"/>
    </c:title>
    <c:autoTitleDeleted val="0"/>
    <c:plotArea>
      <c:layout/>
      <c:barChart>
        <c:barDir val="col"/>
        <c:grouping val="clustered"/>
        <c:varyColors val="0"/>
        <c:ser>
          <c:idx val="0"/>
          <c:order val="0"/>
          <c:tx>
            <c:strRef>
              <c:f>Summary!$B$325</c:f>
              <c:strCache>
                <c:ptCount val="1"/>
                <c:pt idx="0">
                  <c:v>PAM4 ports</c:v>
                </c:pt>
              </c:strCache>
            </c:strRef>
          </c:tx>
          <c:invertIfNegative val="0"/>
          <c:cat>
            <c:numRef>
              <c:f>Summary!$C$324:$L$324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Summary!$C$325:$L$325</c:f>
              <c:numCache>
                <c:formatCode>_(* #,##0_);_(* \(#,##0\);_(* "-"??_);_(@_)</c:formatCode>
                <c:ptCount val="10"/>
                <c:pt idx="1">
                  <c:v>356</c:v>
                </c:pt>
                <c:pt idx="2">
                  <c:v>303300</c:v>
                </c:pt>
                <c:pt idx="3">
                  <c:v>1367245.5054945054</c:v>
                </c:pt>
                <c:pt idx="4">
                  <c:v>5916179</c:v>
                </c:pt>
                <c:pt idx="5">
                  <c:v>14167703.300000001</c:v>
                </c:pt>
                <c:pt idx="6">
                  <c:v>27712293.59</c:v>
                </c:pt>
                <c:pt idx="7">
                  <c:v>49228940.759999998</c:v>
                </c:pt>
                <c:pt idx="8">
                  <c:v>69068235.350999996</c:v>
                </c:pt>
                <c:pt idx="9">
                  <c:v>94628468.456199989</c:v>
                </c:pt>
              </c:numCache>
            </c:numRef>
          </c:val>
          <c:extLst xmlns:c16r2="http://schemas.microsoft.com/office/drawing/2015/06/chart">
            <c:ext xmlns:c16="http://schemas.microsoft.com/office/drawing/2014/chart" uri="{C3380CC4-5D6E-409C-BE32-E72D297353CC}">
              <c16:uniqueId val="{00000000-4B74-1341-8BEB-F54AC48AEDFA}"/>
            </c:ext>
          </c:extLst>
        </c:ser>
        <c:dLbls>
          <c:showLegendKey val="0"/>
          <c:showVal val="0"/>
          <c:showCatName val="0"/>
          <c:showSerName val="0"/>
          <c:showPercent val="0"/>
          <c:showBubbleSize val="0"/>
        </c:dLbls>
        <c:gapWidth val="150"/>
        <c:axId val="50595712"/>
        <c:axId val="50597248"/>
      </c:barChart>
      <c:catAx>
        <c:axId val="50595712"/>
        <c:scaling>
          <c:orientation val="minMax"/>
        </c:scaling>
        <c:delete val="0"/>
        <c:axPos val="b"/>
        <c:numFmt formatCode="General" sourceLinked="1"/>
        <c:majorTickMark val="out"/>
        <c:minorTickMark val="none"/>
        <c:tickLblPos val="nextTo"/>
        <c:crossAx val="50597248"/>
        <c:crosses val="autoZero"/>
        <c:auto val="1"/>
        <c:lblAlgn val="ctr"/>
        <c:lblOffset val="100"/>
        <c:noMultiLvlLbl val="0"/>
      </c:catAx>
      <c:valAx>
        <c:axId val="50597248"/>
        <c:scaling>
          <c:orientation val="minMax"/>
        </c:scaling>
        <c:delete val="0"/>
        <c:axPos val="l"/>
        <c:majorGridlines/>
        <c:title>
          <c:tx>
            <c:rich>
              <a:bodyPr rot="-5400000" vert="horz"/>
              <a:lstStyle/>
              <a:p>
                <a:pPr>
                  <a:defRPr sz="1400"/>
                </a:pPr>
                <a:r>
                  <a:rPr lang="en-US" sz="1400"/>
                  <a:t>Annual shipments</a:t>
                </a:r>
              </a:p>
            </c:rich>
          </c:tx>
          <c:layout/>
          <c:overlay val="0"/>
        </c:title>
        <c:numFmt formatCode="_(* #,##0_);_(* \(#,##0\);_(* &quot;-&quot;??_);_(@_)" sourceLinked="1"/>
        <c:majorTickMark val="out"/>
        <c:minorTickMark val="none"/>
        <c:tickLblPos val="nextTo"/>
        <c:crossAx val="50595712"/>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63580468385959"/>
          <c:y val="4.9927004921458143E-2"/>
          <c:w val="0.81377556717100064"/>
          <c:h val="0.83741802438456991"/>
        </c:manualLayout>
      </c:layout>
      <c:lineChart>
        <c:grouping val="standard"/>
        <c:varyColors val="0"/>
        <c:ser>
          <c:idx val="0"/>
          <c:order val="0"/>
          <c:tx>
            <c:strRef>
              <c:f>Summary!$B$222</c:f>
              <c:strCache>
                <c:ptCount val="1"/>
                <c:pt idx="0">
                  <c:v>100G Coherent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Summary!$C$222:$L$222</c:f>
              <c:numCache>
                <c:formatCode>_(* #,##0_);_(* \(#,##0\);_(* "-"??_);_(@_)</c:formatCode>
                <c:ptCount val="10"/>
                <c:pt idx="0">
                  <c:v>123672</c:v>
                </c:pt>
                <c:pt idx="1">
                  <c:v>130450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E10D-6D46-954D-2D6AAECDD6BB}"/>
            </c:ext>
          </c:extLst>
        </c:ser>
        <c:ser>
          <c:idx val="1"/>
          <c:order val="1"/>
          <c:tx>
            <c:strRef>
              <c:f>Summary!$B$223</c:f>
              <c:strCache>
                <c:ptCount val="1"/>
                <c:pt idx="0">
                  <c:v>200G Coherent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Summary!$C$223:$L$223</c:f>
              <c:numCache>
                <c:formatCode>_(* #,##0_);_(* \(#,##0\);_(* "-"??_);_(@_)</c:formatCode>
                <c:ptCount val="10"/>
                <c:pt idx="0">
                  <c:v>0</c:v>
                </c:pt>
                <c:pt idx="1">
                  <c:v>7000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E10D-6D46-954D-2D6AAECDD6BB}"/>
            </c:ext>
          </c:extLst>
        </c:ser>
        <c:ser>
          <c:idx val="2"/>
          <c:order val="2"/>
          <c:tx>
            <c:strRef>
              <c:f>Summary!$B$224</c:f>
              <c:strCache>
                <c:ptCount val="1"/>
                <c:pt idx="0">
                  <c:v>400G Coherent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Summary!$C$224:$L$224</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E10D-6D46-954D-2D6AAECDD6BB}"/>
            </c:ext>
          </c:extLst>
        </c:ser>
        <c:ser>
          <c:idx val="3"/>
          <c:order val="3"/>
          <c:tx>
            <c:strRef>
              <c:f>Summary!$B$225</c:f>
              <c:strCache>
                <c:ptCount val="1"/>
                <c:pt idx="0">
                  <c:v>&gt;400G Coherent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Summary!$C$225:$L$225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14B3-FE43-A6D2-730E3CB93E1C}"/>
            </c:ext>
          </c:extLst>
        </c:ser>
        <c:dLbls>
          <c:showLegendKey val="0"/>
          <c:showVal val="0"/>
          <c:showCatName val="0"/>
          <c:showSerName val="0"/>
          <c:showPercent val="0"/>
          <c:showBubbleSize val="0"/>
        </c:dLbls>
        <c:marker val="1"/>
        <c:smooth val="0"/>
        <c:axId val="50625920"/>
        <c:axId val="50640000"/>
      </c:lineChart>
      <c:catAx>
        <c:axId val="50625920"/>
        <c:scaling>
          <c:orientation val="minMax"/>
        </c:scaling>
        <c:delete val="0"/>
        <c:axPos val="b"/>
        <c:numFmt formatCode="General" sourceLinked="1"/>
        <c:majorTickMark val="out"/>
        <c:minorTickMark val="none"/>
        <c:tickLblPos val="nextTo"/>
        <c:crossAx val="50640000"/>
        <c:crosses val="autoZero"/>
        <c:auto val="1"/>
        <c:lblAlgn val="ctr"/>
        <c:lblOffset val="100"/>
        <c:noMultiLvlLbl val="0"/>
      </c:catAx>
      <c:valAx>
        <c:axId val="50640000"/>
        <c:scaling>
          <c:orientation val="minMax"/>
        </c:scaling>
        <c:delete val="0"/>
        <c:axPos val="l"/>
        <c:majorGridlines/>
        <c:numFmt formatCode="_(* #,##0_);_(* \(#,##0\);_(* &quot;-&quot;??_);_(@_)" sourceLinked="1"/>
        <c:majorTickMark val="out"/>
        <c:minorTickMark val="none"/>
        <c:tickLblPos val="nextTo"/>
        <c:crossAx val="50625920"/>
        <c:crosses val="autoZero"/>
        <c:crossBetween val="between"/>
      </c:valAx>
    </c:plotArea>
    <c:legend>
      <c:legendPos val="r"/>
      <c:layout>
        <c:manualLayout>
          <c:xMode val="edge"/>
          <c:yMode val="edge"/>
          <c:x val="0.1798634382941473"/>
          <c:y val="7.6731406792030027E-2"/>
          <c:w val="0.25638932224898703"/>
          <c:h val="0.32526876104530794"/>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1083130543337"/>
          <c:y val="5.0039551978468391E-2"/>
          <c:w val="0.84342542881122196"/>
          <c:h val="0.83705152687671391"/>
        </c:manualLayout>
      </c:layout>
      <c:lineChart>
        <c:grouping val="standard"/>
        <c:varyColors val="0"/>
        <c:ser>
          <c:idx val="0"/>
          <c:order val="0"/>
          <c:tx>
            <c:strRef>
              <c:f>Summary!$B$216</c:f>
              <c:strCache>
                <c:ptCount val="1"/>
                <c:pt idx="0">
                  <c:v>4-lane 50G  PAM4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Summary!$C$216:$L$216</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8A4-604D-9D70-65F47D9B27A3}"/>
            </c:ext>
          </c:extLst>
        </c:ser>
        <c:ser>
          <c:idx val="1"/>
          <c:order val="1"/>
          <c:tx>
            <c:strRef>
              <c:f>Summary!$B$217</c:f>
              <c:strCache>
                <c:ptCount val="1"/>
                <c:pt idx="0">
                  <c:v>8-lane 50G  PAM4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Summary!$C$217:$L$217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58A4-604D-9D70-65F47D9B27A3}"/>
            </c:ext>
          </c:extLst>
        </c:ser>
        <c:ser>
          <c:idx val="2"/>
          <c:order val="2"/>
          <c:tx>
            <c:strRef>
              <c:f>Summary!$B$218</c:f>
              <c:strCache>
                <c:ptCount val="1"/>
                <c:pt idx="0">
                  <c:v>1-lane 100G  PAM4 DSPs </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Summary!$C$218:$L$218</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58A4-604D-9D70-65F47D9B27A3}"/>
            </c:ext>
          </c:extLst>
        </c:ser>
        <c:ser>
          <c:idx val="3"/>
          <c:order val="3"/>
          <c:tx>
            <c:strRef>
              <c:f>Summary!$B$219</c:f>
              <c:strCache>
                <c:ptCount val="1"/>
                <c:pt idx="0">
                  <c:v>4-lane 100G  PAM4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Summary!$C$219:$L$219</c:f>
              <c:numCache>
                <c:formatCode>_(* #,##0_);_(* \(#,##0\);_(* "-"??_);_(@_)</c:formatCode>
                <c:ptCount val="10"/>
                <c:pt idx="0">
                  <c:v>0</c:v>
                </c:pt>
                <c:pt idx="1">
                  <c:v>89</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58A4-604D-9D70-65F47D9B27A3}"/>
            </c:ext>
          </c:extLst>
        </c:ser>
        <c:ser>
          <c:idx val="4"/>
          <c:order val="4"/>
          <c:tx>
            <c:strRef>
              <c:f>Summary!$B$220</c:f>
              <c:strCache>
                <c:ptCount val="1"/>
                <c:pt idx="0">
                  <c:v>8-lane 100G  PAM4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Summary!$C$220:$L$220</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58A4-604D-9D70-65F47D9B27A3}"/>
            </c:ext>
          </c:extLst>
        </c:ser>
        <c:dLbls>
          <c:showLegendKey val="0"/>
          <c:showVal val="0"/>
          <c:showCatName val="0"/>
          <c:showSerName val="0"/>
          <c:showPercent val="0"/>
          <c:showBubbleSize val="0"/>
        </c:dLbls>
        <c:marker val="1"/>
        <c:smooth val="0"/>
        <c:axId val="78412032"/>
        <c:axId val="78462976"/>
      </c:lineChart>
      <c:catAx>
        <c:axId val="78412032"/>
        <c:scaling>
          <c:orientation val="minMax"/>
        </c:scaling>
        <c:delete val="0"/>
        <c:axPos val="b"/>
        <c:numFmt formatCode="General" sourceLinked="1"/>
        <c:majorTickMark val="out"/>
        <c:minorTickMark val="none"/>
        <c:tickLblPos val="nextTo"/>
        <c:crossAx val="78462976"/>
        <c:crosses val="autoZero"/>
        <c:auto val="1"/>
        <c:lblAlgn val="ctr"/>
        <c:lblOffset val="100"/>
        <c:noMultiLvlLbl val="0"/>
      </c:catAx>
      <c:valAx>
        <c:axId val="78462976"/>
        <c:scaling>
          <c:orientation val="minMax"/>
        </c:scaling>
        <c:delete val="0"/>
        <c:axPos val="l"/>
        <c:majorGridlines/>
        <c:numFmt formatCode="_(* #,##0_);_(* \(#,##0\);_(* &quot;-&quot;??_);_(@_)" sourceLinked="1"/>
        <c:majorTickMark val="out"/>
        <c:minorTickMark val="none"/>
        <c:tickLblPos val="nextTo"/>
        <c:crossAx val="78412032"/>
        <c:crosses val="autoZero"/>
        <c:crossBetween val="between"/>
      </c:valAx>
    </c:plotArea>
    <c:legend>
      <c:legendPos val="r"/>
      <c:layout>
        <c:manualLayout>
          <c:xMode val="edge"/>
          <c:yMode val="edge"/>
          <c:x val="0.16163840259121337"/>
          <c:y val="7.9536917131773549E-2"/>
          <c:w val="0.28421055295243958"/>
          <c:h val="0.57050348657166861"/>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9559349184397E-2"/>
          <c:y val="4.7548264175757471E-2"/>
          <c:w val="0.87096924867986381"/>
          <c:h val="0.845164140349694"/>
        </c:manualLayout>
      </c:layout>
      <c:lineChart>
        <c:grouping val="standard"/>
        <c:varyColors val="0"/>
        <c:ser>
          <c:idx val="0"/>
          <c:order val="0"/>
          <c:tx>
            <c:strRef>
              <c:f>Summary!$B$270</c:f>
              <c:strCache>
                <c:ptCount val="1"/>
                <c:pt idx="0">
                  <c:v>100G Coherent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Summary!$C$270:$L$270</c:f>
              <c:numCache>
                <c:formatCode>_("$"* #,##0_);_("$"* \(#,##0\);_("$"* "-"??_);_(@_)</c:formatCode>
                <c:ptCount val="10"/>
                <c:pt idx="0">
                  <c:v>242.85472190000002</c:v>
                </c:pt>
                <c:pt idx="1">
                  <c:v>210.92192830882351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FC28-874D-9BF3-96F42F6BE115}"/>
            </c:ext>
          </c:extLst>
        </c:ser>
        <c:ser>
          <c:idx val="1"/>
          <c:order val="1"/>
          <c:tx>
            <c:strRef>
              <c:f>Summary!$B$271</c:f>
              <c:strCache>
                <c:ptCount val="1"/>
                <c:pt idx="0">
                  <c:v>200G Coherent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Summary!$C$271:$L$271</c:f>
              <c:numCache>
                <c:formatCode>_("$"* #,##0_);_("$"* \(#,##0\);_("$"* "-"??_);_(@_)</c:formatCode>
                <c:ptCount val="10"/>
                <c:pt idx="0">
                  <c:v>0</c:v>
                </c:pt>
                <c:pt idx="1">
                  <c:v>13.0585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FC28-874D-9BF3-96F42F6BE115}"/>
            </c:ext>
          </c:extLst>
        </c:ser>
        <c:ser>
          <c:idx val="2"/>
          <c:order val="2"/>
          <c:tx>
            <c:strRef>
              <c:f>Summary!$B$272</c:f>
              <c:strCache>
                <c:ptCount val="1"/>
                <c:pt idx="0">
                  <c:v>400G Coherent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Summary!$C$272:$L$272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FC28-874D-9BF3-96F42F6BE115}"/>
            </c:ext>
          </c:extLst>
        </c:ser>
        <c:dLbls>
          <c:showLegendKey val="0"/>
          <c:showVal val="0"/>
          <c:showCatName val="0"/>
          <c:showSerName val="0"/>
          <c:showPercent val="0"/>
          <c:showBubbleSize val="0"/>
        </c:dLbls>
        <c:marker val="1"/>
        <c:smooth val="0"/>
        <c:axId val="78625024"/>
        <c:axId val="78630912"/>
      </c:lineChart>
      <c:catAx>
        <c:axId val="78625024"/>
        <c:scaling>
          <c:orientation val="minMax"/>
        </c:scaling>
        <c:delete val="0"/>
        <c:axPos val="b"/>
        <c:numFmt formatCode="General" sourceLinked="1"/>
        <c:majorTickMark val="out"/>
        <c:minorTickMark val="none"/>
        <c:tickLblPos val="nextTo"/>
        <c:crossAx val="78630912"/>
        <c:crosses val="autoZero"/>
        <c:auto val="1"/>
        <c:lblAlgn val="ctr"/>
        <c:lblOffset val="100"/>
        <c:noMultiLvlLbl val="0"/>
      </c:catAx>
      <c:valAx>
        <c:axId val="78630912"/>
        <c:scaling>
          <c:orientation val="minMax"/>
        </c:scaling>
        <c:delete val="0"/>
        <c:axPos val="l"/>
        <c:majorGridlines/>
        <c:numFmt formatCode="_(&quot;$&quot;* #,##0_);_(&quot;$&quot;* \(#,##0\);_(&quot;$&quot;* &quot;-&quot;??_);_(@_)" sourceLinked="1"/>
        <c:majorTickMark val="out"/>
        <c:minorTickMark val="none"/>
        <c:tickLblPos val="nextTo"/>
        <c:crossAx val="78625024"/>
        <c:crosses val="autoZero"/>
        <c:crossBetween val="between"/>
      </c:valAx>
    </c:plotArea>
    <c:legend>
      <c:legendPos val="r"/>
      <c:layout>
        <c:manualLayout>
          <c:xMode val="edge"/>
          <c:yMode val="edge"/>
          <c:x val="0.12786935155148565"/>
          <c:y val="7.976698308857004E-2"/>
          <c:w val="0.27419865090790535"/>
          <c:h val="0.23232865163803132"/>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32676532733885E-2"/>
          <c:y val="4.7644100240413448E-2"/>
          <c:w val="0.87170626167711895"/>
          <c:h val="0.84485206040915906"/>
        </c:manualLayout>
      </c:layout>
      <c:lineChart>
        <c:grouping val="standard"/>
        <c:varyColors val="0"/>
        <c:ser>
          <c:idx val="0"/>
          <c:order val="0"/>
          <c:tx>
            <c:strRef>
              <c:f>Summary!$B$264</c:f>
              <c:strCache>
                <c:ptCount val="1"/>
                <c:pt idx="0">
                  <c:v>4-lane 50G  PAM4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Summary!$C$264:$L$264</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86B-8849-BC87-D023110391B3}"/>
            </c:ext>
          </c:extLst>
        </c:ser>
        <c:ser>
          <c:idx val="1"/>
          <c:order val="1"/>
          <c:tx>
            <c:strRef>
              <c:f>Summary!$B$265</c:f>
              <c:strCache>
                <c:ptCount val="1"/>
                <c:pt idx="0">
                  <c:v>8-lane 50G  PAM4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Summary!$C$265:$L$265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586B-8849-BC87-D023110391B3}"/>
            </c:ext>
          </c:extLst>
        </c:ser>
        <c:ser>
          <c:idx val="2"/>
          <c:order val="2"/>
          <c:tx>
            <c:strRef>
              <c:f>Summary!$B$266</c:f>
              <c:strCache>
                <c:ptCount val="1"/>
                <c:pt idx="0">
                  <c:v>1-lane 100G  PAM4 DSPs </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Summary!$C$266:$L$266</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586B-8849-BC87-D023110391B3}"/>
            </c:ext>
          </c:extLst>
        </c:ser>
        <c:ser>
          <c:idx val="3"/>
          <c:order val="3"/>
          <c:tx>
            <c:strRef>
              <c:f>Summary!$B$267</c:f>
              <c:strCache>
                <c:ptCount val="1"/>
                <c:pt idx="0">
                  <c:v>4-lane 100G  PAM4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Summary!$C$267:$L$267</c:f>
              <c:numCache>
                <c:formatCode>_("$"* #,##0_);_("$"* \(#,##0\);_("$"* "-"??_);_(@_)</c:formatCode>
                <c:ptCount val="10"/>
                <c:pt idx="0">
                  <c:v>0</c:v>
                </c:pt>
                <c:pt idx="1">
                  <c:v>5.3400000000000003E-2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586B-8849-BC87-D023110391B3}"/>
            </c:ext>
          </c:extLst>
        </c:ser>
        <c:ser>
          <c:idx val="4"/>
          <c:order val="4"/>
          <c:tx>
            <c:strRef>
              <c:f>Summary!$B$268</c:f>
              <c:strCache>
                <c:ptCount val="1"/>
                <c:pt idx="0">
                  <c:v>8-lane 100G  PAM4 DSPs</c:v>
                </c:pt>
              </c:strCache>
            </c:strRef>
          </c:tx>
          <c:cat>
            <c:numRef>
              <c:f>Summary!$C$213:$L$213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Summary!$C$268:$L$268</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586B-8849-BC87-D023110391B3}"/>
            </c:ext>
          </c:extLst>
        </c:ser>
        <c:dLbls>
          <c:showLegendKey val="0"/>
          <c:showVal val="0"/>
          <c:showCatName val="0"/>
          <c:showSerName val="0"/>
          <c:showPercent val="0"/>
          <c:showBubbleSize val="0"/>
        </c:dLbls>
        <c:marker val="1"/>
        <c:smooth val="0"/>
        <c:axId val="78824192"/>
        <c:axId val="78825728"/>
      </c:lineChart>
      <c:catAx>
        <c:axId val="78824192"/>
        <c:scaling>
          <c:orientation val="minMax"/>
        </c:scaling>
        <c:delete val="0"/>
        <c:axPos val="b"/>
        <c:numFmt formatCode="General" sourceLinked="1"/>
        <c:majorTickMark val="out"/>
        <c:minorTickMark val="none"/>
        <c:tickLblPos val="nextTo"/>
        <c:crossAx val="78825728"/>
        <c:crosses val="autoZero"/>
        <c:auto val="1"/>
        <c:lblAlgn val="ctr"/>
        <c:lblOffset val="100"/>
        <c:noMultiLvlLbl val="0"/>
      </c:catAx>
      <c:valAx>
        <c:axId val="78825728"/>
        <c:scaling>
          <c:orientation val="minMax"/>
        </c:scaling>
        <c:delete val="0"/>
        <c:axPos val="l"/>
        <c:majorGridlines/>
        <c:numFmt formatCode="_(&quot;$&quot;* #,##0_);_(&quot;$&quot;* \(#,##0\);_(&quot;$&quot;* &quot;-&quot;??_);_(@_)" sourceLinked="1"/>
        <c:majorTickMark val="out"/>
        <c:minorTickMark val="none"/>
        <c:tickLblPos val="nextTo"/>
        <c:crossAx val="78824192"/>
        <c:crosses val="autoZero"/>
        <c:crossBetween val="between"/>
      </c:valAx>
    </c:plotArea>
    <c:legend>
      <c:legendPos val="r"/>
      <c:layout>
        <c:manualLayout>
          <c:xMode val="edge"/>
          <c:yMode val="edge"/>
          <c:x val="0.1080765386383478"/>
          <c:y val="7.8208539661461379E-2"/>
          <c:w val="0.34344997448430892"/>
          <c:h val="0.5431928190208769"/>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425152727086777E-2"/>
          <c:y val="5.1400554097404488E-2"/>
          <c:w val="0.91947875378027044"/>
          <c:h val="0.8326195683872849"/>
        </c:manualLayout>
      </c:layout>
      <c:lineChart>
        <c:grouping val="standard"/>
        <c:varyColors val="0"/>
        <c:ser>
          <c:idx val="0"/>
          <c:order val="0"/>
          <c:tx>
            <c:strRef>
              <c:f>Summary!$B$303</c:f>
              <c:strCache>
                <c:ptCount val="1"/>
                <c:pt idx="0">
                  <c:v>100G Merchant/Total (%)</c:v>
                </c:pt>
              </c:strCache>
            </c:strRef>
          </c:tx>
          <c:cat>
            <c:numRef>
              <c:f>Summary!$C$294:$L$294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Summary!$C$303:$L$303</c:f>
              <c:numCache>
                <c:formatCode>0%</c:formatCode>
                <c:ptCount val="10"/>
                <c:pt idx="0">
                  <c:v>0.39627284612032504</c:v>
                </c:pt>
                <c:pt idx="1">
                  <c:v>0.37499748468532695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D9D9-C245-9A7B-D6B94AFBF5E3}"/>
            </c:ext>
          </c:extLst>
        </c:ser>
        <c:ser>
          <c:idx val="1"/>
          <c:order val="1"/>
          <c:tx>
            <c:strRef>
              <c:f>Summary!$B$304</c:f>
              <c:strCache>
                <c:ptCount val="1"/>
                <c:pt idx="0">
                  <c:v>200G Merchant/Total (%)</c:v>
                </c:pt>
              </c:strCache>
            </c:strRef>
          </c:tx>
          <c:cat>
            <c:numRef>
              <c:f>Summary!$C$294:$L$294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Summary!$C$304:$L$304</c:f>
              <c:numCache>
                <c:formatCode>0%</c:formatCode>
                <c:ptCount val="10"/>
                <c:pt idx="1">
                  <c:v>0.15384615384615385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D9D9-C245-9A7B-D6B94AFBF5E3}"/>
            </c:ext>
          </c:extLst>
        </c:ser>
        <c:ser>
          <c:idx val="2"/>
          <c:order val="2"/>
          <c:tx>
            <c:strRef>
              <c:f>Summary!$B$305</c:f>
              <c:strCache>
                <c:ptCount val="1"/>
                <c:pt idx="0">
                  <c:v>≥400G Merchant/Total (%)</c:v>
                </c:pt>
              </c:strCache>
            </c:strRef>
          </c:tx>
          <c:cat>
            <c:numRef>
              <c:f>Summary!$C$294:$L$294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Summary!$C$305:$L$305</c:f>
              <c:numCache>
                <c:formatCode>0%</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D9D9-C245-9A7B-D6B94AFBF5E3}"/>
            </c:ext>
          </c:extLst>
        </c:ser>
        <c:dLbls>
          <c:showLegendKey val="0"/>
          <c:showVal val="0"/>
          <c:showCatName val="0"/>
          <c:showSerName val="0"/>
          <c:showPercent val="0"/>
          <c:showBubbleSize val="0"/>
        </c:dLbls>
        <c:marker val="1"/>
        <c:smooth val="0"/>
        <c:axId val="78853248"/>
        <c:axId val="78854784"/>
      </c:lineChart>
      <c:catAx>
        <c:axId val="78853248"/>
        <c:scaling>
          <c:orientation val="minMax"/>
        </c:scaling>
        <c:delete val="0"/>
        <c:axPos val="b"/>
        <c:numFmt formatCode="General" sourceLinked="1"/>
        <c:majorTickMark val="out"/>
        <c:minorTickMark val="none"/>
        <c:tickLblPos val="nextTo"/>
        <c:crossAx val="78854784"/>
        <c:crosses val="autoZero"/>
        <c:auto val="1"/>
        <c:lblAlgn val="ctr"/>
        <c:lblOffset val="100"/>
        <c:noMultiLvlLbl val="0"/>
      </c:catAx>
      <c:valAx>
        <c:axId val="78854784"/>
        <c:scaling>
          <c:orientation val="minMax"/>
        </c:scaling>
        <c:delete val="0"/>
        <c:axPos val="l"/>
        <c:majorGridlines/>
        <c:numFmt formatCode="0%" sourceLinked="1"/>
        <c:majorTickMark val="out"/>
        <c:minorTickMark val="none"/>
        <c:tickLblPos val="nextTo"/>
        <c:crossAx val="78853248"/>
        <c:crosses val="autoZero"/>
        <c:crossBetween val="between"/>
      </c:valAx>
    </c:plotArea>
    <c:legend>
      <c:legendPos val="r"/>
      <c:layout>
        <c:manualLayout>
          <c:xMode val="edge"/>
          <c:yMode val="edge"/>
          <c:x val="0.40511120468093637"/>
          <c:y val="8.2757363662875477E-2"/>
          <c:w val="0.32601319898775322"/>
          <c:h val="0.23726268591426072"/>
        </c:manualLayout>
      </c:layout>
      <c:overlay val="0"/>
      <c:spPr>
        <a:solidFill>
          <a:srgbClr val="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mn-lt"/>
              </a:rPr>
              <a:t>IC chipsets for optical transceivers - market value</a:t>
            </a:r>
            <a:endParaRPr lang="en-US" sz="1000">
              <a:effectLst/>
              <a:latin typeface="+mn-lt"/>
            </a:endParaRPr>
          </a:p>
        </c:rich>
      </c:tx>
      <c:layout>
        <c:manualLayout>
          <c:xMode val="edge"/>
          <c:yMode val="edge"/>
          <c:x val="0.25735226053361787"/>
          <c:y val="2.7777777777777776E-2"/>
        </c:manualLayout>
      </c:layout>
      <c:overlay val="0"/>
    </c:title>
    <c:autoTitleDeleted val="0"/>
    <c:plotArea>
      <c:layout>
        <c:manualLayout>
          <c:layoutTarget val="inner"/>
          <c:xMode val="edge"/>
          <c:yMode val="edge"/>
          <c:x val="0.16304697167510759"/>
          <c:y val="0.11922462817147854"/>
          <c:w val="0.61624831900612587"/>
          <c:h val="0.76479549431321081"/>
        </c:manualLayout>
      </c:layout>
      <c:barChart>
        <c:barDir val="col"/>
        <c:grouping val="stacked"/>
        <c:varyColors val="0"/>
        <c:ser>
          <c:idx val="0"/>
          <c:order val="0"/>
          <c:tx>
            <c:strRef>
              <c:f>Summary!$B$35</c:f>
              <c:strCache>
                <c:ptCount val="1"/>
                <c:pt idx="0">
                  <c:v>FibreChannel</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Summary!$C$35:$L$35</c:f>
              <c:numCache>
                <c:formatCode>_("$"* #,##0_);_("$"* \(#,##0\);_("$"* "-"??_);_(@_)</c:formatCode>
                <c:ptCount val="10"/>
                <c:pt idx="0">
                  <c:v>18.89607040016492</c:v>
                </c:pt>
                <c:pt idx="1">
                  <c:v>20.545941712499992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E35-3A4A-8C36-EAA8F88DB46E}"/>
            </c:ext>
          </c:extLst>
        </c:ser>
        <c:ser>
          <c:idx val="1"/>
          <c:order val="1"/>
          <c:tx>
            <c:strRef>
              <c:f>Summary!$B$36</c:f>
              <c:strCache>
                <c:ptCount val="1"/>
                <c:pt idx="0">
                  <c:v>AOCs &amp; EOMs</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Summary!$C$36:$L$36</c:f>
              <c:numCache>
                <c:formatCode>_("$"* #,##0_);_("$"* \(#,##0\);_("$"* "-"??_);_(@_)</c:formatCode>
                <c:ptCount val="10"/>
                <c:pt idx="0">
                  <c:v>41.971861199927488</c:v>
                </c:pt>
                <c:pt idx="1">
                  <c:v>42.400618334779949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E35-3A4A-8C36-EAA8F88DB46E}"/>
            </c:ext>
          </c:extLst>
        </c:ser>
        <c:ser>
          <c:idx val="2"/>
          <c:order val="2"/>
          <c:tx>
            <c:strRef>
              <c:f>Summary!$B$37</c:f>
              <c:strCache>
                <c:ptCount val="1"/>
                <c:pt idx="0">
                  <c:v>Ethernet</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Summary!$C$37:$L$37</c:f>
              <c:numCache>
                <c:formatCode>_("$"* #,##0_);_("$"* \(#,##0\);_("$"* "-"??_);_(@_)</c:formatCode>
                <c:ptCount val="10"/>
                <c:pt idx="0">
                  <c:v>223.43421662842118</c:v>
                </c:pt>
                <c:pt idx="1">
                  <c:v>275.58581783229272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E35-3A4A-8C36-EAA8F88DB46E}"/>
            </c:ext>
          </c:extLst>
        </c:ser>
        <c:ser>
          <c:idx val="3"/>
          <c:order val="3"/>
          <c:tx>
            <c:strRef>
              <c:f>Summary!$B$38</c:f>
              <c:strCache>
                <c:ptCount val="1"/>
                <c:pt idx="0">
                  <c:v>CWDM/DWDM</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Summary!$C$38:$L$38</c:f>
              <c:numCache>
                <c:formatCode>_("$"* #,##0_);_("$"* \(#,##0\);_("$"* "-"??_);_(@_)</c:formatCode>
                <c:ptCount val="10"/>
                <c:pt idx="0">
                  <c:v>290.12929598090903</c:v>
                </c:pt>
                <c:pt idx="1">
                  <c:v>289.12107718855674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E35-3A4A-8C36-EAA8F88DB46E}"/>
            </c:ext>
          </c:extLst>
        </c:ser>
        <c:ser>
          <c:idx val="4"/>
          <c:order val="4"/>
          <c:tx>
            <c:strRef>
              <c:f>Summary!$B$39</c:f>
              <c:strCache>
                <c:ptCount val="1"/>
                <c:pt idx="0">
                  <c:v>Wireless fronthaul</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Summary!$C$39:$L$39</c:f>
              <c:numCache>
                <c:formatCode>_("$"* #,##0_);_("$"* \(#,##0\);_("$"* "-"??_);_(@_)</c:formatCode>
                <c:ptCount val="10"/>
                <c:pt idx="0">
                  <c:v>42.739712158599957</c:v>
                </c:pt>
                <c:pt idx="1">
                  <c:v>27.165490904972085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E35-3A4A-8C36-EAA8F88DB46E}"/>
            </c:ext>
          </c:extLst>
        </c:ser>
        <c:ser>
          <c:idx val="5"/>
          <c:order val="5"/>
          <c:tx>
            <c:strRef>
              <c:f>Summary!$B$40</c:f>
              <c:strCache>
                <c:ptCount val="1"/>
                <c:pt idx="0">
                  <c:v>Fiber-to-the-home</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Summary!$C$40:$L$40</c:f>
              <c:numCache>
                <c:formatCode>_("$"* #,##0_);_("$"* \(#,##0\);_("$"* "-"??_);_(@_)</c:formatCode>
                <c:ptCount val="10"/>
                <c:pt idx="0">
                  <c:v>100.56845677904978</c:v>
                </c:pt>
                <c:pt idx="1">
                  <c:v>92.611792568228495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8DE-5C49-BB84-BC6712830D04}"/>
            </c:ext>
          </c:extLst>
        </c:ser>
        <c:dLbls>
          <c:showLegendKey val="0"/>
          <c:showVal val="0"/>
          <c:showCatName val="0"/>
          <c:showSerName val="0"/>
          <c:showPercent val="0"/>
          <c:showBubbleSize val="0"/>
        </c:dLbls>
        <c:gapWidth val="150"/>
        <c:overlap val="100"/>
        <c:axId val="22559360"/>
        <c:axId val="22561152"/>
      </c:barChart>
      <c:catAx>
        <c:axId val="22559360"/>
        <c:scaling>
          <c:orientation val="minMax"/>
        </c:scaling>
        <c:delete val="0"/>
        <c:axPos val="b"/>
        <c:numFmt formatCode="General" sourceLinked="1"/>
        <c:majorTickMark val="out"/>
        <c:minorTickMark val="none"/>
        <c:tickLblPos val="nextTo"/>
        <c:crossAx val="22561152"/>
        <c:crosses val="autoZero"/>
        <c:auto val="1"/>
        <c:lblAlgn val="ctr"/>
        <c:lblOffset val="100"/>
        <c:noMultiLvlLbl val="0"/>
      </c:catAx>
      <c:valAx>
        <c:axId val="22561152"/>
        <c:scaling>
          <c:orientation val="minMax"/>
        </c:scaling>
        <c:delete val="0"/>
        <c:axPos val="l"/>
        <c:majorGridlines/>
        <c:title>
          <c:tx>
            <c:rich>
              <a:bodyPr rot="-5400000" vert="horz"/>
              <a:lstStyle/>
              <a:p>
                <a:pPr>
                  <a:defRPr/>
                </a:pPr>
                <a:r>
                  <a:rPr lang="en-US"/>
                  <a:t>Market value ($ millions)</a:t>
                </a:r>
              </a:p>
            </c:rich>
          </c:tx>
          <c:layout>
            <c:manualLayout>
              <c:xMode val="edge"/>
              <c:yMode val="edge"/>
              <c:x val="2.9961630105126261E-2"/>
              <c:y val="0.24227528403300838"/>
            </c:manualLayout>
          </c:layout>
          <c:overlay val="0"/>
        </c:title>
        <c:numFmt formatCode="_(&quot;$&quot;* #,##0_);_(&quot;$&quot;* \(#,##0\);_(&quot;$&quot;* &quot;-&quot;??_);_(@_)" sourceLinked="1"/>
        <c:majorTickMark val="out"/>
        <c:minorTickMark val="none"/>
        <c:tickLblPos val="nextTo"/>
        <c:crossAx val="22559360"/>
        <c:crosses val="autoZero"/>
        <c:crossBetween val="between"/>
        <c:majorUnit val="200"/>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Sales of IC chipsets / Sales of transceivers</a:t>
            </a:r>
          </a:p>
        </c:rich>
      </c:tx>
      <c:layout>
        <c:manualLayout>
          <c:xMode val="edge"/>
          <c:yMode val="edge"/>
          <c:x val="0.17803338582677164"/>
          <c:y val="0"/>
        </c:manualLayout>
      </c:layout>
      <c:overlay val="0"/>
      <c:spPr>
        <a:noFill/>
        <a:ln>
          <a:noFill/>
        </a:ln>
        <a:effectLst/>
      </c:spPr>
    </c:title>
    <c:autoTitleDeleted val="0"/>
    <c:plotArea>
      <c:layout>
        <c:manualLayout>
          <c:layoutTarget val="inner"/>
          <c:xMode val="edge"/>
          <c:yMode val="edge"/>
          <c:x val="0.10342825896762904"/>
          <c:y val="0.21137819536522151"/>
          <c:w val="0.86601618547681536"/>
          <c:h val="0.66038923132327387"/>
        </c:manualLayout>
      </c:layout>
      <c:lineChart>
        <c:grouping val="standard"/>
        <c:varyColors val="0"/>
        <c:ser>
          <c:idx val="0"/>
          <c:order val="0"/>
          <c:tx>
            <c:v>Ethernet</c:v>
          </c:tx>
          <c:spPr>
            <a:ln w="28575" cap="rnd">
              <a:solidFill>
                <a:schemeClr val="accent1"/>
              </a:solidFill>
              <a:round/>
            </a:ln>
            <a:effectLst/>
          </c:spPr>
          <c:marker>
            <c:symbol val="none"/>
          </c:marker>
          <c:cat>
            <c:numRef>
              <c:f>'Report charts'!$C$71:$L$71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charts'!$C$74:$L$74</c:f>
              <c:numCache>
                <c:formatCode>0.0%</c:formatCode>
                <c:ptCount val="10"/>
                <c:pt idx="0">
                  <c:v>8.3134743139639797E-2</c:v>
                </c:pt>
                <c:pt idx="1">
                  <c:v>8.6711503204512708E-2</c:v>
                </c:pt>
              </c:numCache>
            </c:numRef>
          </c:val>
          <c:smooth val="0"/>
          <c:extLst xmlns:c16r2="http://schemas.microsoft.com/office/drawing/2015/06/chart">
            <c:ext xmlns:c16="http://schemas.microsoft.com/office/drawing/2014/chart" uri="{C3380CC4-5D6E-409C-BE32-E72D297353CC}">
              <c16:uniqueId val="{00000000-DD44-6C4A-BEFD-7954513B3BF4}"/>
            </c:ext>
          </c:extLst>
        </c:ser>
        <c:ser>
          <c:idx val="1"/>
          <c:order val="1"/>
          <c:tx>
            <c:v>DWDM</c:v>
          </c:tx>
          <c:spPr>
            <a:ln w="28575" cap="rnd">
              <a:solidFill>
                <a:schemeClr val="accent2"/>
              </a:solidFill>
              <a:round/>
            </a:ln>
            <a:effectLst/>
          </c:spPr>
          <c:marker>
            <c:symbol val="none"/>
          </c:marker>
          <c:cat>
            <c:numRef>
              <c:f>'Report charts'!$C$71:$L$71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charts'!$C$66:$L$66</c:f>
              <c:numCache>
                <c:formatCode>0.0%</c:formatCode>
                <c:ptCount val="10"/>
                <c:pt idx="0">
                  <c:v>0.15714979144133537</c:v>
                </c:pt>
                <c:pt idx="1">
                  <c:v>0.15030349234432586</c:v>
                </c:pt>
              </c:numCache>
            </c:numRef>
          </c:val>
          <c:smooth val="0"/>
          <c:extLst xmlns:c16r2="http://schemas.microsoft.com/office/drawing/2015/06/chart">
            <c:ext xmlns:c16="http://schemas.microsoft.com/office/drawing/2014/chart" uri="{C3380CC4-5D6E-409C-BE32-E72D297353CC}">
              <c16:uniqueId val="{00000001-DD44-6C4A-BEFD-7954513B3BF4}"/>
            </c:ext>
          </c:extLst>
        </c:ser>
        <c:dLbls>
          <c:showLegendKey val="0"/>
          <c:showVal val="0"/>
          <c:showCatName val="0"/>
          <c:showSerName val="0"/>
          <c:showPercent val="0"/>
          <c:showBubbleSize val="0"/>
        </c:dLbls>
        <c:marker val="1"/>
        <c:smooth val="0"/>
        <c:axId val="97345920"/>
        <c:axId val="97347456"/>
      </c:lineChart>
      <c:catAx>
        <c:axId val="9734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200"/>
            </a:pPr>
            <a:endParaRPr lang="en-US"/>
          </a:p>
        </c:txPr>
        <c:crossAx val="97347456"/>
        <c:crosses val="autoZero"/>
        <c:auto val="1"/>
        <c:lblAlgn val="ctr"/>
        <c:lblOffset val="100"/>
        <c:noMultiLvlLbl val="0"/>
      </c:catAx>
      <c:valAx>
        <c:axId val="973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sz="1200"/>
            </a:pPr>
            <a:endParaRPr lang="en-US"/>
          </a:p>
        </c:txPr>
        <c:crossAx val="97345920"/>
        <c:crosses val="autoZero"/>
        <c:crossBetween val="between"/>
      </c:valAx>
      <c:spPr>
        <a:noFill/>
        <a:ln>
          <a:noFill/>
        </a:ln>
        <a:effectLst/>
      </c:spPr>
    </c:plotArea>
    <c:legend>
      <c:legendPos val="t"/>
      <c:layout>
        <c:manualLayout>
          <c:xMode val="edge"/>
          <c:yMode val="edge"/>
          <c:x val="0.24037657912099405"/>
          <c:y val="8.0722276502763424E-2"/>
          <c:w val="0.45862860892388452"/>
          <c:h val="0.14294036162146395"/>
        </c:manualLayout>
      </c:layout>
      <c:overlay val="0"/>
      <c:spPr>
        <a:noFill/>
        <a:ln>
          <a:noFill/>
        </a:ln>
        <a:effectLst/>
      </c:spPr>
      <c:txPr>
        <a:bodyPr rot="0" vert="horz"/>
        <a:lstStyle/>
        <a:p>
          <a:pPr>
            <a:defRPr sz="1200"/>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65000"/>
          <a:lumOff val="3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80080434453056"/>
          <c:y val="8.1504839862364217E-2"/>
          <c:w val="0.77999054761416431"/>
          <c:h val="0.79314970687722608"/>
        </c:manualLayout>
      </c:layout>
      <c:lineChart>
        <c:grouping val="standard"/>
        <c:varyColors val="0"/>
        <c:ser>
          <c:idx val="0"/>
          <c:order val="0"/>
          <c:tx>
            <c:strRef>
              <c:f>'Report charts'!$B$99</c:f>
              <c:strCache>
                <c:ptCount val="1"/>
                <c:pt idx="0">
                  <c:v>X2/XenPak</c:v>
                </c:pt>
              </c:strCache>
            </c:strRef>
          </c:tx>
          <c:spPr>
            <a:ln w="28575" cap="rnd">
              <a:solidFill>
                <a:schemeClr val="accent1"/>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charts'!$C$99:$L$99</c:f>
              <c:numCache>
                <c:formatCode>_(* #,##0_);_(* \(#,##0\);_(* "-"??_);_(@_)</c:formatCode>
                <c:ptCount val="10"/>
                <c:pt idx="0">
                  <c:v>49892.645000000004</c:v>
                </c:pt>
                <c:pt idx="1">
                  <c:v>124760</c:v>
                </c:pt>
                <c:pt idx="2">
                  <c:v>219594</c:v>
                </c:pt>
                <c:pt idx="3">
                  <c:v>323359</c:v>
                </c:pt>
                <c:pt idx="4">
                  <c:v>443556</c:v>
                </c:pt>
                <c:pt idx="5">
                  <c:v>532777</c:v>
                </c:pt>
                <c:pt idx="6">
                  <c:v>468190</c:v>
                </c:pt>
                <c:pt idx="7">
                  <c:v>479734</c:v>
                </c:pt>
                <c:pt idx="8">
                  <c:v>401969</c:v>
                </c:pt>
                <c:pt idx="9">
                  <c:v>280127</c:v>
                </c:pt>
              </c:numCache>
            </c:numRef>
          </c:val>
          <c:smooth val="0"/>
          <c:extLst xmlns:c16r2="http://schemas.microsoft.com/office/drawing/2015/06/chart">
            <c:ext xmlns:c16="http://schemas.microsoft.com/office/drawing/2014/chart" uri="{C3380CC4-5D6E-409C-BE32-E72D297353CC}">
              <c16:uniqueId val="{00000000-E904-F242-A915-D117C538A87D}"/>
            </c:ext>
          </c:extLst>
        </c:ser>
        <c:ser>
          <c:idx val="1"/>
          <c:order val="1"/>
          <c:tx>
            <c:strRef>
              <c:f>'Report charts'!$B$100</c:f>
              <c:strCache>
                <c:ptCount val="1"/>
                <c:pt idx="0">
                  <c:v>XFP</c:v>
                </c:pt>
              </c:strCache>
            </c:strRef>
          </c:tx>
          <c:spPr>
            <a:ln w="28575" cap="rnd">
              <a:solidFill>
                <a:schemeClr val="accent2"/>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charts'!$C$100:$L$100</c:f>
              <c:numCache>
                <c:formatCode>_(* #,##0_);_(* \(#,##0\);_(* "-"??_);_(@_)</c:formatCode>
                <c:ptCount val="10"/>
                <c:pt idx="0">
                  <c:v>6833.4049999999997</c:v>
                </c:pt>
                <c:pt idx="1">
                  <c:v>34109</c:v>
                </c:pt>
                <c:pt idx="2">
                  <c:v>86591</c:v>
                </c:pt>
                <c:pt idx="3">
                  <c:v>173975</c:v>
                </c:pt>
                <c:pt idx="4">
                  <c:v>332330</c:v>
                </c:pt>
                <c:pt idx="5">
                  <c:v>502804</c:v>
                </c:pt>
                <c:pt idx="6">
                  <c:v>533827</c:v>
                </c:pt>
                <c:pt idx="7">
                  <c:v>533235</c:v>
                </c:pt>
                <c:pt idx="8">
                  <c:v>583519</c:v>
                </c:pt>
                <c:pt idx="9">
                  <c:v>479977.80547665065</c:v>
                </c:pt>
              </c:numCache>
            </c:numRef>
          </c:val>
          <c:smooth val="0"/>
          <c:extLst xmlns:c16r2="http://schemas.microsoft.com/office/drawing/2015/06/chart">
            <c:ext xmlns:c16="http://schemas.microsoft.com/office/drawing/2014/chart" uri="{C3380CC4-5D6E-409C-BE32-E72D297353CC}">
              <c16:uniqueId val="{00000001-E904-F242-A915-D117C538A87D}"/>
            </c:ext>
          </c:extLst>
        </c:ser>
        <c:ser>
          <c:idx val="2"/>
          <c:order val="2"/>
          <c:tx>
            <c:strRef>
              <c:f>'Report charts'!$B$101</c:f>
              <c:strCache>
                <c:ptCount val="1"/>
                <c:pt idx="0">
                  <c:v>SFP+</c:v>
                </c:pt>
              </c:strCache>
            </c:strRef>
          </c:tx>
          <c:spPr>
            <a:ln w="28575" cap="rnd">
              <a:solidFill>
                <a:schemeClr val="accent3"/>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charts'!$C$101:$L$101</c:f>
              <c:numCache>
                <c:formatCode>_(* #,##0_);_(* \(#,##0\);_(* "-"??_);_(@_)</c:formatCode>
                <c:ptCount val="10"/>
                <c:pt idx="0">
                  <c:v>0</c:v>
                </c:pt>
                <c:pt idx="1">
                  <c:v>0</c:v>
                </c:pt>
                <c:pt idx="2">
                  <c:v>0</c:v>
                </c:pt>
                <c:pt idx="3">
                  <c:v>0</c:v>
                </c:pt>
                <c:pt idx="4">
                  <c:v>373098</c:v>
                </c:pt>
                <c:pt idx="5">
                  <c:v>595822</c:v>
                </c:pt>
                <c:pt idx="6">
                  <c:v>1923786.92</c:v>
                </c:pt>
                <c:pt idx="7">
                  <c:v>3952018</c:v>
                </c:pt>
                <c:pt idx="8">
                  <c:v>5108308</c:v>
                </c:pt>
                <c:pt idx="9">
                  <c:v>7886193</c:v>
                </c:pt>
              </c:numCache>
            </c:numRef>
          </c:val>
          <c:smooth val="0"/>
          <c:extLst xmlns:c16r2="http://schemas.microsoft.com/office/drawing/2015/06/chart">
            <c:ext xmlns:c16="http://schemas.microsoft.com/office/drawing/2014/chart" uri="{C3380CC4-5D6E-409C-BE32-E72D297353CC}">
              <c16:uniqueId val="{00000002-E904-F242-A915-D117C538A87D}"/>
            </c:ext>
          </c:extLst>
        </c:ser>
        <c:dLbls>
          <c:showLegendKey val="0"/>
          <c:showVal val="0"/>
          <c:showCatName val="0"/>
          <c:showSerName val="0"/>
          <c:showPercent val="0"/>
          <c:showBubbleSize val="0"/>
        </c:dLbls>
        <c:marker val="1"/>
        <c:smooth val="0"/>
        <c:axId val="97559680"/>
        <c:axId val="97561216"/>
      </c:lineChart>
      <c:catAx>
        <c:axId val="9755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97561216"/>
        <c:crosses val="autoZero"/>
        <c:auto val="1"/>
        <c:lblAlgn val="ctr"/>
        <c:lblOffset val="100"/>
        <c:noMultiLvlLbl val="0"/>
      </c:catAx>
      <c:valAx>
        <c:axId val="97561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layout>
            <c:manualLayout>
              <c:xMode val="edge"/>
              <c:yMode val="edge"/>
              <c:x val="1.4495501199382919E-2"/>
              <c:y val="0.28750666032170596"/>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97559680"/>
        <c:crosses val="autoZero"/>
        <c:crossBetween val="between"/>
      </c:valAx>
      <c:spPr>
        <a:noFill/>
        <a:ln>
          <a:noFill/>
        </a:ln>
        <a:effectLst/>
      </c:spPr>
    </c:plotArea>
    <c:legend>
      <c:legendPos val="b"/>
      <c:layout>
        <c:manualLayout>
          <c:xMode val="edge"/>
          <c:yMode val="edge"/>
          <c:x val="0.24583747246769691"/>
          <c:y val="9.7145145092942586E-2"/>
          <c:w val="0.2417812180257129"/>
          <c:h val="0.41116550722421835"/>
        </c:manualLayout>
      </c:layout>
      <c:overlay val="0"/>
      <c:spPr>
        <a:solidFill>
          <a:schemeClr val="bg1"/>
        </a:solidFill>
        <a:ln>
          <a:solidFill>
            <a:schemeClr val="tx1">
              <a:lumMod val="50000"/>
              <a:lumOff val="50000"/>
            </a:schemeClr>
          </a:solidFill>
        </a:ln>
        <a:effectLst/>
      </c:spPr>
      <c:txPr>
        <a:bodyPr rot="0" vert="horz"/>
        <a:lstStyle/>
        <a:p>
          <a:pPr>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29570808178988"/>
          <c:y val="7.3633270889328042E-2"/>
          <c:w val="0.79584558725176335"/>
          <c:h val="0.81399081874905888"/>
        </c:manualLayout>
      </c:layout>
      <c:lineChart>
        <c:grouping val="standard"/>
        <c:varyColors val="0"/>
        <c:ser>
          <c:idx val="0"/>
          <c:order val="0"/>
          <c:tx>
            <c:strRef>
              <c:f>'Report charts'!$B$127</c:f>
              <c:strCache>
                <c:ptCount val="1"/>
                <c:pt idx="0">
                  <c:v>CFP</c:v>
                </c:pt>
              </c:strCache>
            </c:strRef>
          </c:tx>
          <c:spPr>
            <a:ln w="28575" cap="rnd">
              <a:solidFill>
                <a:schemeClr val="accent1"/>
              </a:solidFill>
              <a:round/>
            </a:ln>
            <a:effectLst/>
          </c:spPr>
          <c:marker>
            <c:symbol val="none"/>
          </c:marker>
          <c:cat>
            <c:numRef>
              <c:f>'Report charts'!$E$126:$L$126</c:f>
              <c:numCache>
                <c:formatCode>General</c:formatCode>
                <c:ptCount val="8"/>
                <c:pt idx="0">
                  <c:v>2012</c:v>
                </c:pt>
                <c:pt idx="1">
                  <c:v>2013</c:v>
                </c:pt>
                <c:pt idx="2">
                  <c:v>2014</c:v>
                </c:pt>
                <c:pt idx="3">
                  <c:v>2015</c:v>
                </c:pt>
                <c:pt idx="4">
                  <c:v>2016</c:v>
                </c:pt>
                <c:pt idx="5">
                  <c:v>2017</c:v>
                </c:pt>
                <c:pt idx="6">
                  <c:v>2018</c:v>
                </c:pt>
                <c:pt idx="7">
                  <c:v>2019</c:v>
                </c:pt>
              </c:numCache>
            </c:numRef>
          </c:cat>
          <c:val>
            <c:numRef>
              <c:f>'Report charts'!$E$127:$L$127</c:f>
              <c:numCache>
                <c:formatCode>_(* #,##0_);_(* \(#,##0\);_(* "-"??_);_(@_)</c:formatCode>
                <c:ptCount val="8"/>
                <c:pt idx="0">
                  <c:v>9989</c:v>
                </c:pt>
                <c:pt idx="1">
                  <c:v>27875</c:v>
                </c:pt>
                <c:pt idx="2">
                  <c:v>41543</c:v>
                </c:pt>
                <c:pt idx="3">
                  <c:v>64950</c:v>
                </c:pt>
                <c:pt idx="4">
                  <c:v>124752</c:v>
                </c:pt>
                <c:pt idx="5">
                  <c:v>74262</c:v>
                </c:pt>
              </c:numCache>
            </c:numRef>
          </c:val>
          <c:smooth val="0"/>
          <c:extLst xmlns:c16r2="http://schemas.microsoft.com/office/drawing/2015/06/chart">
            <c:ext xmlns:c16="http://schemas.microsoft.com/office/drawing/2014/chart" uri="{C3380CC4-5D6E-409C-BE32-E72D297353CC}">
              <c16:uniqueId val="{00000003-C478-6E47-B37B-68420C124C9C}"/>
            </c:ext>
          </c:extLst>
        </c:ser>
        <c:ser>
          <c:idx val="1"/>
          <c:order val="1"/>
          <c:tx>
            <c:strRef>
              <c:f>'Report charts'!$B$128</c:f>
              <c:strCache>
                <c:ptCount val="1"/>
                <c:pt idx="0">
                  <c:v>CFP2/4</c:v>
                </c:pt>
              </c:strCache>
            </c:strRef>
          </c:tx>
          <c:spPr>
            <a:ln w="28575" cap="rnd">
              <a:solidFill>
                <a:schemeClr val="accent2"/>
              </a:solidFill>
              <a:round/>
            </a:ln>
            <a:effectLst/>
          </c:spPr>
          <c:marker>
            <c:symbol val="none"/>
          </c:marker>
          <c:cat>
            <c:numRef>
              <c:f>'Report charts'!$E$126:$L$126</c:f>
              <c:numCache>
                <c:formatCode>General</c:formatCode>
                <c:ptCount val="8"/>
                <c:pt idx="0">
                  <c:v>2012</c:v>
                </c:pt>
                <c:pt idx="1">
                  <c:v>2013</c:v>
                </c:pt>
                <c:pt idx="2">
                  <c:v>2014</c:v>
                </c:pt>
                <c:pt idx="3">
                  <c:v>2015</c:v>
                </c:pt>
                <c:pt idx="4">
                  <c:v>2016</c:v>
                </c:pt>
                <c:pt idx="5">
                  <c:v>2017</c:v>
                </c:pt>
                <c:pt idx="6">
                  <c:v>2018</c:v>
                </c:pt>
                <c:pt idx="7">
                  <c:v>2019</c:v>
                </c:pt>
              </c:numCache>
            </c:numRef>
          </c:cat>
          <c:val>
            <c:numRef>
              <c:f>'Report charts'!$E$128:$L$128</c:f>
              <c:numCache>
                <c:formatCode>_(* #,##0_);_(* \(#,##0\);_(* "-"??_);_(@_)</c:formatCode>
                <c:ptCount val="8"/>
                <c:pt idx="0">
                  <c:v>0</c:v>
                </c:pt>
                <c:pt idx="1">
                  <c:v>751</c:v>
                </c:pt>
                <c:pt idx="2">
                  <c:v>9508</c:v>
                </c:pt>
                <c:pt idx="3">
                  <c:v>38906</c:v>
                </c:pt>
                <c:pt idx="4">
                  <c:v>96610</c:v>
                </c:pt>
                <c:pt idx="5">
                  <c:v>80471</c:v>
                </c:pt>
              </c:numCache>
            </c:numRef>
          </c:val>
          <c:smooth val="0"/>
          <c:extLst xmlns:c16r2="http://schemas.microsoft.com/office/drawing/2015/06/chart">
            <c:ext xmlns:c16="http://schemas.microsoft.com/office/drawing/2014/chart" uri="{C3380CC4-5D6E-409C-BE32-E72D297353CC}">
              <c16:uniqueId val="{00000004-C478-6E47-B37B-68420C124C9C}"/>
            </c:ext>
          </c:extLst>
        </c:ser>
        <c:ser>
          <c:idx val="2"/>
          <c:order val="2"/>
          <c:tx>
            <c:strRef>
              <c:f>'Report charts'!$B$129</c:f>
              <c:strCache>
                <c:ptCount val="1"/>
                <c:pt idx="0">
                  <c:v>QSFP28</c:v>
                </c:pt>
              </c:strCache>
            </c:strRef>
          </c:tx>
          <c:spPr>
            <a:ln w="28575" cap="rnd">
              <a:solidFill>
                <a:schemeClr val="accent3"/>
              </a:solidFill>
              <a:round/>
            </a:ln>
            <a:effectLst/>
          </c:spPr>
          <c:marker>
            <c:symbol val="circle"/>
            <c:size val="5"/>
            <c:spPr>
              <a:solidFill>
                <a:srgbClr val="92D050"/>
              </a:solidFill>
              <a:ln w="19050">
                <a:solidFill>
                  <a:schemeClr val="accent3"/>
                </a:solidFill>
              </a:ln>
              <a:effectLst/>
            </c:spPr>
          </c:marker>
          <c:cat>
            <c:numRef>
              <c:f>'Report charts'!$E$126:$L$126</c:f>
              <c:numCache>
                <c:formatCode>General</c:formatCode>
                <c:ptCount val="8"/>
                <c:pt idx="0">
                  <c:v>2012</c:v>
                </c:pt>
                <c:pt idx="1">
                  <c:v>2013</c:v>
                </c:pt>
                <c:pt idx="2">
                  <c:v>2014</c:v>
                </c:pt>
                <c:pt idx="3">
                  <c:v>2015</c:v>
                </c:pt>
                <c:pt idx="4">
                  <c:v>2016</c:v>
                </c:pt>
                <c:pt idx="5">
                  <c:v>2017</c:v>
                </c:pt>
                <c:pt idx="6">
                  <c:v>2018</c:v>
                </c:pt>
                <c:pt idx="7">
                  <c:v>2019</c:v>
                </c:pt>
              </c:numCache>
            </c:numRef>
          </c:cat>
          <c:val>
            <c:numRef>
              <c:f>'Report charts'!$E$129:$L$129</c:f>
              <c:numCache>
                <c:formatCode>_(* #,##0_);_(* \(#,##0\);_(* "-"??_);_(@_)</c:formatCode>
                <c:ptCount val="8"/>
                <c:pt idx="0">
                  <c:v>0</c:v>
                </c:pt>
                <c:pt idx="1">
                  <c:v>0</c:v>
                </c:pt>
                <c:pt idx="2">
                  <c:v>500</c:v>
                </c:pt>
                <c:pt idx="3">
                  <c:v>36745</c:v>
                </c:pt>
                <c:pt idx="4">
                  <c:v>690552</c:v>
                </c:pt>
                <c:pt idx="5">
                  <c:v>2716485</c:v>
                </c:pt>
              </c:numCache>
            </c:numRef>
          </c:val>
          <c:smooth val="0"/>
          <c:extLst xmlns:c16r2="http://schemas.microsoft.com/office/drawing/2015/06/chart">
            <c:ext xmlns:c16="http://schemas.microsoft.com/office/drawing/2014/chart" uri="{C3380CC4-5D6E-409C-BE32-E72D297353CC}">
              <c16:uniqueId val="{00000005-C478-6E47-B37B-68420C124C9C}"/>
            </c:ext>
          </c:extLst>
        </c:ser>
        <c:dLbls>
          <c:showLegendKey val="0"/>
          <c:showVal val="0"/>
          <c:showCatName val="0"/>
          <c:showSerName val="0"/>
          <c:showPercent val="0"/>
          <c:showBubbleSize val="0"/>
        </c:dLbls>
        <c:marker val="1"/>
        <c:smooth val="0"/>
        <c:axId val="124483072"/>
        <c:axId val="124484992"/>
      </c:lineChart>
      <c:catAx>
        <c:axId val="12448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24484992"/>
        <c:crosses val="autoZero"/>
        <c:auto val="1"/>
        <c:lblAlgn val="ctr"/>
        <c:lblOffset val="100"/>
        <c:noMultiLvlLbl val="0"/>
      </c:catAx>
      <c:valAx>
        <c:axId val="124484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4483072"/>
        <c:crosses val="autoZero"/>
        <c:crossBetween val="between"/>
      </c:valAx>
      <c:spPr>
        <a:noFill/>
        <a:ln>
          <a:noFill/>
        </a:ln>
        <a:effectLst/>
      </c:spPr>
    </c:plotArea>
    <c:legend>
      <c:legendPos val="b"/>
      <c:layout>
        <c:manualLayout>
          <c:xMode val="edge"/>
          <c:yMode val="edge"/>
          <c:x val="0.23899639663686106"/>
          <c:y val="0.11504808500879138"/>
          <c:w val="0.23952150896392188"/>
          <c:h val="0.50292638177509363"/>
        </c:manualLayout>
      </c:layout>
      <c:overlay val="0"/>
      <c:spPr>
        <a:solidFill>
          <a:schemeClr val="bg1"/>
        </a:solidFill>
        <a:ln>
          <a:solidFill>
            <a:schemeClr val="tx1">
              <a:lumMod val="50000"/>
              <a:lumOff val="50000"/>
            </a:schemeClr>
          </a:solidFill>
        </a:ln>
        <a:effectLst/>
      </c:spPr>
      <c:txPr>
        <a:bodyPr rot="0" vert="horz"/>
        <a:lstStyle/>
        <a:p>
          <a:pPr>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2425612156939"/>
          <c:y val="0.13852280961704966"/>
          <c:w val="0.8440555002693223"/>
          <c:h val="0.71366442894203208"/>
        </c:manualLayout>
      </c:layout>
      <c:lineChart>
        <c:grouping val="standard"/>
        <c:varyColors val="0"/>
        <c:ser>
          <c:idx val="0"/>
          <c:order val="0"/>
          <c:tx>
            <c:v>10G</c:v>
          </c:tx>
          <c:spPr>
            <a:ln w="28575" cap="rnd">
              <a:solidFill>
                <a:schemeClr val="accent1"/>
              </a:solidFill>
              <a:round/>
            </a:ln>
            <a:effectLst/>
          </c:spPr>
          <c:marker>
            <c:symbol val="none"/>
          </c:marker>
          <c:cat>
            <c:numRef>
              <c:f>'Report charts'!$F$23:$L$23</c:f>
              <c:numCache>
                <c:formatCode>General</c:formatCode>
                <c:ptCount val="7"/>
                <c:pt idx="0">
                  <c:v>2019</c:v>
                </c:pt>
                <c:pt idx="1">
                  <c:v>2020</c:v>
                </c:pt>
                <c:pt idx="2">
                  <c:v>2021</c:v>
                </c:pt>
                <c:pt idx="3">
                  <c:v>2022</c:v>
                </c:pt>
                <c:pt idx="4">
                  <c:v>2023</c:v>
                </c:pt>
                <c:pt idx="5">
                  <c:v>2024</c:v>
                </c:pt>
                <c:pt idx="6">
                  <c:v>2025</c:v>
                </c:pt>
              </c:numCache>
            </c:numRef>
          </c:cat>
          <c:val>
            <c:numRef>
              <c:f>'Report charts'!$F$26:$L$26</c:f>
              <c:numCache>
                <c:formatCode>0.0%</c:formatCode>
                <c:ptCount val="7"/>
              </c:numCache>
            </c:numRef>
          </c:val>
          <c:smooth val="0"/>
          <c:extLst xmlns:c16r2="http://schemas.microsoft.com/office/drawing/2015/06/chart">
            <c:ext xmlns:c16="http://schemas.microsoft.com/office/drawing/2014/chart" uri="{C3380CC4-5D6E-409C-BE32-E72D297353CC}">
              <c16:uniqueId val="{00000000-61C8-904F-A091-9F6DD68B1581}"/>
            </c:ext>
          </c:extLst>
        </c:ser>
        <c:ser>
          <c:idx val="1"/>
          <c:order val="1"/>
          <c:tx>
            <c:v>100G</c:v>
          </c:tx>
          <c:spPr>
            <a:ln w="28575" cap="rnd">
              <a:solidFill>
                <a:schemeClr val="accent2"/>
              </a:solidFill>
              <a:round/>
            </a:ln>
            <a:effectLst/>
          </c:spPr>
          <c:marker>
            <c:symbol val="none"/>
          </c:marker>
          <c:cat>
            <c:numRef>
              <c:f>'Report charts'!$F$23:$L$23</c:f>
              <c:numCache>
                <c:formatCode>General</c:formatCode>
                <c:ptCount val="7"/>
                <c:pt idx="0">
                  <c:v>2019</c:v>
                </c:pt>
                <c:pt idx="1">
                  <c:v>2020</c:v>
                </c:pt>
                <c:pt idx="2">
                  <c:v>2021</c:v>
                </c:pt>
                <c:pt idx="3">
                  <c:v>2022</c:v>
                </c:pt>
                <c:pt idx="4">
                  <c:v>2023</c:v>
                </c:pt>
                <c:pt idx="5">
                  <c:v>2024</c:v>
                </c:pt>
                <c:pt idx="6">
                  <c:v>2025</c:v>
                </c:pt>
              </c:numCache>
            </c:numRef>
          </c:cat>
          <c:val>
            <c:numRef>
              <c:f>'Report charts'!$F$34:$L$34</c:f>
              <c:numCache>
                <c:formatCode>0.0%</c:formatCode>
                <c:ptCount val="7"/>
              </c:numCache>
            </c:numRef>
          </c:val>
          <c:smooth val="0"/>
          <c:extLst xmlns:c16r2="http://schemas.microsoft.com/office/drawing/2015/06/chart">
            <c:ext xmlns:c16="http://schemas.microsoft.com/office/drawing/2014/chart" uri="{C3380CC4-5D6E-409C-BE32-E72D297353CC}">
              <c16:uniqueId val="{00000001-61C8-904F-A091-9F6DD68B1581}"/>
            </c:ext>
          </c:extLst>
        </c:ser>
        <c:ser>
          <c:idx val="2"/>
          <c:order val="2"/>
          <c:tx>
            <c:v>200/400/800G</c:v>
          </c:tx>
          <c:spPr>
            <a:ln w="28575" cap="rnd">
              <a:solidFill>
                <a:schemeClr val="accent3"/>
              </a:solidFill>
              <a:round/>
            </a:ln>
            <a:effectLst/>
          </c:spPr>
          <c:marker>
            <c:symbol val="none"/>
          </c:marker>
          <c:cat>
            <c:numRef>
              <c:f>'Report charts'!$F$23:$L$23</c:f>
              <c:numCache>
                <c:formatCode>General</c:formatCode>
                <c:ptCount val="7"/>
                <c:pt idx="0">
                  <c:v>2019</c:v>
                </c:pt>
                <c:pt idx="1">
                  <c:v>2020</c:v>
                </c:pt>
                <c:pt idx="2">
                  <c:v>2021</c:v>
                </c:pt>
                <c:pt idx="3">
                  <c:v>2022</c:v>
                </c:pt>
                <c:pt idx="4">
                  <c:v>2023</c:v>
                </c:pt>
                <c:pt idx="5">
                  <c:v>2024</c:v>
                </c:pt>
                <c:pt idx="6">
                  <c:v>2025</c:v>
                </c:pt>
              </c:numCache>
            </c:numRef>
          </c:cat>
          <c:val>
            <c:numRef>
              <c:f>'Report charts'!$F$42:$L$42</c:f>
              <c:numCache>
                <c:formatCode>0.0%</c:formatCode>
                <c:ptCount val="7"/>
              </c:numCache>
            </c:numRef>
          </c:val>
          <c:smooth val="0"/>
          <c:extLst xmlns:c16r2="http://schemas.microsoft.com/office/drawing/2015/06/chart">
            <c:ext xmlns:c16="http://schemas.microsoft.com/office/drawing/2014/chart" uri="{C3380CC4-5D6E-409C-BE32-E72D297353CC}">
              <c16:uniqueId val="{00000002-61C8-904F-A091-9F6DD68B1581}"/>
            </c:ext>
          </c:extLst>
        </c:ser>
        <c:dLbls>
          <c:showLegendKey val="0"/>
          <c:showVal val="0"/>
          <c:showCatName val="0"/>
          <c:showSerName val="0"/>
          <c:showPercent val="0"/>
          <c:showBubbleSize val="0"/>
        </c:dLbls>
        <c:marker val="1"/>
        <c:smooth val="0"/>
        <c:axId val="124516992"/>
        <c:axId val="124981632"/>
      </c:lineChart>
      <c:catAx>
        <c:axId val="1245169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sz="1200">
                <a:solidFill>
                  <a:schemeClr val="tx1"/>
                </a:solidFill>
              </a:defRPr>
            </a:pPr>
            <a:endParaRPr lang="en-US"/>
          </a:p>
        </c:txPr>
        <c:crossAx val="124981632"/>
        <c:crosses val="autoZero"/>
        <c:auto val="1"/>
        <c:lblAlgn val="ctr"/>
        <c:lblOffset val="100"/>
        <c:noMultiLvlLbl val="0"/>
      </c:catAx>
      <c:valAx>
        <c:axId val="124981632"/>
        <c:scaling>
          <c:orientation val="minMax"/>
          <c:min val="6.0000000000000012E-2"/>
        </c:scaling>
        <c:delete val="0"/>
        <c:axPos val="l"/>
        <c:majorGridlines>
          <c:spPr>
            <a:ln w="9525" cap="flat" cmpd="sng" algn="ctr">
              <a:solidFill>
                <a:schemeClr val="tx1"/>
              </a:solidFill>
              <a:prstDash val="sysDot"/>
              <a:round/>
            </a:ln>
            <a:effectLst/>
          </c:spPr>
        </c:majorGridlines>
        <c:numFmt formatCode="0%" sourceLinked="0"/>
        <c:majorTickMark val="none"/>
        <c:minorTickMark val="none"/>
        <c:tickLblPos val="nextTo"/>
        <c:spPr>
          <a:noFill/>
          <a:ln>
            <a:noFill/>
          </a:ln>
          <a:effectLst/>
        </c:spPr>
        <c:txPr>
          <a:bodyPr rot="-60000000" vert="horz"/>
          <a:lstStyle/>
          <a:p>
            <a:pPr>
              <a:defRPr sz="1200">
                <a:solidFill>
                  <a:schemeClr val="tx1"/>
                </a:solidFill>
              </a:defRPr>
            </a:pPr>
            <a:endParaRPr lang="en-US"/>
          </a:p>
        </c:txPr>
        <c:crossAx val="124516992"/>
        <c:crosses val="autoZero"/>
        <c:crossBetween val="between"/>
        <c:majorUnit val="2.0000000000000004E-2"/>
      </c:valAx>
      <c:spPr>
        <a:noFill/>
        <a:ln>
          <a:noFill/>
        </a:ln>
        <a:effectLst/>
      </c:spPr>
    </c:plotArea>
    <c:legend>
      <c:legendPos val="t"/>
      <c:layout>
        <c:manualLayout>
          <c:xMode val="edge"/>
          <c:yMode val="edge"/>
          <c:x val="0.22965376187885769"/>
          <c:y val="4.0468518354724661E-2"/>
          <c:w val="0.60588823292804872"/>
          <c:h val="0.10564951763009461"/>
        </c:manualLayout>
      </c:layout>
      <c:overlay val="0"/>
      <c:spPr>
        <a:noFill/>
        <a:ln>
          <a:noFill/>
        </a:ln>
        <a:effectLst/>
      </c:spPr>
      <c:txPr>
        <a:bodyPr rot="0" vert="horz"/>
        <a:lstStyle/>
        <a:p>
          <a:pPr>
            <a:defRPr sz="1200">
              <a:solidFill>
                <a:schemeClr val="tx1"/>
              </a:solidFill>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65000"/>
          <a:lumOff val="3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5795155411209"/>
          <c:y val="0.16929032927815044"/>
          <c:w val="0.75835644709640782"/>
          <c:h val="0.72322949457174346"/>
        </c:manualLayout>
      </c:layout>
      <c:lineChart>
        <c:grouping val="standard"/>
        <c:varyColors val="0"/>
        <c:ser>
          <c:idx val="0"/>
          <c:order val="0"/>
          <c:tx>
            <c:strRef>
              <c:f>'Report charts'!$B$157</c:f>
              <c:strCache>
                <c:ptCount val="1"/>
                <c:pt idx="0">
                  <c:v>200GbE</c:v>
                </c:pt>
              </c:strCache>
            </c:strRef>
          </c:tx>
          <c:spPr>
            <a:ln w="28575" cap="rnd">
              <a:solidFill>
                <a:schemeClr val="accent1"/>
              </a:solidFill>
              <a:round/>
            </a:ln>
            <a:effectLst/>
          </c:spPr>
          <c:marker>
            <c:symbol val="none"/>
          </c:marker>
          <c:cat>
            <c:numRef>
              <c:f>'Report charts'!$D$156:$L$156</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charts'!$D$157:$L$157</c:f>
              <c:numCache>
                <c:formatCode>_(* #,##0_);_(* \(#,##0\);_(* "-"??_);_(@_)</c:formatCode>
                <c:ptCount val="9"/>
                <c:pt idx="0">
                  <c:v>0</c:v>
                </c:pt>
              </c:numCache>
            </c:numRef>
          </c:val>
          <c:smooth val="0"/>
          <c:extLst xmlns:c16r2="http://schemas.microsoft.com/office/drawing/2015/06/chart">
            <c:ext xmlns:c16="http://schemas.microsoft.com/office/drawing/2014/chart" uri="{C3380CC4-5D6E-409C-BE32-E72D297353CC}">
              <c16:uniqueId val="{00000000-A25E-104F-A4AF-9622A2721233}"/>
            </c:ext>
          </c:extLst>
        </c:ser>
        <c:ser>
          <c:idx val="1"/>
          <c:order val="1"/>
          <c:tx>
            <c:strRef>
              <c:f>'Report charts'!$B$158</c:f>
              <c:strCache>
                <c:ptCount val="1"/>
                <c:pt idx="0">
                  <c:v>2x200GbE</c:v>
                </c:pt>
              </c:strCache>
            </c:strRef>
          </c:tx>
          <c:spPr>
            <a:ln w="28575" cap="rnd">
              <a:solidFill>
                <a:schemeClr val="accent2"/>
              </a:solidFill>
              <a:round/>
            </a:ln>
            <a:effectLst/>
          </c:spPr>
          <c:marker>
            <c:symbol val="none"/>
          </c:marker>
          <c:cat>
            <c:numRef>
              <c:f>'Report charts'!$D$156:$L$156</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charts'!$D$158:$L$158</c:f>
              <c:numCache>
                <c:formatCode>_(* #,##0_);_(* \(#,##0\);_(* "-"??_);_(@_)</c:formatCode>
                <c:ptCount val="9"/>
                <c:pt idx="0">
                  <c:v>0</c:v>
                </c:pt>
              </c:numCache>
            </c:numRef>
          </c:val>
          <c:smooth val="0"/>
          <c:extLst xmlns:c16r2="http://schemas.microsoft.com/office/drawing/2015/06/chart">
            <c:ext xmlns:c16="http://schemas.microsoft.com/office/drawing/2014/chart" uri="{C3380CC4-5D6E-409C-BE32-E72D297353CC}">
              <c16:uniqueId val="{00000001-A25E-104F-A4AF-9622A2721233}"/>
            </c:ext>
          </c:extLst>
        </c:ser>
        <c:ser>
          <c:idx val="2"/>
          <c:order val="2"/>
          <c:tx>
            <c:strRef>
              <c:f>'Report charts'!$B$159</c:f>
              <c:strCache>
                <c:ptCount val="1"/>
                <c:pt idx="0">
                  <c:v>400GbE</c:v>
                </c:pt>
              </c:strCache>
            </c:strRef>
          </c:tx>
          <c:spPr>
            <a:ln w="28575" cap="rnd">
              <a:solidFill>
                <a:schemeClr val="accent3"/>
              </a:solidFill>
              <a:round/>
            </a:ln>
            <a:effectLst/>
          </c:spPr>
          <c:marker>
            <c:symbol val="none"/>
          </c:marker>
          <c:cat>
            <c:numRef>
              <c:f>'Report charts'!$D$156:$L$156</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charts'!$D$159:$L$159</c:f>
              <c:numCache>
                <c:formatCode>_(* #,##0_);_(* \(#,##0\);_(* "-"??_);_(@_)</c:formatCode>
                <c:ptCount val="9"/>
                <c:pt idx="0">
                  <c:v>89</c:v>
                </c:pt>
              </c:numCache>
            </c:numRef>
          </c:val>
          <c:smooth val="0"/>
          <c:extLst xmlns:c16r2="http://schemas.microsoft.com/office/drawing/2015/06/chart">
            <c:ext xmlns:c16="http://schemas.microsoft.com/office/drawing/2014/chart" uri="{C3380CC4-5D6E-409C-BE32-E72D297353CC}">
              <c16:uniqueId val="{00000002-A25E-104F-A4AF-9622A2721233}"/>
            </c:ext>
          </c:extLst>
        </c:ser>
        <c:dLbls>
          <c:showLegendKey val="0"/>
          <c:showVal val="0"/>
          <c:showCatName val="0"/>
          <c:showSerName val="0"/>
          <c:showPercent val="0"/>
          <c:showBubbleSize val="0"/>
        </c:dLbls>
        <c:marker val="1"/>
        <c:smooth val="0"/>
        <c:axId val="125028992"/>
        <c:axId val="165106048"/>
      </c:lineChart>
      <c:catAx>
        <c:axId val="12502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65106048"/>
        <c:crosses val="autoZero"/>
        <c:auto val="1"/>
        <c:lblAlgn val="ctr"/>
        <c:lblOffset val="100"/>
        <c:noMultiLvlLbl val="0"/>
      </c:catAx>
      <c:valAx>
        <c:axId val="165106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5028992"/>
        <c:crosses val="autoZero"/>
        <c:crossBetween val="between"/>
      </c:valAx>
      <c:spPr>
        <a:noFill/>
        <a:ln>
          <a:noFill/>
        </a:ln>
        <a:effectLst/>
      </c:spPr>
    </c:plotArea>
    <c:legend>
      <c:legendPos val="b"/>
      <c:layout>
        <c:manualLayout>
          <c:xMode val="edge"/>
          <c:yMode val="edge"/>
          <c:x val="0.23891149606299211"/>
          <c:y val="4.8083003489706524E-2"/>
          <c:w val="0.5635076630244481"/>
          <c:h val="9.4190743194186063E-2"/>
        </c:manualLayout>
      </c:layout>
      <c:overlay val="0"/>
      <c:spPr>
        <a:noFill/>
        <a:ln>
          <a:noFill/>
        </a:ln>
        <a:effectLst/>
      </c:spPr>
      <c:txPr>
        <a:bodyPr rot="0" vert="horz"/>
        <a:lstStyle/>
        <a:p>
          <a:pPr>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04697167510759"/>
          <c:y val="8.1267594081116154E-2"/>
          <c:w val="0.78933471397694122"/>
          <c:h val="0.80275235603363448"/>
        </c:manualLayout>
      </c:layout>
      <c:barChart>
        <c:barDir val="col"/>
        <c:grouping val="stacked"/>
        <c:varyColors val="0"/>
        <c:ser>
          <c:idx val="0"/>
          <c:order val="0"/>
          <c:tx>
            <c:strRef>
              <c:f>Summary!$B$35</c:f>
              <c:strCache>
                <c:ptCount val="1"/>
                <c:pt idx="0">
                  <c:v>FibreChannel</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Summary!$C$35:$L$35</c:f>
              <c:numCache>
                <c:formatCode>_("$"* #,##0_);_("$"* \(#,##0\);_("$"* "-"??_);_(@_)</c:formatCode>
                <c:ptCount val="10"/>
                <c:pt idx="0">
                  <c:v>18.89607040016492</c:v>
                </c:pt>
                <c:pt idx="1">
                  <c:v>20.545941712499992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A67-7A41-80DB-2ACCAE71B2B4}"/>
            </c:ext>
          </c:extLst>
        </c:ser>
        <c:ser>
          <c:idx val="1"/>
          <c:order val="1"/>
          <c:tx>
            <c:strRef>
              <c:f>Summary!$B$36</c:f>
              <c:strCache>
                <c:ptCount val="1"/>
                <c:pt idx="0">
                  <c:v>AOCs &amp; EOMs</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Summary!$C$36:$L$36</c:f>
              <c:numCache>
                <c:formatCode>_("$"* #,##0_);_("$"* \(#,##0\);_("$"* "-"??_);_(@_)</c:formatCode>
                <c:ptCount val="10"/>
                <c:pt idx="0">
                  <c:v>41.971861199927488</c:v>
                </c:pt>
                <c:pt idx="1">
                  <c:v>42.400618334779949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A67-7A41-80DB-2ACCAE71B2B4}"/>
            </c:ext>
          </c:extLst>
        </c:ser>
        <c:ser>
          <c:idx val="2"/>
          <c:order val="2"/>
          <c:tx>
            <c:strRef>
              <c:f>Summary!$B$37</c:f>
              <c:strCache>
                <c:ptCount val="1"/>
                <c:pt idx="0">
                  <c:v>Ethernet</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Summary!$C$37:$L$37</c:f>
              <c:numCache>
                <c:formatCode>_("$"* #,##0_);_("$"* \(#,##0\);_("$"* "-"??_);_(@_)</c:formatCode>
                <c:ptCount val="10"/>
                <c:pt idx="0">
                  <c:v>223.43421662842118</c:v>
                </c:pt>
                <c:pt idx="1">
                  <c:v>275.58581783229272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A67-7A41-80DB-2ACCAE71B2B4}"/>
            </c:ext>
          </c:extLst>
        </c:ser>
        <c:ser>
          <c:idx val="3"/>
          <c:order val="3"/>
          <c:tx>
            <c:strRef>
              <c:f>Summary!$B$38</c:f>
              <c:strCache>
                <c:ptCount val="1"/>
                <c:pt idx="0">
                  <c:v>CWDM/DWDM</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Summary!$C$38:$L$38</c:f>
              <c:numCache>
                <c:formatCode>_("$"* #,##0_);_("$"* \(#,##0\);_("$"* "-"??_);_(@_)</c:formatCode>
                <c:ptCount val="10"/>
                <c:pt idx="0">
                  <c:v>290.12929598090903</c:v>
                </c:pt>
                <c:pt idx="1">
                  <c:v>289.12107718855674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A67-7A41-80DB-2ACCAE71B2B4}"/>
            </c:ext>
          </c:extLst>
        </c:ser>
        <c:ser>
          <c:idx val="4"/>
          <c:order val="4"/>
          <c:tx>
            <c:strRef>
              <c:f>Summary!$B$39</c:f>
              <c:strCache>
                <c:ptCount val="1"/>
                <c:pt idx="0">
                  <c:v>Wireless fronthaul</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Summary!$C$39:$L$39</c:f>
              <c:numCache>
                <c:formatCode>_("$"* #,##0_);_("$"* \(#,##0\);_("$"* "-"??_);_(@_)</c:formatCode>
                <c:ptCount val="10"/>
                <c:pt idx="0">
                  <c:v>42.739712158599957</c:v>
                </c:pt>
                <c:pt idx="1">
                  <c:v>27.165490904972085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A67-7A41-80DB-2ACCAE71B2B4}"/>
            </c:ext>
          </c:extLst>
        </c:ser>
        <c:ser>
          <c:idx val="5"/>
          <c:order val="5"/>
          <c:tx>
            <c:strRef>
              <c:f>Summary!$B$40</c:f>
              <c:strCache>
                <c:ptCount val="1"/>
                <c:pt idx="0">
                  <c:v>Fiber-to-the-home</c:v>
                </c:pt>
              </c:strCache>
            </c:strRef>
          </c:tx>
          <c:invertIfNegative val="0"/>
          <c:cat>
            <c:numRef>
              <c:f>Summary!$C$34:$L$34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Summary!$C$40:$L$40</c:f>
              <c:numCache>
                <c:formatCode>_("$"* #,##0_);_("$"* \(#,##0\);_("$"* "-"??_);_(@_)</c:formatCode>
                <c:ptCount val="10"/>
                <c:pt idx="0">
                  <c:v>100.56845677904978</c:v>
                </c:pt>
                <c:pt idx="1">
                  <c:v>92.611792568228495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5A67-7A41-80DB-2ACCAE71B2B4}"/>
            </c:ext>
          </c:extLst>
        </c:ser>
        <c:dLbls>
          <c:showLegendKey val="0"/>
          <c:showVal val="0"/>
          <c:showCatName val="0"/>
          <c:showSerName val="0"/>
          <c:showPercent val="0"/>
          <c:showBubbleSize val="0"/>
        </c:dLbls>
        <c:gapWidth val="150"/>
        <c:overlap val="100"/>
        <c:axId val="189082240"/>
        <c:axId val="189092224"/>
      </c:barChart>
      <c:catAx>
        <c:axId val="189082240"/>
        <c:scaling>
          <c:orientation val="minMax"/>
        </c:scaling>
        <c:delete val="0"/>
        <c:axPos val="b"/>
        <c:numFmt formatCode="General" sourceLinked="1"/>
        <c:majorTickMark val="out"/>
        <c:minorTickMark val="none"/>
        <c:tickLblPos val="nextTo"/>
        <c:crossAx val="189092224"/>
        <c:crosses val="autoZero"/>
        <c:auto val="1"/>
        <c:lblAlgn val="ctr"/>
        <c:lblOffset val="100"/>
        <c:noMultiLvlLbl val="0"/>
      </c:catAx>
      <c:valAx>
        <c:axId val="189092224"/>
        <c:scaling>
          <c:orientation val="minMax"/>
        </c:scaling>
        <c:delete val="0"/>
        <c:axPos val="l"/>
        <c:majorGridlines/>
        <c:title>
          <c:tx>
            <c:rich>
              <a:bodyPr rot="-5400000" vert="horz"/>
              <a:lstStyle/>
              <a:p>
                <a:pPr>
                  <a:defRPr sz="1200" b="0"/>
                </a:pPr>
                <a:r>
                  <a:rPr lang="en-US" sz="1200" b="0"/>
                  <a:t>Market value ($ millions)</a:t>
                </a:r>
              </a:p>
            </c:rich>
          </c:tx>
          <c:layout/>
          <c:overlay val="0"/>
        </c:title>
        <c:numFmt formatCode="_(&quot;$&quot;* #,##0_);_(&quot;$&quot;* \(#,##0\);_(&quot;$&quot;* &quot;-&quot;??_);_(@_)" sourceLinked="1"/>
        <c:majorTickMark val="out"/>
        <c:minorTickMark val="none"/>
        <c:tickLblPos val="nextTo"/>
        <c:crossAx val="189082240"/>
        <c:crosses val="autoZero"/>
        <c:crossBetween val="between"/>
        <c:majorUnit val="200"/>
      </c:valAx>
    </c:plotArea>
    <c:legend>
      <c:legendPos val="r"/>
      <c:layout>
        <c:manualLayout>
          <c:xMode val="edge"/>
          <c:yMode val="edge"/>
          <c:x val="0.15728572921747611"/>
          <c:y val="8.431909539758109E-2"/>
          <c:w val="0.49238054147341165"/>
          <c:h val="0.22375251896058246"/>
        </c:manualLayout>
      </c:layout>
      <c:overlay val="0"/>
      <c:spPr>
        <a:solidFill>
          <a:schemeClr val="bg1"/>
        </a:solidFill>
        <a:ln>
          <a:solidFill>
            <a:schemeClr val="tx1">
              <a:lumMod val="50000"/>
              <a:lumOff val="50000"/>
            </a:schemeClr>
          </a:solidFill>
        </a:ln>
      </c:spPr>
      <c:txPr>
        <a:bodyPr/>
        <a:lstStyle/>
        <a:p>
          <a:pPr>
            <a:defRPr sz="1200"/>
          </a:pPr>
          <a:endParaRPr lang="en-US"/>
        </a:p>
      </c:txPr>
    </c:legend>
    <c:plotVisOnly val="1"/>
    <c:dispBlanksAs val="gap"/>
    <c:showDLblsOverMax val="0"/>
  </c:chart>
  <c:spPr>
    <a:ln>
      <a:solidFill>
        <a:schemeClr val="tx1">
          <a:lumMod val="65000"/>
          <a:lumOff val="35000"/>
        </a:schemeClr>
      </a:solid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16168454056365"/>
          <c:y val="4.6824124110727852E-2"/>
          <c:w val="0.76359835393878928"/>
          <c:h val="0.84752222536961475"/>
        </c:manualLayout>
      </c:layout>
      <c:barChart>
        <c:barDir val="col"/>
        <c:grouping val="stacked"/>
        <c:varyColors val="0"/>
        <c:ser>
          <c:idx val="0"/>
          <c:order val="0"/>
          <c:tx>
            <c:strRef>
              <c:f>Summary!$B$103</c:f>
              <c:strCache>
                <c:ptCount val="1"/>
                <c:pt idx="0">
                  <c:v>≤ 10 Gbps</c:v>
                </c:pt>
              </c:strCache>
            </c:strRef>
          </c:tx>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Summary!$C$103:$L$103</c:f>
              <c:numCache>
                <c:formatCode>_(* #,##0_);_(* \(#,##0\);_(* "-"??_);_(@_)</c:formatCode>
                <c:ptCount val="10"/>
                <c:pt idx="0">
                  <c:v>944602</c:v>
                </c:pt>
                <c:pt idx="1">
                  <c:v>782553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5D5-8245-B5B0-2B9878C6A63A}"/>
            </c:ext>
          </c:extLst>
        </c:ser>
        <c:ser>
          <c:idx val="1"/>
          <c:order val="1"/>
          <c:tx>
            <c:strRef>
              <c:f>Summary!$B$104</c:f>
              <c:strCache>
                <c:ptCount val="1"/>
                <c:pt idx="0">
                  <c:v>40 Gbps</c:v>
                </c:pt>
              </c:strCache>
            </c:strRef>
          </c:tx>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Summary!$C$104:$L$104</c:f>
              <c:numCache>
                <c:formatCode>_(* #,##0_);_(* \(#,##0\);_(* "-"??_);_(@_)</c:formatCode>
                <c:ptCount val="10"/>
                <c:pt idx="0">
                  <c:v>2952</c:v>
                </c:pt>
                <c:pt idx="1">
                  <c:v>334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5D5-8245-B5B0-2B9878C6A63A}"/>
            </c:ext>
          </c:extLst>
        </c:ser>
        <c:ser>
          <c:idx val="2"/>
          <c:order val="2"/>
          <c:tx>
            <c:strRef>
              <c:f>Summary!$B$105</c:f>
              <c:strCache>
                <c:ptCount val="1"/>
                <c:pt idx="0">
                  <c:v>100 Gbps</c:v>
                </c:pt>
              </c:strCache>
            </c:strRef>
          </c:tx>
          <c:spPr>
            <a:ln>
              <a:noFill/>
            </a:ln>
          </c:spPr>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Summary!$C$105:$L$105</c:f>
              <c:numCache>
                <c:formatCode>_(* #,##0_);_(* \(#,##0\);_(* "-"??_);_(@_)</c:formatCode>
                <c:ptCount val="10"/>
                <c:pt idx="0">
                  <c:v>140616</c:v>
                </c:pt>
                <c:pt idx="1">
                  <c:v>184207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5D5-8245-B5B0-2B9878C6A63A}"/>
            </c:ext>
          </c:extLst>
        </c:ser>
        <c:ser>
          <c:idx val="3"/>
          <c:order val="3"/>
          <c:tx>
            <c:strRef>
              <c:f>Summary!$B$107</c:f>
              <c:strCache>
                <c:ptCount val="1"/>
                <c:pt idx="0">
                  <c:v>400 Gbps</c:v>
                </c:pt>
              </c:strCache>
            </c:strRef>
          </c:tx>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Summary!$C$107:$L$107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5D5-8245-B5B0-2B9878C6A63A}"/>
            </c:ext>
          </c:extLst>
        </c:ser>
        <c:ser>
          <c:idx val="4"/>
          <c:order val="4"/>
          <c:tx>
            <c:strRef>
              <c:f>Summary!$B$108</c:f>
              <c:strCache>
                <c:ptCount val="1"/>
                <c:pt idx="0">
                  <c:v>≥ 400 Gbps</c:v>
                </c:pt>
              </c:strCache>
            </c:strRef>
          </c:tx>
          <c:spPr>
            <a:ln>
              <a:noFill/>
            </a:ln>
          </c:spPr>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Summary!$C$108:$L$108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5D5-8245-B5B0-2B9878C6A63A}"/>
            </c:ext>
          </c:extLst>
        </c:ser>
        <c:dLbls>
          <c:showLegendKey val="0"/>
          <c:showVal val="0"/>
          <c:showCatName val="0"/>
          <c:showSerName val="0"/>
          <c:showPercent val="0"/>
          <c:showBubbleSize val="0"/>
        </c:dLbls>
        <c:gapWidth val="150"/>
        <c:overlap val="100"/>
        <c:axId val="219289472"/>
        <c:axId val="219291008"/>
      </c:barChart>
      <c:catAx>
        <c:axId val="219289472"/>
        <c:scaling>
          <c:orientation val="minMax"/>
        </c:scaling>
        <c:delete val="0"/>
        <c:axPos val="b"/>
        <c:numFmt formatCode="General" sourceLinked="1"/>
        <c:majorTickMark val="out"/>
        <c:minorTickMark val="none"/>
        <c:tickLblPos val="nextTo"/>
        <c:crossAx val="219291008"/>
        <c:crosses val="autoZero"/>
        <c:auto val="1"/>
        <c:lblAlgn val="ctr"/>
        <c:lblOffset val="100"/>
        <c:noMultiLvlLbl val="0"/>
      </c:catAx>
      <c:valAx>
        <c:axId val="219291008"/>
        <c:scaling>
          <c:orientation val="minMax"/>
        </c:scaling>
        <c:delete val="0"/>
        <c:axPos val="l"/>
        <c:majorGridlines/>
        <c:title>
          <c:tx>
            <c:rich>
              <a:bodyPr rot="-5400000" vert="horz"/>
              <a:lstStyle/>
              <a:p>
                <a:pPr>
                  <a:defRPr sz="1200" b="0"/>
                </a:pPr>
                <a:r>
                  <a:rPr lang="en-US" sz="1200" b="0"/>
                  <a:t>Shipments</a:t>
                </a:r>
                <a:r>
                  <a:rPr lang="en-US" sz="1200" b="0" baseline="0"/>
                  <a:t> (Units)</a:t>
                </a:r>
                <a:endParaRPr lang="en-US" sz="1200" b="0"/>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219289472"/>
        <c:crosses val="autoZero"/>
        <c:crossBetween val="between"/>
      </c:valAx>
    </c:plotArea>
    <c:legend>
      <c:legendPos val="r"/>
      <c:legendEntry>
        <c:idx val="3"/>
        <c:delete val="1"/>
      </c:legendEntry>
      <c:layout>
        <c:manualLayout>
          <c:xMode val="edge"/>
          <c:yMode val="edge"/>
          <c:x val="0.21310774218833506"/>
          <c:y val="7.7382575230522513E-2"/>
          <c:w val="0.20828256665285264"/>
          <c:h val="0.29980842538563823"/>
        </c:manualLayout>
      </c:layout>
      <c:overlay val="0"/>
      <c:spPr>
        <a:solidFill>
          <a:schemeClr val="bg1"/>
        </a:solidFill>
        <a:ln>
          <a:solidFill>
            <a:schemeClr val="tx1">
              <a:lumMod val="50000"/>
              <a:lumOff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04697167510759"/>
          <c:y val="6.4397865248723901E-2"/>
          <c:w val="0.79088114131896392"/>
          <c:h val="0.81962208486602683"/>
        </c:manualLayout>
      </c:layout>
      <c:barChart>
        <c:barDir val="col"/>
        <c:grouping val="stacked"/>
        <c:varyColors val="0"/>
        <c:ser>
          <c:idx val="0"/>
          <c:order val="0"/>
          <c:tx>
            <c:strRef>
              <c:f>Summary!$B$113</c:f>
              <c:strCache>
                <c:ptCount val="1"/>
                <c:pt idx="0">
                  <c:v>≤ 10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Summary!$C$113:$K$113</c:f>
              <c:numCache>
                <c:formatCode>_("$"* #,##0_);_("$"* \(#,##0\);_("$"* "-"??_);_(@_)</c:formatCode>
                <c:ptCount val="9"/>
                <c:pt idx="0">
                  <c:v>29.463737806384035</c:v>
                </c:pt>
                <c:pt idx="1">
                  <c:v>27.349439004733231</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ED35-5546-AB47-2A4B63B546AB}"/>
            </c:ext>
          </c:extLst>
        </c:ser>
        <c:ser>
          <c:idx val="1"/>
          <c:order val="1"/>
          <c:tx>
            <c:strRef>
              <c:f>Summary!$B$114</c:f>
              <c:strCache>
                <c:ptCount val="1"/>
                <c:pt idx="0">
                  <c:v>40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Summary!$C$114:$L$114</c:f>
              <c:numCache>
                <c:formatCode>_("$"* #,##0_);_("$"* \(#,##0\);_("$"* "-"??_);_(@_)</c:formatCode>
                <c:ptCount val="10"/>
                <c:pt idx="0">
                  <c:v>3.6792733202500014</c:v>
                </c:pt>
                <c:pt idx="1">
                  <c:v>0.30882500000000002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35-5546-AB47-2A4B63B546AB}"/>
            </c:ext>
          </c:extLst>
        </c:ser>
        <c:ser>
          <c:idx val="2"/>
          <c:order val="2"/>
          <c:tx>
            <c:strRef>
              <c:f>Summary!$B$115</c:f>
              <c:strCache>
                <c:ptCount val="1"/>
                <c:pt idx="0">
                  <c:v>100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Summary!$C$115:$L$115</c:f>
              <c:numCache>
                <c:formatCode>_("$"* #,##0_);_("$"* \(#,##0\);_("$"* "-"??_);_(@_)</c:formatCode>
                <c:ptCount val="10"/>
                <c:pt idx="0">
                  <c:v>256.98628485427503</c:v>
                </c:pt>
                <c:pt idx="1">
                  <c:v>240.81696068382348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35-5546-AB47-2A4B63B546AB}"/>
            </c:ext>
          </c:extLst>
        </c:ser>
        <c:ser>
          <c:idx val="3"/>
          <c:order val="3"/>
          <c:tx>
            <c:strRef>
              <c:f>Summary!$B$117</c:f>
              <c:strCache>
                <c:ptCount val="1"/>
                <c:pt idx="0">
                  <c:v>400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Summary!$C$117:$L$117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35-5546-AB47-2A4B63B546AB}"/>
            </c:ext>
          </c:extLst>
        </c:ser>
        <c:ser>
          <c:idx val="4"/>
          <c:order val="4"/>
          <c:tx>
            <c:strRef>
              <c:f>Summary!$B$118</c:f>
              <c:strCache>
                <c:ptCount val="1"/>
                <c:pt idx="0">
                  <c:v>≥ 400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Summary!$C$118:$L$118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35-5546-AB47-2A4B63B546AB}"/>
            </c:ext>
          </c:extLst>
        </c:ser>
        <c:dLbls>
          <c:showLegendKey val="0"/>
          <c:showVal val="0"/>
          <c:showCatName val="0"/>
          <c:showSerName val="0"/>
          <c:showPercent val="0"/>
          <c:showBubbleSize val="0"/>
        </c:dLbls>
        <c:gapWidth val="150"/>
        <c:overlap val="100"/>
        <c:axId val="219350144"/>
        <c:axId val="219351680"/>
      </c:barChart>
      <c:catAx>
        <c:axId val="219350144"/>
        <c:scaling>
          <c:orientation val="minMax"/>
        </c:scaling>
        <c:delete val="0"/>
        <c:axPos val="b"/>
        <c:numFmt formatCode="General" sourceLinked="1"/>
        <c:majorTickMark val="out"/>
        <c:minorTickMark val="none"/>
        <c:tickLblPos val="nextTo"/>
        <c:crossAx val="219351680"/>
        <c:crosses val="autoZero"/>
        <c:auto val="1"/>
        <c:lblAlgn val="ctr"/>
        <c:lblOffset val="100"/>
        <c:noMultiLvlLbl val="0"/>
      </c:catAx>
      <c:valAx>
        <c:axId val="219351680"/>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219350144"/>
        <c:crosses val="autoZero"/>
        <c:crossBetween val="between"/>
      </c:valAx>
    </c:plotArea>
    <c:legend>
      <c:legendPos val="r"/>
      <c:legendEntry>
        <c:idx val="3"/>
        <c:delete val="1"/>
      </c:legendEntry>
      <c:layout>
        <c:manualLayout>
          <c:xMode val="edge"/>
          <c:yMode val="edge"/>
          <c:x val="0.1775708748326989"/>
          <c:y val="8.7776745952645244E-2"/>
          <c:w val="0.32591524569362607"/>
          <c:h val="0.1625585184802007"/>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1-9942-41E4-BAF9-9AD04BFB7964}"/>
              </c:ext>
            </c:extLst>
          </c:dPt>
          <c:dPt>
            <c:idx val="1"/>
            <c:bubble3D val="0"/>
            <c:spPr>
              <a:solidFill>
                <a:schemeClr val="accent2"/>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3-9942-41E4-BAF9-9AD04BFB7964}"/>
              </c:ext>
            </c:extLst>
          </c:dPt>
          <c:dPt>
            <c:idx val="2"/>
            <c:bubble3D val="0"/>
            <c:spPr>
              <a:solidFill>
                <a:schemeClr val="accent3"/>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5-9942-41E4-BAF9-9AD04BFB7964}"/>
              </c:ext>
            </c:extLst>
          </c:dPt>
          <c:dPt>
            <c:idx val="3"/>
            <c:bubble3D val="0"/>
            <c:spPr>
              <a:solidFill>
                <a:schemeClr val="accent4"/>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7-9942-41E4-BAF9-9AD04BFB7964}"/>
              </c:ext>
            </c:extLst>
          </c:dPt>
          <c:dPt>
            <c:idx val="4"/>
            <c:bubble3D val="0"/>
            <c:spPr>
              <a:solidFill>
                <a:schemeClr val="accent5"/>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9-9942-41E4-BAF9-9AD04BFB7964}"/>
              </c:ext>
            </c:extLst>
          </c:dPt>
          <c:dPt>
            <c:idx val="5"/>
            <c:bubble3D val="0"/>
            <c:spPr>
              <a:solidFill>
                <a:schemeClr val="accent6"/>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B-9942-41E4-BAF9-9AD04BFB796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'Report charts'!$B$260:$B$266</c:f>
              <c:strCache>
                <c:ptCount val="7"/>
                <c:pt idx="0">
                  <c:v>Ciena</c:v>
                </c:pt>
                <c:pt idx="1">
                  <c:v>Cisco</c:v>
                </c:pt>
                <c:pt idx="2">
                  <c:v>Huawei</c:v>
                </c:pt>
                <c:pt idx="3">
                  <c:v>Infinera</c:v>
                </c:pt>
                <c:pt idx="4">
                  <c:v>Nokia</c:v>
                </c:pt>
                <c:pt idx="5">
                  <c:v>ZTE</c:v>
                </c:pt>
                <c:pt idx="6">
                  <c:v>All other</c:v>
                </c:pt>
              </c:strCache>
            </c:strRef>
          </c:cat>
          <c:val>
            <c:numRef>
              <c:f>'Report charts'!$D$260:$D$266</c:f>
              <c:numCache>
                <c:formatCode>_(* #,##0_);_(* \(#,##0\);_(* "-"??_);_(@_)</c:formatCode>
                <c:ptCount val="7"/>
                <c:pt idx="0">
                  <c:v>168923</c:v>
                </c:pt>
                <c:pt idx="1">
                  <c:v>45000</c:v>
                </c:pt>
                <c:pt idx="2">
                  <c:v>236354</c:v>
                </c:pt>
                <c:pt idx="3">
                  <c:v>65440</c:v>
                </c:pt>
                <c:pt idx="4">
                  <c:v>53144</c:v>
                </c:pt>
                <c:pt idx="5">
                  <c:v>65900</c:v>
                </c:pt>
                <c:pt idx="6">
                  <c:v>35364</c:v>
                </c:pt>
              </c:numCache>
            </c:numRef>
          </c:val>
          <c:extLst xmlns:c16r2="http://schemas.microsoft.com/office/drawing/2015/06/chart">
            <c:ext xmlns:c16="http://schemas.microsoft.com/office/drawing/2014/chart" uri="{C3380CC4-5D6E-409C-BE32-E72D297353CC}">
              <c16:uniqueId val="{00000000-D6F1-194C-9370-21DBE0C0ECD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330593682308616"/>
          <c:y val="8.7128226283787413E-2"/>
          <c:w val="0.2512952601915634"/>
          <c:h val="0.83029935608846162"/>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DWDM IC chipset shipments by speed</a:t>
            </a:r>
          </a:p>
        </c:rich>
      </c:tx>
      <c:layout>
        <c:manualLayout>
          <c:xMode val="edge"/>
          <c:yMode val="edge"/>
          <c:x val="0.31670534725967353"/>
          <c:y val="2.3148148148148147E-2"/>
        </c:manualLayout>
      </c:layout>
      <c:overlay val="0"/>
    </c:title>
    <c:autoTitleDeleted val="0"/>
    <c:plotArea>
      <c:layout/>
      <c:barChart>
        <c:barDir val="col"/>
        <c:grouping val="stacked"/>
        <c:varyColors val="0"/>
        <c:ser>
          <c:idx val="0"/>
          <c:order val="0"/>
          <c:tx>
            <c:strRef>
              <c:f>Summary!$B$103</c:f>
              <c:strCache>
                <c:ptCount val="1"/>
                <c:pt idx="0">
                  <c:v>≤ 10 Gbps</c:v>
                </c:pt>
              </c:strCache>
            </c:strRef>
          </c:tx>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Summary!$C$103:$L$103</c:f>
              <c:numCache>
                <c:formatCode>_(* #,##0_);_(* \(#,##0\);_(* "-"??_);_(@_)</c:formatCode>
                <c:ptCount val="10"/>
                <c:pt idx="0">
                  <c:v>944602</c:v>
                </c:pt>
                <c:pt idx="1">
                  <c:v>782553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14-6949-A53B-3267D2E78810}"/>
            </c:ext>
          </c:extLst>
        </c:ser>
        <c:ser>
          <c:idx val="1"/>
          <c:order val="1"/>
          <c:tx>
            <c:strRef>
              <c:f>Summary!$B$104</c:f>
              <c:strCache>
                <c:ptCount val="1"/>
                <c:pt idx="0">
                  <c:v>40 Gbps</c:v>
                </c:pt>
              </c:strCache>
            </c:strRef>
          </c:tx>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Summary!$C$104:$L$104</c:f>
              <c:numCache>
                <c:formatCode>_(* #,##0_);_(* \(#,##0\);_(* "-"??_);_(@_)</c:formatCode>
                <c:ptCount val="10"/>
                <c:pt idx="0">
                  <c:v>2952</c:v>
                </c:pt>
                <c:pt idx="1">
                  <c:v>334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14-6949-A53B-3267D2E78810}"/>
            </c:ext>
          </c:extLst>
        </c:ser>
        <c:ser>
          <c:idx val="2"/>
          <c:order val="2"/>
          <c:tx>
            <c:strRef>
              <c:f>Summary!$B$105</c:f>
              <c:strCache>
                <c:ptCount val="1"/>
                <c:pt idx="0">
                  <c:v>100 Gbps</c:v>
                </c:pt>
              </c:strCache>
            </c:strRef>
          </c:tx>
          <c:spPr>
            <a:ln>
              <a:noFill/>
            </a:ln>
          </c:spPr>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Summary!$C$105:$L$105</c:f>
              <c:numCache>
                <c:formatCode>_(* #,##0_);_(* \(#,##0\);_(* "-"??_);_(@_)</c:formatCode>
                <c:ptCount val="10"/>
                <c:pt idx="0">
                  <c:v>140616</c:v>
                </c:pt>
                <c:pt idx="1">
                  <c:v>184207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14-6949-A53B-3267D2E78810}"/>
            </c:ext>
          </c:extLst>
        </c:ser>
        <c:ser>
          <c:idx val="5"/>
          <c:order val="3"/>
          <c:tx>
            <c:strRef>
              <c:f>Summary!$B$106</c:f>
              <c:strCache>
                <c:ptCount val="1"/>
                <c:pt idx="0">
                  <c:v>200 Gbps</c:v>
                </c:pt>
              </c:strCache>
            </c:strRef>
          </c:tx>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Summary!$C$106:$L$106</c:f>
              <c:numCache>
                <c:formatCode>_(* #,##0_);_(* \(#,##0\);_(* "-"??_);_(@_)</c:formatCode>
                <c:ptCount val="10"/>
                <c:pt idx="0">
                  <c:v>0</c:v>
                </c:pt>
                <c:pt idx="1">
                  <c:v>18117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2A7-684C-A575-3A72D5364425}"/>
            </c:ext>
          </c:extLst>
        </c:ser>
        <c:ser>
          <c:idx val="3"/>
          <c:order val="4"/>
          <c:tx>
            <c:strRef>
              <c:f>Summary!$B$107</c:f>
              <c:strCache>
                <c:ptCount val="1"/>
                <c:pt idx="0">
                  <c:v>400 Gbps</c:v>
                </c:pt>
              </c:strCache>
            </c:strRef>
          </c:tx>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Summary!$C$107:$L$107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14-6949-A53B-3267D2E78810}"/>
            </c:ext>
          </c:extLst>
        </c:ser>
        <c:ser>
          <c:idx val="4"/>
          <c:order val="5"/>
          <c:tx>
            <c:strRef>
              <c:f>Summary!$B$108</c:f>
              <c:strCache>
                <c:ptCount val="1"/>
                <c:pt idx="0">
                  <c:v>≥ 400 Gbps</c:v>
                </c:pt>
              </c:strCache>
            </c:strRef>
          </c:tx>
          <c:spPr>
            <a:ln>
              <a:noFill/>
            </a:ln>
          </c:spPr>
          <c:invertIfNegative val="0"/>
          <c:cat>
            <c:numRef>
              <c:f>Summary!$C$102:$L$102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Summary!$C$108:$L$108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14-6949-A53B-3267D2E78810}"/>
            </c:ext>
          </c:extLst>
        </c:ser>
        <c:dLbls>
          <c:showLegendKey val="0"/>
          <c:showVal val="0"/>
          <c:showCatName val="0"/>
          <c:showSerName val="0"/>
          <c:showPercent val="0"/>
          <c:showBubbleSize val="0"/>
        </c:dLbls>
        <c:gapWidth val="150"/>
        <c:overlap val="100"/>
        <c:axId val="22588416"/>
        <c:axId val="22590208"/>
      </c:barChart>
      <c:catAx>
        <c:axId val="22588416"/>
        <c:scaling>
          <c:orientation val="minMax"/>
        </c:scaling>
        <c:delete val="0"/>
        <c:axPos val="b"/>
        <c:numFmt formatCode="General" sourceLinked="1"/>
        <c:majorTickMark val="out"/>
        <c:minorTickMark val="none"/>
        <c:tickLblPos val="nextTo"/>
        <c:crossAx val="22590208"/>
        <c:crosses val="autoZero"/>
        <c:auto val="1"/>
        <c:lblAlgn val="ctr"/>
        <c:lblOffset val="100"/>
        <c:noMultiLvlLbl val="0"/>
      </c:catAx>
      <c:valAx>
        <c:axId val="22590208"/>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225884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effectLst/>
                <a:latin typeface="+mn-lt"/>
              </a:rPr>
              <a:t>DWDM IC chipset revenue by speed</a:t>
            </a:r>
          </a:p>
        </c:rich>
      </c:tx>
      <c:layout>
        <c:manualLayout>
          <c:xMode val="edge"/>
          <c:yMode val="edge"/>
          <c:x val="0.3516084716214597"/>
          <c:y val="1.8518518518518517E-2"/>
        </c:manualLayout>
      </c:layout>
      <c:overlay val="0"/>
    </c:title>
    <c:autoTitleDeleted val="0"/>
    <c:plotArea>
      <c:layout>
        <c:manualLayout>
          <c:layoutTarget val="inner"/>
          <c:xMode val="edge"/>
          <c:yMode val="edge"/>
          <c:x val="0.16304697167510759"/>
          <c:y val="0.11922462817147854"/>
          <c:w val="0.65512854661713282"/>
          <c:h val="0.76479549431321081"/>
        </c:manualLayout>
      </c:layout>
      <c:barChart>
        <c:barDir val="col"/>
        <c:grouping val="stacked"/>
        <c:varyColors val="0"/>
        <c:ser>
          <c:idx val="0"/>
          <c:order val="0"/>
          <c:tx>
            <c:strRef>
              <c:f>Summary!$B$113</c:f>
              <c:strCache>
                <c:ptCount val="1"/>
                <c:pt idx="0">
                  <c:v>≤ 10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Summary!$C$113:$L$113</c:f>
              <c:numCache>
                <c:formatCode>_("$"* #,##0_);_("$"* \(#,##0\);_("$"* "-"??_);_(@_)</c:formatCode>
                <c:ptCount val="10"/>
                <c:pt idx="0">
                  <c:v>29.463737806384035</c:v>
                </c:pt>
                <c:pt idx="1">
                  <c:v>27.349439004733231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E35-3A4A-8C36-EAA8F88DB46E}"/>
            </c:ext>
          </c:extLst>
        </c:ser>
        <c:ser>
          <c:idx val="1"/>
          <c:order val="1"/>
          <c:tx>
            <c:strRef>
              <c:f>Summary!$B$114</c:f>
              <c:strCache>
                <c:ptCount val="1"/>
                <c:pt idx="0">
                  <c:v>40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Summary!$C$114:$L$114</c:f>
              <c:numCache>
                <c:formatCode>_("$"* #,##0_);_("$"* \(#,##0\);_("$"* "-"??_);_(@_)</c:formatCode>
                <c:ptCount val="10"/>
                <c:pt idx="0">
                  <c:v>3.6792733202500014</c:v>
                </c:pt>
                <c:pt idx="1">
                  <c:v>0.30882500000000002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E35-3A4A-8C36-EAA8F88DB46E}"/>
            </c:ext>
          </c:extLst>
        </c:ser>
        <c:ser>
          <c:idx val="2"/>
          <c:order val="2"/>
          <c:tx>
            <c:strRef>
              <c:f>Summary!$B$115</c:f>
              <c:strCache>
                <c:ptCount val="1"/>
                <c:pt idx="0">
                  <c:v>100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Summary!$C$115:$L$115</c:f>
              <c:numCache>
                <c:formatCode>_("$"* #,##0_);_("$"* \(#,##0\);_("$"* "-"??_);_(@_)</c:formatCode>
                <c:ptCount val="10"/>
                <c:pt idx="0">
                  <c:v>256.98628485427503</c:v>
                </c:pt>
                <c:pt idx="1">
                  <c:v>240.81696068382348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E35-3A4A-8C36-EAA8F88DB46E}"/>
            </c:ext>
          </c:extLst>
        </c:ser>
        <c:ser>
          <c:idx val="5"/>
          <c:order val="3"/>
          <c:tx>
            <c:strRef>
              <c:f>Summary!$B$116</c:f>
              <c:strCache>
                <c:ptCount val="1"/>
                <c:pt idx="0">
                  <c:v>200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Summary!$C$116:$L$116</c:f>
              <c:numCache>
                <c:formatCode>_("$"* #,##0_);_("$"* \(#,##0\);_("$"* "-"??_);_(@_)</c:formatCode>
                <c:ptCount val="10"/>
                <c:pt idx="0">
                  <c:v>0</c:v>
                </c:pt>
                <c:pt idx="1">
                  <c:v>20.645852500000004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273-7F40-A773-FDA55B5CA26D}"/>
            </c:ext>
          </c:extLst>
        </c:ser>
        <c:ser>
          <c:idx val="3"/>
          <c:order val="4"/>
          <c:tx>
            <c:strRef>
              <c:f>Summary!$B$117</c:f>
              <c:strCache>
                <c:ptCount val="1"/>
                <c:pt idx="0">
                  <c:v>400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Summary!$C$117:$L$117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E35-3A4A-8C36-EAA8F88DB46E}"/>
            </c:ext>
          </c:extLst>
        </c:ser>
        <c:ser>
          <c:idx val="4"/>
          <c:order val="5"/>
          <c:tx>
            <c:strRef>
              <c:f>Summary!$B$118</c:f>
              <c:strCache>
                <c:ptCount val="1"/>
                <c:pt idx="0">
                  <c:v>≥ 400 Gbps</c:v>
                </c:pt>
              </c:strCache>
            </c:strRef>
          </c:tx>
          <c:invertIfNegative val="0"/>
          <c:cat>
            <c:numRef>
              <c:f>Summary!$C$112:$L$112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Summary!$C$118:$L$118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E35-3A4A-8C36-EAA8F88DB46E}"/>
            </c:ext>
          </c:extLst>
        </c:ser>
        <c:dLbls>
          <c:showLegendKey val="0"/>
          <c:showVal val="0"/>
          <c:showCatName val="0"/>
          <c:showSerName val="0"/>
          <c:showPercent val="0"/>
          <c:showBubbleSize val="0"/>
        </c:dLbls>
        <c:gapWidth val="150"/>
        <c:overlap val="100"/>
        <c:axId val="22617472"/>
        <c:axId val="22619264"/>
      </c:barChart>
      <c:catAx>
        <c:axId val="22617472"/>
        <c:scaling>
          <c:orientation val="minMax"/>
        </c:scaling>
        <c:delete val="0"/>
        <c:axPos val="b"/>
        <c:numFmt formatCode="General" sourceLinked="1"/>
        <c:majorTickMark val="out"/>
        <c:minorTickMark val="none"/>
        <c:tickLblPos val="nextTo"/>
        <c:crossAx val="22619264"/>
        <c:crosses val="autoZero"/>
        <c:auto val="1"/>
        <c:lblAlgn val="ctr"/>
        <c:lblOffset val="100"/>
        <c:noMultiLvlLbl val="0"/>
      </c:catAx>
      <c:valAx>
        <c:axId val="22619264"/>
        <c:scaling>
          <c:orientation val="minMax"/>
        </c:scaling>
        <c:delete val="0"/>
        <c:axPos val="l"/>
        <c:majorGridlines/>
        <c:title>
          <c:tx>
            <c:rich>
              <a:bodyPr rot="-5400000" vert="horz"/>
              <a:lstStyle/>
              <a:p>
                <a:pPr>
                  <a:defRPr/>
                </a:pPr>
                <a:r>
                  <a:rPr lang="en-US"/>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226174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Ethernet IC chipset shipments by speed</a:t>
            </a:r>
          </a:p>
        </c:rich>
      </c:tx>
      <c:layout>
        <c:manualLayout>
          <c:xMode val="edge"/>
          <c:yMode val="edge"/>
          <c:x val="0.31670534725967353"/>
          <c:y val="2.7777777777777776E-2"/>
        </c:manualLayout>
      </c:layout>
      <c:overlay val="0"/>
    </c:title>
    <c:autoTitleDeleted val="0"/>
    <c:plotArea>
      <c:layout>
        <c:manualLayout>
          <c:layoutTarget val="inner"/>
          <c:xMode val="edge"/>
          <c:yMode val="edge"/>
          <c:x val="0.18995949384301183"/>
          <c:y val="0.12163805633203557"/>
          <c:w val="0.77238311659444947"/>
          <c:h val="0.76003432050021336"/>
        </c:manualLayout>
      </c:layout>
      <c:barChart>
        <c:barDir val="col"/>
        <c:grouping val="stacked"/>
        <c:varyColors val="0"/>
        <c:ser>
          <c:idx val="0"/>
          <c:order val="0"/>
          <c:tx>
            <c:strRef>
              <c:f>Summary!$B$64</c:f>
              <c:strCache>
                <c:ptCount val="1"/>
                <c:pt idx="0">
                  <c:v>≤ 40 GbE</c:v>
                </c:pt>
              </c:strCache>
            </c:strRef>
          </c:tx>
          <c:invertIfNegative val="0"/>
          <c:cat>
            <c:numRef>
              <c:f>Summary!$C$63:$L$63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Summary!$C$64:$L$64</c:f>
              <c:numCache>
                <c:formatCode>_(* #,##0_);_(* \(#,##0\);_(* "-"??_);_(@_)</c:formatCode>
                <c:ptCount val="10"/>
                <c:pt idx="0">
                  <c:v>35514044.034999996</c:v>
                </c:pt>
                <c:pt idx="1">
                  <c:v>35220533.150000006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14-6949-A53B-3267D2E78810}"/>
            </c:ext>
          </c:extLst>
        </c:ser>
        <c:ser>
          <c:idx val="3"/>
          <c:order val="1"/>
          <c:tx>
            <c:strRef>
              <c:f>Summary!$B$65</c:f>
              <c:strCache>
                <c:ptCount val="1"/>
                <c:pt idx="0">
                  <c:v>50 GbE</c:v>
                </c:pt>
              </c:strCache>
            </c:strRef>
          </c:tx>
          <c:invertIfNegative val="0"/>
          <c:cat>
            <c:numRef>
              <c:f>Summary!$C$63:$L$63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Summary!$C$65:$L$65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14-6949-A53B-3267D2E78810}"/>
            </c:ext>
          </c:extLst>
        </c:ser>
        <c:ser>
          <c:idx val="4"/>
          <c:order val="2"/>
          <c:tx>
            <c:strRef>
              <c:f>Summary!$B$66</c:f>
              <c:strCache>
                <c:ptCount val="1"/>
                <c:pt idx="0">
                  <c:v>100 GbE</c:v>
                </c:pt>
              </c:strCache>
            </c:strRef>
          </c:tx>
          <c:spPr>
            <a:ln>
              <a:noFill/>
            </a:ln>
          </c:spPr>
          <c:invertIfNegative val="0"/>
          <c:cat>
            <c:numRef>
              <c:f>Summary!$C$63:$L$63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Summary!$C$66:$L$66</c:f>
              <c:numCache>
                <c:formatCode>_(* #,##0_);_(* \(#,##0\);_(* "-"??_);_(@_)</c:formatCode>
                <c:ptCount val="10"/>
                <c:pt idx="0">
                  <c:v>919370</c:v>
                </c:pt>
                <c:pt idx="1">
                  <c:v>2881490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14-6949-A53B-3267D2E78810}"/>
            </c:ext>
          </c:extLst>
        </c:ser>
        <c:ser>
          <c:idx val="5"/>
          <c:order val="3"/>
          <c:tx>
            <c:strRef>
              <c:f>Summary!$B$67</c:f>
              <c:strCache>
                <c:ptCount val="1"/>
                <c:pt idx="0">
                  <c:v>200 GbE and 2x200GbE</c:v>
                </c:pt>
              </c:strCache>
            </c:strRef>
          </c:tx>
          <c:invertIfNegative val="0"/>
          <c:cat>
            <c:numRef>
              <c:f>Summary!$C$63:$L$63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Summary!$C$67:$L$67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14-6949-A53B-3267D2E78810}"/>
            </c:ext>
          </c:extLst>
        </c:ser>
        <c:ser>
          <c:idx val="6"/>
          <c:order val="4"/>
          <c:tx>
            <c:strRef>
              <c:f>Summary!$B$68</c:f>
              <c:strCache>
                <c:ptCount val="1"/>
                <c:pt idx="0">
                  <c:v>400 GbE </c:v>
                </c:pt>
              </c:strCache>
            </c:strRef>
          </c:tx>
          <c:invertIfNegative val="0"/>
          <c:cat>
            <c:numRef>
              <c:f>Summary!$C$63:$L$63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Summary!$C$68:$L$68</c:f>
              <c:numCache>
                <c:formatCode>_(* #,##0_);_(* \(#,##0\);_(* "-"??_);_(@_)</c:formatCode>
                <c:ptCount val="10"/>
                <c:pt idx="0">
                  <c:v>0</c:v>
                </c:pt>
                <c:pt idx="1">
                  <c:v>89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947-4E47-BAAC-4DEF1DFB18B9}"/>
            </c:ext>
          </c:extLst>
        </c:ser>
        <c:dLbls>
          <c:showLegendKey val="0"/>
          <c:showVal val="0"/>
          <c:showCatName val="0"/>
          <c:showSerName val="0"/>
          <c:showPercent val="0"/>
          <c:showBubbleSize val="0"/>
        </c:dLbls>
        <c:gapWidth val="150"/>
        <c:overlap val="100"/>
        <c:axId val="22659840"/>
        <c:axId val="22661376"/>
      </c:barChart>
      <c:catAx>
        <c:axId val="22659840"/>
        <c:scaling>
          <c:orientation val="minMax"/>
        </c:scaling>
        <c:delete val="0"/>
        <c:axPos val="b"/>
        <c:numFmt formatCode="General" sourceLinked="1"/>
        <c:majorTickMark val="out"/>
        <c:minorTickMark val="none"/>
        <c:tickLblPos val="nextTo"/>
        <c:crossAx val="22661376"/>
        <c:crosses val="autoZero"/>
        <c:auto val="1"/>
        <c:lblAlgn val="ctr"/>
        <c:lblOffset val="100"/>
        <c:noMultiLvlLbl val="0"/>
      </c:catAx>
      <c:valAx>
        <c:axId val="22661376"/>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22659840"/>
        <c:crosses val="autoZero"/>
        <c:crossBetween val="between"/>
      </c:valAx>
    </c:plotArea>
    <c:legend>
      <c:legendPos val="r"/>
      <c:layout>
        <c:manualLayout>
          <c:xMode val="edge"/>
          <c:yMode val="edge"/>
          <c:x val="0.20024842381626051"/>
          <c:y val="0.14834070609113442"/>
          <c:w val="0.50868690144024797"/>
          <c:h val="0.19996772169995061"/>
        </c:manualLayout>
      </c:layout>
      <c:overlay val="0"/>
      <c:spPr>
        <a:solidFill>
          <a:schemeClr val="bg1"/>
        </a:solidFill>
        <a:ln>
          <a:solidFill>
            <a:schemeClr val="tx1">
              <a:lumMod val="50000"/>
              <a:lumOff val="50000"/>
            </a:schemeClr>
          </a:solidFill>
        </a:ln>
      </c:sp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effectLst/>
                <a:latin typeface="+mn-lt"/>
              </a:rPr>
              <a:t>Ethernet IC chipset revenue by speed</a:t>
            </a:r>
          </a:p>
        </c:rich>
      </c:tx>
      <c:layout>
        <c:manualLayout>
          <c:xMode val="edge"/>
          <c:yMode val="edge"/>
          <c:x val="0.34768112748793001"/>
          <c:y val="2.7777777777777776E-2"/>
        </c:manualLayout>
      </c:layout>
      <c:overlay val="0"/>
    </c:title>
    <c:autoTitleDeleted val="0"/>
    <c:plotArea>
      <c:layout>
        <c:manualLayout>
          <c:layoutTarget val="inner"/>
          <c:xMode val="edge"/>
          <c:yMode val="edge"/>
          <c:x val="0.16304697167510759"/>
          <c:y val="0.11922462817147854"/>
          <c:w val="0.77742718657166832"/>
          <c:h val="0.76479549431321081"/>
        </c:manualLayout>
      </c:layout>
      <c:barChart>
        <c:barDir val="col"/>
        <c:grouping val="stacked"/>
        <c:varyColors val="0"/>
        <c:ser>
          <c:idx val="0"/>
          <c:order val="0"/>
          <c:tx>
            <c:strRef>
              <c:f>Summary!$B$74</c:f>
              <c:strCache>
                <c:ptCount val="1"/>
                <c:pt idx="0">
                  <c:v> ≤ 40 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Summary!$C$74:$L$74</c:f>
              <c:numCache>
                <c:formatCode>_("$"* #,##0_);_("$"* \(#,##0\);_("$"* "-"??_);_(@_)</c:formatCode>
                <c:ptCount val="10"/>
                <c:pt idx="0">
                  <c:v>125.17984092404285</c:v>
                </c:pt>
                <c:pt idx="1">
                  <c:v>123.18811790883251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E35-3A4A-8C36-EAA8F88DB46E}"/>
            </c:ext>
          </c:extLst>
        </c:ser>
        <c:ser>
          <c:idx val="3"/>
          <c:order val="1"/>
          <c:tx>
            <c:strRef>
              <c:f>Summary!$B$75</c:f>
              <c:strCache>
                <c:ptCount val="1"/>
                <c:pt idx="0">
                  <c:v> 50 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Summary!$C$75:$L$75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E35-3A4A-8C36-EAA8F88DB46E}"/>
            </c:ext>
          </c:extLst>
        </c:ser>
        <c:ser>
          <c:idx val="4"/>
          <c:order val="2"/>
          <c:tx>
            <c:strRef>
              <c:f>Summary!$B$76</c:f>
              <c:strCache>
                <c:ptCount val="1"/>
                <c:pt idx="0">
                  <c:v> 100 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Summary!$C$76:$L$76</c:f>
              <c:numCache>
                <c:formatCode>_("$"* #,##0_);_("$"* \(#,##0\);_("$"* "-"??_);_(@_)</c:formatCode>
                <c:ptCount val="10"/>
                <c:pt idx="0">
                  <c:v>98.254375704378333</c:v>
                </c:pt>
                <c:pt idx="1">
                  <c:v>152.3442999234602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E35-3A4A-8C36-EAA8F88DB46E}"/>
            </c:ext>
          </c:extLst>
        </c:ser>
        <c:ser>
          <c:idx val="5"/>
          <c:order val="3"/>
          <c:tx>
            <c:strRef>
              <c:f>Summary!$B$77</c:f>
              <c:strCache>
                <c:ptCount val="1"/>
                <c:pt idx="0">
                  <c:v> 200 GbE and 2x200GbE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Summary!$C$77:$L$77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3E35-3A4A-8C36-EAA8F88DB46E}"/>
            </c:ext>
          </c:extLst>
        </c:ser>
        <c:ser>
          <c:idx val="6"/>
          <c:order val="4"/>
          <c:tx>
            <c:strRef>
              <c:f>Summary!$B$78</c:f>
              <c:strCache>
                <c:ptCount val="1"/>
                <c:pt idx="0">
                  <c:v> 400 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Summary!$C$78:$L$78</c:f>
              <c:numCache>
                <c:formatCode>_("$"* #,##0_);_("$"* \(#,##0\);_("$"* "-"??_);_(@_)</c:formatCode>
                <c:ptCount val="10"/>
                <c:pt idx="0">
                  <c:v>0</c:v>
                </c:pt>
                <c:pt idx="1">
                  <c:v>5.3400000000000003E-2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08-3A46-8EDD-DB4F82300E1A}"/>
            </c:ext>
          </c:extLst>
        </c:ser>
        <c:dLbls>
          <c:showLegendKey val="0"/>
          <c:showVal val="0"/>
          <c:showCatName val="0"/>
          <c:showSerName val="0"/>
          <c:showPercent val="0"/>
          <c:showBubbleSize val="0"/>
        </c:dLbls>
        <c:gapWidth val="150"/>
        <c:overlap val="100"/>
        <c:axId val="49618944"/>
        <c:axId val="49620480"/>
      </c:barChart>
      <c:catAx>
        <c:axId val="49618944"/>
        <c:scaling>
          <c:orientation val="minMax"/>
        </c:scaling>
        <c:delete val="0"/>
        <c:axPos val="b"/>
        <c:numFmt formatCode="General" sourceLinked="1"/>
        <c:majorTickMark val="out"/>
        <c:minorTickMark val="none"/>
        <c:tickLblPos val="nextTo"/>
        <c:crossAx val="49620480"/>
        <c:crosses val="autoZero"/>
        <c:auto val="1"/>
        <c:lblAlgn val="ctr"/>
        <c:lblOffset val="100"/>
        <c:noMultiLvlLbl val="0"/>
      </c:catAx>
      <c:valAx>
        <c:axId val="49620480"/>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49618944"/>
        <c:crosses val="autoZero"/>
        <c:crossBetween val="between"/>
      </c:valAx>
    </c:plotArea>
    <c:legend>
      <c:legendPos val="r"/>
      <c:layout>
        <c:manualLayout>
          <c:xMode val="edge"/>
          <c:yMode val="edge"/>
          <c:x val="0.19939854059996265"/>
          <c:y val="0.15677557050733054"/>
          <c:w val="0.41106458604436896"/>
          <c:h val="0.38131730664816754"/>
        </c:manualLayout>
      </c:layout>
      <c:overlay val="0"/>
      <c:spPr>
        <a:solidFill>
          <a:schemeClr val="bg1"/>
        </a:solidFill>
        <a:ln>
          <a:solidFill>
            <a:schemeClr val="tx1">
              <a:lumMod val="50000"/>
              <a:lumOff val="50000"/>
            </a:schemeClr>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DWDM DSPs sold to equipment vendors - units consumed</a:t>
            </a:r>
          </a:p>
        </c:rich>
      </c:tx>
      <c:layout>
        <c:manualLayout>
          <c:xMode val="edge"/>
          <c:yMode val="edge"/>
          <c:x val="0.13979157638175901"/>
          <c:y val="2.3148148148148147E-2"/>
        </c:manualLayout>
      </c:layout>
      <c:overlay val="0"/>
    </c:title>
    <c:autoTitleDeleted val="0"/>
    <c:plotArea>
      <c:layout/>
      <c:barChart>
        <c:barDir val="col"/>
        <c:grouping val="stacked"/>
        <c:varyColors val="0"/>
        <c:ser>
          <c:idx val="0"/>
          <c:order val="0"/>
          <c:tx>
            <c:strRef>
              <c:f>Summary!$B$143</c:f>
              <c:strCache>
                <c:ptCount val="1"/>
                <c:pt idx="0">
                  <c:v>100 Gbps</c:v>
                </c:pt>
              </c:strCache>
            </c:strRef>
          </c:tx>
          <c:invertIfNegative val="0"/>
          <c:cat>
            <c:numRef>
              <c:f>Summary!$C$142:$L$142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Summary!$C$143:$L$143</c:f>
              <c:numCache>
                <c:formatCode>_(* #,##0_);_(* \(#,##0\);_(* "-"??_);_(@_)</c:formatCode>
                <c:ptCount val="10"/>
                <c:pt idx="0">
                  <c:v>70000</c:v>
                </c:pt>
                <c:pt idx="1">
                  <c:v>90000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14-6949-A53B-3267D2E78810}"/>
            </c:ext>
          </c:extLst>
        </c:ser>
        <c:ser>
          <c:idx val="3"/>
          <c:order val="1"/>
          <c:tx>
            <c:strRef>
              <c:f>Summary!$B$144</c:f>
              <c:strCache>
                <c:ptCount val="1"/>
                <c:pt idx="0">
                  <c:v>200 Gbps</c:v>
                </c:pt>
              </c:strCache>
            </c:strRef>
          </c:tx>
          <c:invertIfNegative val="0"/>
          <c:cat>
            <c:numRef>
              <c:f>Summary!$C$142:$L$142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Summary!$C$144:$L$144</c:f>
              <c:numCache>
                <c:formatCode>_(* #,##0_);_(* \(#,##0\);_(* "-"??_);_(@_)</c:formatCode>
                <c:ptCount val="10"/>
                <c:pt idx="0">
                  <c:v>0</c:v>
                </c:pt>
                <c:pt idx="1">
                  <c:v>2000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8A-C64C-AFA2-585533DEC940}"/>
            </c:ext>
          </c:extLst>
        </c:ser>
        <c:ser>
          <c:idx val="1"/>
          <c:order val="2"/>
          <c:tx>
            <c:strRef>
              <c:f>Summary!$B$145</c:f>
              <c:strCache>
                <c:ptCount val="1"/>
                <c:pt idx="0">
                  <c:v>400 Gbps</c:v>
                </c:pt>
              </c:strCache>
            </c:strRef>
          </c:tx>
          <c:invertIfNegative val="0"/>
          <c:cat>
            <c:numRef>
              <c:f>Summary!$C$142:$L$142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Summary!$C$145:$L$145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14-6949-A53B-3267D2E78810}"/>
            </c:ext>
          </c:extLst>
        </c:ser>
        <c:ser>
          <c:idx val="2"/>
          <c:order val="3"/>
          <c:tx>
            <c:strRef>
              <c:f>Summary!$B$146</c:f>
              <c:strCache>
                <c:ptCount val="1"/>
                <c:pt idx="0">
                  <c:v>≥ 400 Gbps</c:v>
                </c:pt>
              </c:strCache>
            </c:strRef>
          </c:tx>
          <c:spPr>
            <a:ln>
              <a:noFill/>
            </a:ln>
          </c:spPr>
          <c:invertIfNegative val="0"/>
          <c:cat>
            <c:numRef>
              <c:f>Summary!$C$142:$L$142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Summary!$C$146:$L$146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14-6949-A53B-3267D2E78810}"/>
            </c:ext>
          </c:extLst>
        </c:ser>
        <c:dLbls>
          <c:showLegendKey val="0"/>
          <c:showVal val="0"/>
          <c:showCatName val="0"/>
          <c:showSerName val="0"/>
          <c:showPercent val="0"/>
          <c:showBubbleSize val="0"/>
        </c:dLbls>
        <c:gapWidth val="150"/>
        <c:overlap val="100"/>
        <c:axId val="49664384"/>
        <c:axId val="49665920"/>
      </c:barChart>
      <c:catAx>
        <c:axId val="49664384"/>
        <c:scaling>
          <c:orientation val="minMax"/>
        </c:scaling>
        <c:delete val="0"/>
        <c:axPos val="b"/>
        <c:numFmt formatCode="General" sourceLinked="1"/>
        <c:majorTickMark val="out"/>
        <c:minorTickMark val="none"/>
        <c:tickLblPos val="nextTo"/>
        <c:crossAx val="49665920"/>
        <c:crosses val="autoZero"/>
        <c:auto val="1"/>
        <c:lblAlgn val="ctr"/>
        <c:lblOffset val="100"/>
        <c:noMultiLvlLbl val="0"/>
      </c:catAx>
      <c:valAx>
        <c:axId val="49665920"/>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496643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kern="1200" baseline="0">
                <a:solidFill>
                  <a:sysClr val="windowText" lastClr="000000"/>
                </a:solidFill>
                <a:effectLst/>
                <a:latin typeface="+mn-lt"/>
                <a:ea typeface="+mn-ea"/>
                <a:cs typeface="+mn-cs"/>
              </a:rPr>
              <a:t>DWDM DSPs sold to equipment vendors - </a:t>
            </a:r>
            <a:r>
              <a:rPr lang="en-US" sz="1200" b="1" i="0" baseline="0">
                <a:effectLst/>
                <a:latin typeface="+mn-lt"/>
              </a:rPr>
              <a:t>market value</a:t>
            </a:r>
            <a:endParaRPr lang="en-US" sz="1000">
              <a:effectLst/>
              <a:latin typeface="+mn-lt"/>
            </a:endParaRPr>
          </a:p>
        </c:rich>
      </c:tx>
      <c:layout>
        <c:manualLayout>
          <c:xMode val="edge"/>
          <c:yMode val="edge"/>
          <c:x val="0.25735226053361787"/>
          <c:y val="2.7777777777777776E-2"/>
        </c:manualLayout>
      </c:layout>
      <c:overlay val="0"/>
    </c:title>
    <c:autoTitleDeleted val="0"/>
    <c:plotArea>
      <c:layout>
        <c:manualLayout>
          <c:layoutTarget val="inner"/>
          <c:xMode val="edge"/>
          <c:yMode val="edge"/>
          <c:x val="0.16304697167510759"/>
          <c:y val="0.11922462817147854"/>
          <c:w val="0.69283159192729771"/>
          <c:h val="0.76479549431321081"/>
        </c:manualLayout>
      </c:layout>
      <c:barChart>
        <c:barDir val="col"/>
        <c:grouping val="stacked"/>
        <c:varyColors val="0"/>
        <c:ser>
          <c:idx val="0"/>
          <c:order val="0"/>
          <c:tx>
            <c:strRef>
              <c:f>Summary!$B$151</c:f>
              <c:strCache>
                <c:ptCount val="1"/>
                <c:pt idx="0">
                  <c:v>100 Gbps</c:v>
                </c:pt>
              </c:strCache>
            </c:strRef>
          </c:tx>
          <c:invertIfNegative val="0"/>
          <c:cat>
            <c:numRef>
              <c:f>Summary!$C$150:$L$150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Summary!$C$151:$L$151</c:f>
              <c:numCache>
                <c:formatCode>_("$"* #,##0_);_("$"* \(#,##0\);_("$"* "-"??_);_(@_)</c:formatCode>
                <c:ptCount val="10"/>
                <c:pt idx="0">
                  <c:v>130.58500000000001</c:v>
                </c:pt>
                <c:pt idx="1">
                  <c:v>142.3840533088235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E35-3A4A-8C36-EAA8F88DB46E}"/>
            </c:ext>
          </c:extLst>
        </c:ser>
        <c:ser>
          <c:idx val="3"/>
          <c:order val="1"/>
          <c:tx>
            <c:strRef>
              <c:f>Summary!$B$152</c:f>
              <c:strCache>
                <c:ptCount val="1"/>
                <c:pt idx="0">
                  <c:v>200 Gbps</c:v>
                </c:pt>
              </c:strCache>
            </c:strRef>
          </c:tx>
          <c:invertIfNegative val="0"/>
          <c:cat>
            <c:numRef>
              <c:f>Summary!$C$150:$L$150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Summary!$C$152:$L$152</c:f>
              <c:numCache>
                <c:formatCode>_("$"* #,##0_);_("$"* \(#,##0\);_("$"* "-"??_);_(@_)</c:formatCode>
                <c:ptCount val="10"/>
                <c:pt idx="0">
                  <c:v>0</c:v>
                </c:pt>
                <c:pt idx="1">
                  <c:v>3.7309999999999999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DB-7746-AE3D-47ECFF908B9A}"/>
            </c:ext>
          </c:extLst>
        </c:ser>
        <c:ser>
          <c:idx val="1"/>
          <c:order val="2"/>
          <c:tx>
            <c:strRef>
              <c:f>Summary!$B$153</c:f>
              <c:strCache>
                <c:ptCount val="1"/>
                <c:pt idx="0">
                  <c:v>400 Gbps</c:v>
                </c:pt>
              </c:strCache>
            </c:strRef>
          </c:tx>
          <c:invertIfNegative val="0"/>
          <c:cat>
            <c:numRef>
              <c:f>Summary!$C$150:$L$150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Summary!$C$153:$L$153</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E35-3A4A-8C36-EAA8F88DB46E}"/>
            </c:ext>
          </c:extLst>
        </c:ser>
        <c:ser>
          <c:idx val="2"/>
          <c:order val="3"/>
          <c:tx>
            <c:strRef>
              <c:f>Summary!$B$154</c:f>
              <c:strCache>
                <c:ptCount val="1"/>
                <c:pt idx="0">
                  <c:v>≥ 400 Gbps</c:v>
                </c:pt>
              </c:strCache>
            </c:strRef>
          </c:tx>
          <c:invertIfNegative val="0"/>
          <c:cat>
            <c:numRef>
              <c:f>Summary!$C$150:$L$150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Summary!$C$154:$L$154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E35-3A4A-8C36-EAA8F88DB46E}"/>
            </c:ext>
          </c:extLst>
        </c:ser>
        <c:dLbls>
          <c:showLegendKey val="0"/>
          <c:showVal val="0"/>
          <c:showCatName val="0"/>
          <c:showSerName val="0"/>
          <c:showPercent val="0"/>
          <c:showBubbleSize val="0"/>
        </c:dLbls>
        <c:gapWidth val="150"/>
        <c:overlap val="100"/>
        <c:axId val="49776896"/>
        <c:axId val="49786880"/>
      </c:barChart>
      <c:catAx>
        <c:axId val="49776896"/>
        <c:scaling>
          <c:orientation val="minMax"/>
        </c:scaling>
        <c:delete val="0"/>
        <c:axPos val="b"/>
        <c:numFmt formatCode="General" sourceLinked="1"/>
        <c:majorTickMark val="out"/>
        <c:minorTickMark val="none"/>
        <c:tickLblPos val="nextTo"/>
        <c:crossAx val="49786880"/>
        <c:crosses val="autoZero"/>
        <c:auto val="1"/>
        <c:lblAlgn val="ctr"/>
        <c:lblOffset val="100"/>
        <c:noMultiLvlLbl val="0"/>
      </c:catAx>
      <c:valAx>
        <c:axId val="49786880"/>
        <c:scaling>
          <c:orientation val="minMax"/>
        </c:scaling>
        <c:delete val="0"/>
        <c:axPos val="l"/>
        <c:majorGridlines/>
        <c:title>
          <c:tx>
            <c:rich>
              <a:bodyPr rot="-5400000" vert="horz"/>
              <a:lstStyle/>
              <a:p>
                <a:pPr>
                  <a:defRPr/>
                </a:pPr>
                <a:r>
                  <a:rPr lang="en-US"/>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49776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04697167510759"/>
          <c:y val="8.1267594081116154E-2"/>
          <c:w val="0.77742718657166832"/>
          <c:h val="0.80275235603363448"/>
        </c:manualLayout>
      </c:layout>
      <c:barChart>
        <c:barDir val="col"/>
        <c:grouping val="stacked"/>
        <c:varyColors val="0"/>
        <c:ser>
          <c:idx val="0"/>
          <c:order val="0"/>
          <c:tx>
            <c:strRef>
              <c:f>Summary!$B$74</c:f>
              <c:strCache>
                <c:ptCount val="1"/>
                <c:pt idx="0">
                  <c:v> ≤ 40 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Summary!$C$74:$L$74</c:f>
              <c:numCache>
                <c:formatCode>_("$"* #,##0_);_("$"* \(#,##0\);_("$"* "-"??_);_(@_)</c:formatCode>
                <c:ptCount val="10"/>
                <c:pt idx="0">
                  <c:v>125.17984092404285</c:v>
                </c:pt>
                <c:pt idx="1">
                  <c:v>123.18811790883251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196-4D49-933F-37796565298D}"/>
            </c:ext>
          </c:extLst>
        </c:ser>
        <c:ser>
          <c:idx val="4"/>
          <c:order val="1"/>
          <c:tx>
            <c:strRef>
              <c:f>Summary!$B$76</c:f>
              <c:strCache>
                <c:ptCount val="1"/>
                <c:pt idx="0">
                  <c:v> 100 GbE </c:v>
                </c:pt>
              </c:strCache>
            </c:strRef>
          </c:tx>
          <c:invertIfNegative val="0"/>
          <c:cat>
            <c:numRef>
              <c:f>Summary!$C$73:$L$73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Summary!$C$76:$L$76</c:f>
              <c:numCache>
                <c:formatCode>_("$"* #,##0_);_("$"* \(#,##0\);_("$"* "-"??_);_(@_)</c:formatCode>
                <c:ptCount val="10"/>
                <c:pt idx="0">
                  <c:v>98.254375704378333</c:v>
                </c:pt>
                <c:pt idx="1">
                  <c:v>152.3442999234602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196-4D49-933F-37796565298D}"/>
            </c:ext>
          </c:extLst>
        </c:ser>
        <c:dLbls>
          <c:showLegendKey val="0"/>
          <c:showVal val="0"/>
          <c:showCatName val="0"/>
          <c:showSerName val="0"/>
          <c:showPercent val="0"/>
          <c:showBubbleSize val="0"/>
        </c:dLbls>
        <c:gapWidth val="150"/>
        <c:overlap val="100"/>
        <c:axId val="49812992"/>
        <c:axId val="49814528"/>
      </c:barChart>
      <c:catAx>
        <c:axId val="49812992"/>
        <c:scaling>
          <c:orientation val="minMax"/>
        </c:scaling>
        <c:delete val="0"/>
        <c:axPos val="b"/>
        <c:numFmt formatCode="General" sourceLinked="1"/>
        <c:majorTickMark val="out"/>
        <c:minorTickMark val="none"/>
        <c:tickLblPos val="nextTo"/>
        <c:crossAx val="49814528"/>
        <c:crosses val="autoZero"/>
        <c:auto val="1"/>
        <c:lblAlgn val="ctr"/>
        <c:lblOffset val="100"/>
        <c:noMultiLvlLbl val="0"/>
      </c:catAx>
      <c:valAx>
        <c:axId val="49814528"/>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49812992"/>
        <c:crosses val="autoZero"/>
        <c:crossBetween val="between"/>
      </c:valAx>
    </c:plotArea>
    <c:legend>
      <c:legendPos val="r"/>
      <c:layout>
        <c:manualLayout>
          <c:xMode val="edge"/>
          <c:yMode val="edge"/>
          <c:x val="0.19709166261600691"/>
          <c:y val="0.11460124842634987"/>
          <c:w val="0.30494819878240431"/>
          <c:h val="0.10718421312179312"/>
        </c:manualLayout>
      </c:layout>
      <c:overlay val="0"/>
      <c:spPr>
        <a:solidFill>
          <a:schemeClr val="bg1"/>
        </a:solidFill>
        <a:ln>
          <a:solidFill>
            <a:schemeClr val="tx1">
              <a:lumMod val="50000"/>
              <a:lumOff val="50000"/>
            </a:schemeClr>
          </a:solidFill>
        </a:ln>
      </c:sp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 Type="http://schemas.openxmlformats.org/officeDocument/2006/relationships/chart" Target="../charts/chart1.xml"/><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19" Type="http://schemas.openxmlformats.org/officeDocument/2006/relationships/chart" Target="../charts/chart18.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10" Type="http://schemas.openxmlformats.org/officeDocument/2006/relationships/image" Target="../media/image1.png"/><Relationship Id="rId4" Type="http://schemas.openxmlformats.org/officeDocument/2006/relationships/chart" Target="../charts/chart23.xml"/><Relationship Id="rId9"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6588126</xdr:colOff>
      <xdr:row>0</xdr:row>
      <xdr:rowOff>158750</xdr:rowOff>
    </xdr:from>
    <xdr:to>
      <xdr:col>1</xdr:col>
      <xdr:colOff>9654052</xdr:colOff>
      <xdr:row>4</xdr:row>
      <xdr:rowOff>35705</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905626" y="158750"/>
          <a:ext cx="3065926" cy="678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222250</xdr:colOff>
      <xdr:row>0</xdr:row>
      <xdr:rowOff>158751</xdr:rowOff>
    </xdr:from>
    <xdr:to>
      <xdr:col>17</xdr:col>
      <xdr:colOff>200488</xdr:colOff>
      <xdr:row>4</xdr:row>
      <xdr:rowOff>35706</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096000" y="158751"/>
          <a:ext cx="3065926" cy="678643"/>
        </a:xfrm>
        <a:prstGeom prst="rect">
          <a:avLst/>
        </a:prstGeom>
      </xdr:spPr>
    </xdr:pic>
    <xdr:clientData/>
  </xdr:twoCellAnchor>
  <xdr:twoCellAnchor editAs="oneCell">
    <xdr:from>
      <xdr:col>1</xdr:col>
      <xdr:colOff>119063</xdr:colOff>
      <xdr:row>7</xdr:row>
      <xdr:rowOff>87312</xdr:rowOff>
    </xdr:from>
    <xdr:to>
      <xdr:col>10</xdr:col>
      <xdr:colOff>724589</xdr:colOff>
      <xdr:row>23</xdr:row>
      <xdr:rowOff>3919</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36563" y="1476375"/>
          <a:ext cx="5749026" cy="3456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603250</xdr:colOff>
      <xdr:row>1</xdr:row>
      <xdr:rowOff>7938</xdr:rowOff>
    </xdr:from>
    <xdr:to>
      <xdr:col>11</xdr:col>
      <xdr:colOff>49677</xdr:colOff>
      <xdr:row>4</xdr:row>
      <xdr:rowOff>43643</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6119813" y="174626"/>
          <a:ext cx="3065926" cy="678643"/>
        </a:xfrm>
        <a:prstGeom prst="rect">
          <a:avLst/>
        </a:prstGeom>
      </xdr:spPr>
    </xdr:pic>
    <xdr:clientData/>
  </xdr:twoCellAnchor>
  <xdr:twoCellAnchor>
    <xdr:from>
      <xdr:col>1</xdr:col>
      <xdr:colOff>95252</xdr:colOff>
      <xdr:row>5</xdr:row>
      <xdr:rowOff>88900</xdr:rowOff>
    </xdr:from>
    <xdr:to>
      <xdr:col>5</xdr:col>
      <xdr:colOff>809625</xdr:colOff>
      <xdr:row>21</xdr:row>
      <xdr:rowOff>165100</xdr:rowOff>
    </xdr:to>
    <xdr:graphicFrame macro="">
      <xdr:nvGraphicFramePr>
        <xdr:cNvPr id="5" name="Chart 4">
          <a:extLst>
            <a:ext uri="{FF2B5EF4-FFF2-40B4-BE49-F238E27FC236}">
              <a16:creationId xmlns=""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184148</xdr:colOff>
      <xdr:row>5</xdr:row>
      <xdr:rowOff>80963</xdr:rowOff>
    </xdr:from>
    <xdr:to>
      <xdr:col>12</xdr:col>
      <xdr:colOff>682625</xdr:colOff>
      <xdr:row>21</xdr:row>
      <xdr:rowOff>157163</xdr:rowOff>
    </xdr:to>
    <xdr:graphicFrame macro="">
      <xdr:nvGraphicFramePr>
        <xdr:cNvPr id="6" name="Chart 5">
          <a:extLst>
            <a:ext uri="{FF2B5EF4-FFF2-40B4-BE49-F238E27FC236}">
              <a16:creationId xmlns=""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63501</xdr:colOff>
      <xdr:row>83</xdr:row>
      <xdr:rowOff>73025</xdr:rowOff>
    </xdr:from>
    <xdr:to>
      <xdr:col>5</xdr:col>
      <xdr:colOff>825500</xdr:colOff>
      <xdr:row>99</xdr:row>
      <xdr:rowOff>149225</xdr:rowOff>
    </xdr:to>
    <xdr:graphicFrame macro="">
      <xdr:nvGraphicFramePr>
        <xdr:cNvPr id="9" name="Chart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57148</xdr:colOff>
      <xdr:row>83</xdr:row>
      <xdr:rowOff>88900</xdr:rowOff>
    </xdr:from>
    <xdr:to>
      <xdr:col>12</xdr:col>
      <xdr:colOff>523875</xdr:colOff>
      <xdr:row>99</xdr:row>
      <xdr:rowOff>165100</xdr:rowOff>
    </xdr:to>
    <xdr:graphicFrame macro="">
      <xdr:nvGraphicFramePr>
        <xdr:cNvPr id="10" name="Chart 9">
          <a:extLst>
            <a:ext uri="{FF2B5EF4-FFF2-40B4-BE49-F238E27FC236}">
              <a16:creationId xmlns=""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63500</xdr:colOff>
      <xdr:row>44</xdr:row>
      <xdr:rowOff>73025</xdr:rowOff>
    </xdr:from>
    <xdr:to>
      <xdr:col>5</xdr:col>
      <xdr:colOff>730250</xdr:colOff>
      <xdr:row>60</xdr:row>
      <xdr:rowOff>149225</xdr:rowOff>
    </xdr:to>
    <xdr:graphicFrame macro="">
      <xdr:nvGraphicFramePr>
        <xdr:cNvPr id="11" name="Chart 10">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65085</xdr:colOff>
      <xdr:row>44</xdr:row>
      <xdr:rowOff>112712</xdr:rowOff>
    </xdr:from>
    <xdr:to>
      <xdr:col>12</xdr:col>
      <xdr:colOff>579437</xdr:colOff>
      <xdr:row>61</xdr:row>
      <xdr:rowOff>22224</xdr:rowOff>
    </xdr:to>
    <xdr:graphicFrame macro="">
      <xdr:nvGraphicFramePr>
        <xdr:cNvPr id="12" name="Chart 11">
          <a:extLst>
            <a:ext uri="{FF2B5EF4-FFF2-40B4-BE49-F238E27FC236}">
              <a16:creationId xmlns=""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122</xdr:row>
      <xdr:rowOff>39687</xdr:rowOff>
    </xdr:from>
    <xdr:to>
      <xdr:col>5</xdr:col>
      <xdr:colOff>714374</xdr:colOff>
      <xdr:row>138</xdr:row>
      <xdr:rowOff>115888</xdr:rowOff>
    </xdr:to>
    <xdr:graphicFrame macro="">
      <xdr:nvGraphicFramePr>
        <xdr:cNvPr id="13" name="Chart 12">
          <a:extLst>
            <a:ext uri="{FF2B5EF4-FFF2-40B4-BE49-F238E27FC236}">
              <a16:creationId xmlns=""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71438</xdr:colOff>
      <xdr:row>122</xdr:row>
      <xdr:rowOff>55562</xdr:rowOff>
    </xdr:from>
    <xdr:to>
      <xdr:col>12</xdr:col>
      <xdr:colOff>349250</xdr:colOff>
      <xdr:row>138</xdr:row>
      <xdr:rowOff>131763</xdr:rowOff>
    </xdr:to>
    <xdr:graphicFrame macro="">
      <xdr:nvGraphicFramePr>
        <xdr:cNvPr id="15" name="Chart 14">
          <a:extLst>
            <a:ext uri="{FF2B5EF4-FFF2-40B4-BE49-F238E27FC236}">
              <a16:creationId xmlns=""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44</xdr:row>
      <xdr:rowOff>0</xdr:rowOff>
    </xdr:from>
    <xdr:to>
      <xdr:col>22</xdr:col>
      <xdr:colOff>30165</xdr:colOff>
      <xdr:row>60</xdr:row>
      <xdr:rowOff>76200</xdr:rowOff>
    </xdr:to>
    <xdr:graphicFrame macro="">
      <xdr:nvGraphicFramePr>
        <xdr:cNvPr id="14" name="Chart 13">
          <a:extLst>
            <a:ext uri="{FF2B5EF4-FFF2-40B4-BE49-F238E27FC236}">
              <a16:creationId xmlns=""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489856</xdr:colOff>
      <xdr:row>62</xdr:row>
      <xdr:rowOff>18142</xdr:rowOff>
    </xdr:from>
    <xdr:to>
      <xdr:col>24</xdr:col>
      <xdr:colOff>134989</xdr:colOff>
      <xdr:row>79</xdr:row>
      <xdr:rowOff>136071</xdr:rowOff>
    </xdr:to>
    <xdr:graphicFrame macro="">
      <xdr:nvGraphicFramePr>
        <xdr:cNvPr id="16" name="Chart 15">
          <a:extLst>
            <a:ext uri="{FF2B5EF4-FFF2-40B4-BE49-F238E27FC236}">
              <a16:creationId xmlns=""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237621</xdr:colOff>
      <xdr:row>160</xdr:row>
      <xdr:rowOff>62945</xdr:rowOff>
    </xdr:from>
    <xdr:to>
      <xdr:col>21</xdr:col>
      <xdr:colOff>246064</xdr:colOff>
      <xdr:row>179</xdr:row>
      <xdr:rowOff>126621</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39687</xdr:colOff>
      <xdr:row>160</xdr:row>
      <xdr:rowOff>66853</xdr:rowOff>
    </xdr:from>
    <xdr:to>
      <xdr:col>5</xdr:col>
      <xdr:colOff>587250</xdr:colOff>
      <xdr:row>179</xdr:row>
      <xdr:rowOff>116418</xdr:rowOff>
    </xdr:to>
    <xdr:graphicFrame macro="">
      <xdr:nvGraphicFramePr>
        <xdr:cNvPr id="3" name="Chart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665618</xdr:colOff>
      <xdr:row>160</xdr:row>
      <xdr:rowOff>71437</xdr:rowOff>
    </xdr:from>
    <xdr:to>
      <xdr:col>12</xdr:col>
      <xdr:colOff>158751</xdr:colOff>
      <xdr:row>179</xdr:row>
      <xdr:rowOff>131710</xdr:rowOff>
    </xdr:to>
    <xdr:graphicFrame macro="">
      <xdr:nvGraphicFramePr>
        <xdr:cNvPr id="17" name="Chart 16">
          <a:extLst>
            <a:ext uri="{FF2B5EF4-FFF2-40B4-BE49-F238E27FC236}">
              <a16:creationId xmlns=""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615156</xdr:colOff>
      <xdr:row>307</xdr:row>
      <xdr:rowOff>126999</xdr:rowOff>
    </xdr:from>
    <xdr:to>
      <xdr:col>9</xdr:col>
      <xdr:colOff>182563</xdr:colOff>
      <xdr:row>322</xdr:row>
      <xdr:rowOff>22223</xdr:rowOff>
    </xdr:to>
    <xdr:graphicFrame macro="">
      <xdr:nvGraphicFramePr>
        <xdr:cNvPr id="7" name="Chart 6">
          <a:extLst>
            <a:ext uri="{FF2B5EF4-FFF2-40B4-BE49-F238E27FC236}">
              <a16:creationId xmlns=""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103187</xdr:colOff>
      <xdr:row>197</xdr:row>
      <xdr:rowOff>49212</xdr:rowOff>
    </xdr:from>
    <xdr:to>
      <xdr:col>12</xdr:col>
      <xdr:colOff>555625</xdr:colOff>
      <xdr:row>211</xdr:row>
      <xdr:rowOff>95250</xdr:rowOff>
    </xdr:to>
    <xdr:graphicFrame macro="">
      <xdr:nvGraphicFramePr>
        <xdr:cNvPr id="8" name="Chart 7">
          <a:extLst>
            <a:ext uri="{FF2B5EF4-FFF2-40B4-BE49-F238E27FC236}">
              <a16:creationId xmlns=""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88899</xdr:colOff>
      <xdr:row>197</xdr:row>
      <xdr:rowOff>39687</xdr:rowOff>
    </xdr:from>
    <xdr:to>
      <xdr:col>5</xdr:col>
      <xdr:colOff>785811</xdr:colOff>
      <xdr:row>211</xdr:row>
      <xdr:rowOff>79373</xdr:rowOff>
    </xdr:to>
    <xdr:graphicFrame macro="">
      <xdr:nvGraphicFramePr>
        <xdr:cNvPr id="18" name="Chart 17">
          <a:extLst>
            <a:ext uri="{FF2B5EF4-FFF2-40B4-BE49-F238E27FC236}">
              <a16:creationId xmlns="" xmlns:a16="http://schemas.microsoft.com/office/drawing/2014/main" id="{00000000-0008-0000-03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88898</xdr:colOff>
      <xdr:row>241</xdr:row>
      <xdr:rowOff>106363</xdr:rowOff>
    </xdr:from>
    <xdr:to>
      <xdr:col>12</xdr:col>
      <xdr:colOff>627062</xdr:colOff>
      <xdr:row>259</xdr:row>
      <xdr:rowOff>71438</xdr:rowOff>
    </xdr:to>
    <xdr:graphicFrame macro="">
      <xdr:nvGraphicFramePr>
        <xdr:cNvPr id="19" name="Chart 18">
          <a:extLst>
            <a:ext uri="{FF2B5EF4-FFF2-40B4-BE49-F238E27FC236}">
              <a16:creationId xmlns="" xmlns:a16="http://schemas.microsoft.com/office/drawing/2014/main" id="{00000000-0008-0000-03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74611</xdr:colOff>
      <xdr:row>241</xdr:row>
      <xdr:rowOff>80963</xdr:rowOff>
    </xdr:from>
    <xdr:to>
      <xdr:col>5</xdr:col>
      <xdr:colOff>771523</xdr:colOff>
      <xdr:row>259</xdr:row>
      <xdr:rowOff>40073</xdr:rowOff>
    </xdr:to>
    <xdr:graphicFrame macro="">
      <xdr:nvGraphicFramePr>
        <xdr:cNvPr id="20" name="Chart 19">
          <a:extLst>
            <a:ext uri="{FF2B5EF4-FFF2-40B4-BE49-F238E27FC236}">
              <a16:creationId xmlns="" xmlns:a16="http://schemas.microsoft.com/office/drawing/2014/main" id="{00000000-0008-0000-03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345281</xdr:colOff>
      <xdr:row>277</xdr:row>
      <xdr:rowOff>104776</xdr:rowOff>
    </xdr:from>
    <xdr:to>
      <xdr:col>9</xdr:col>
      <xdr:colOff>587375</xdr:colOff>
      <xdr:row>291</xdr:row>
      <xdr:rowOff>69851</xdr:rowOff>
    </xdr:to>
    <xdr:graphicFrame macro="">
      <xdr:nvGraphicFramePr>
        <xdr:cNvPr id="21" name="Chart 20">
          <a:extLst>
            <a:ext uri="{FF2B5EF4-FFF2-40B4-BE49-F238E27FC236}">
              <a16:creationId xmlns="" xmlns:a16="http://schemas.microsoft.com/office/drawing/2014/main" id="{00000000-0008-0000-03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201158</xdr:colOff>
      <xdr:row>43</xdr:row>
      <xdr:rowOff>159884</xdr:rowOff>
    </xdr:from>
    <xdr:to>
      <xdr:col>8</xdr:col>
      <xdr:colOff>708704</xdr:colOff>
      <xdr:row>59</xdr:row>
      <xdr:rowOff>140835</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140154</xdr:colOff>
      <xdr:row>78</xdr:row>
      <xdr:rowOff>6351</xdr:rowOff>
    </xdr:from>
    <xdr:to>
      <xdr:col>9</xdr:col>
      <xdr:colOff>429079</xdr:colOff>
      <xdr:row>95</xdr:row>
      <xdr:rowOff>145143</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124732</xdr:colOff>
      <xdr:row>105</xdr:row>
      <xdr:rowOff>159884</xdr:rowOff>
    </xdr:from>
    <xdr:to>
      <xdr:col>9</xdr:col>
      <xdr:colOff>413657</xdr:colOff>
      <xdr:row>123</xdr:row>
      <xdr:rowOff>92982</xdr:rowOff>
    </xdr:to>
    <xdr:graphicFrame macro="">
      <xdr:nvGraphicFramePr>
        <xdr:cNvPr id="5" name="Chart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115886</xdr:colOff>
      <xdr:row>5</xdr:row>
      <xdr:rowOff>46492</xdr:rowOff>
    </xdr:from>
    <xdr:to>
      <xdr:col>8</xdr:col>
      <xdr:colOff>559026</xdr:colOff>
      <xdr:row>19</xdr:row>
      <xdr:rowOff>43769</xdr:rowOff>
    </xdr:to>
    <xdr:graphicFrame macro="">
      <xdr:nvGraphicFramePr>
        <xdr:cNvPr id="6" name="Chart 5">
          <a:extLst>
            <a:ext uri="{FF2B5EF4-FFF2-40B4-BE49-F238E27FC236}">
              <a16:creationId xmlns=""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190500</xdr:colOff>
      <xdr:row>134</xdr:row>
      <xdr:rowOff>39687</xdr:rowOff>
    </xdr:from>
    <xdr:to>
      <xdr:col>9</xdr:col>
      <xdr:colOff>428625</xdr:colOff>
      <xdr:row>153</xdr:row>
      <xdr:rowOff>96837</xdr:rowOff>
    </xdr:to>
    <xdr:graphicFrame macro="">
      <xdr:nvGraphicFramePr>
        <xdr:cNvPr id="7" name="Chart 6">
          <a:extLst>
            <a:ext uri="{FF2B5EF4-FFF2-40B4-BE49-F238E27FC236}">
              <a16:creationId xmlns=""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198437</xdr:colOff>
      <xdr:row>163</xdr:row>
      <xdr:rowOff>23813</xdr:rowOff>
    </xdr:from>
    <xdr:to>
      <xdr:col>9</xdr:col>
      <xdr:colOff>430212</xdr:colOff>
      <xdr:row>180</xdr:row>
      <xdr:rowOff>23636</xdr:rowOff>
    </xdr:to>
    <xdr:graphicFrame macro="">
      <xdr:nvGraphicFramePr>
        <xdr:cNvPr id="9" name="Chart 8">
          <a:extLst>
            <a:ext uri="{FF2B5EF4-FFF2-40B4-BE49-F238E27FC236}">
              <a16:creationId xmlns=""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150813</xdr:colOff>
      <xdr:row>205</xdr:row>
      <xdr:rowOff>125413</xdr:rowOff>
    </xdr:from>
    <xdr:to>
      <xdr:col>9</xdr:col>
      <xdr:colOff>433388</xdr:colOff>
      <xdr:row>222</xdr:row>
      <xdr:rowOff>114124</xdr:rowOff>
    </xdr:to>
    <xdr:graphicFrame macro="">
      <xdr:nvGraphicFramePr>
        <xdr:cNvPr id="10" name="Chart 9">
          <a:extLst>
            <a:ext uri="{FF2B5EF4-FFF2-40B4-BE49-F238E27FC236}">
              <a16:creationId xmlns=""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290512</xdr:colOff>
      <xdr:row>226</xdr:row>
      <xdr:rowOff>157162</xdr:rowOff>
    </xdr:from>
    <xdr:to>
      <xdr:col>9</xdr:col>
      <xdr:colOff>534987</xdr:colOff>
      <xdr:row>243</xdr:row>
      <xdr:rowOff>145873</xdr:rowOff>
    </xdr:to>
    <xdr:graphicFrame macro="">
      <xdr:nvGraphicFramePr>
        <xdr:cNvPr id="11" name="Chart 10">
          <a:extLst>
            <a:ext uri="{FF2B5EF4-FFF2-40B4-BE49-F238E27FC236}">
              <a16:creationId xmlns=""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562200</xdr:colOff>
      <xdr:row>249</xdr:row>
      <xdr:rowOff>4536</xdr:rowOff>
    </xdr:from>
    <xdr:to>
      <xdr:col>10</xdr:col>
      <xdr:colOff>746351</xdr:colOff>
      <xdr:row>263</xdr:row>
      <xdr:rowOff>70757</xdr:rowOff>
    </xdr:to>
    <xdr:graphicFrame macro="">
      <xdr:nvGraphicFramePr>
        <xdr:cNvPr id="8" name="Chart 7">
          <a:extLst>
            <a:ext uri="{FF2B5EF4-FFF2-40B4-BE49-F238E27FC236}">
              <a16:creationId xmlns=""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167823</xdr:colOff>
      <xdr:row>0</xdr:row>
      <xdr:rowOff>116794</xdr:rowOff>
    </xdr:from>
    <xdr:to>
      <xdr:col>11</xdr:col>
      <xdr:colOff>439749</xdr:colOff>
      <xdr:row>3</xdr:row>
      <xdr:rowOff>188786</xdr:rowOff>
    </xdr:to>
    <xdr:pic>
      <xdr:nvPicPr>
        <xdr:cNvPr id="12" name="Picture 11">
          <a:extLst>
            <a:ext uri="{FF2B5EF4-FFF2-40B4-BE49-F238E27FC236}">
              <a16:creationId xmlns="" xmlns:a16="http://schemas.microsoft.com/office/drawing/2014/main" id="{00000000-0008-0000-0400-00000C000000}"/>
            </a:ext>
          </a:extLst>
        </xdr:cNvPr>
        <xdr:cNvPicPr>
          <a:picLocks noChangeAspect="1"/>
        </xdr:cNvPicPr>
      </xdr:nvPicPr>
      <xdr:blipFill>
        <a:blip xmlns:r="http://schemas.openxmlformats.org/officeDocument/2006/relationships" r:embed="rId10"/>
        <a:stretch>
          <a:fillRect/>
        </a:stretch>
      </xdr:blipFill>
      <xdr:spPr>
        <a:xfrm>
          <a:off x="7007680" y="116794"/>
          <a:ext cx="2748426" cy="6786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223997</xdr:colOff>
      <xdr:row>0</xdr:row>
      <xdr:rowOff>37627</xdr:rowOff>
    </xdr:from>
    <xdr:to>
      <xdr:col>14</xdr:col>
      <xdr:colOff>668824</xdr:colOff>
      <xdr:row>3</xdr:row>
      <xdr:rowOff>118418</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9717247" y="37627"/>
          <a:ext cx="2968952" cy="6840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595312</xdr:colOff>
      <xdr:row>0</xdr:row>
      <xdr:rowOff>23813</xdr:rowOff>
    </xdr:from>
    <xdr:to>
      <xdr:col>14</xdr:col>
      <xdr:colOff>209559</xdr:colOff>
      <xdr:row>3</xdr:row>
      <xdr:rowOff>91268</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9247187" y="23813"/>
          <a:ext cx="3011497" cy="6707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xdr:colOff>
      <xdr:row>0</xdr:row>
      <xdr:rowOff>63500</xdr:rowOff>
    </xdr:from>
    <xdr:to>
      <xdr:col>14</xdr:col>
      <xdr:colOff>408000</xdr:colOff>
      <xdr:row>3</xdr:row>
      <xdr:rowOff>130955</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9493252" y="63500"/>
          <a:ext cx="3011497" cy="670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B12"/>
  <sheetViews>
    <sheetView tabSelected="1" zoomScale="80" zoomScaleNormal="80" workbookViewId="0">
      <selection activeCell="B10" sqref="B10"/>
    </sheetView>
  </sheetViews>
  <sheetFormatPr defaultColWidth="9" defaultRowHeight="13" x14ac:dyDescent="0.3"/>
  <cols>
    <col min="1" max="1" width="5" customWidth="1"/>
    <col min="2" max="2" width="159.796875" customWidth="1"/>
  </cols>
  <sheetData>
    <row r="2" spans="2:2" ht="18.5" x14ac:dyDescent="0.45">
      <c r="B2" s="71" t="s">
        <v>59</v>
      </c>
    </row>
    <row r="3" spans="2:2" ht="15.5" x14ac:dyDescent="0.35">
      <c r="B3" s="41" t="s">
        <v>278</v>
      </c>
    </row>
    <row r="4" spans="2:2" ht="15.5" x14ac:dyDescent="0.35">
      <c r="B4" s="72" t="s">
        <v>142</v>
      </c>
    </row>
    <row r="6" spans="2:2" ht="16" customHeight="1" x14ac:dyDescent="0.35">
      <c r="B6" s="138" t="s">
        <v>176</v>
      </c>
    </row>
    <row r="8" spans="2:2" ht="15.5" x14ac:dyDescent="0.35">
      <c r="B8" s="138" t="s">
        <v>263</v>
      </c>
    </row>
    <row r="10" spans="2:2" ht="15.5" x14ac:dyDescent="0.35">
      <c r="B10" s="42"/>
    </row>
    <row r="12" spans="2:2" ht="15.5" x14ac:dyDescent="0.35">
      <c r="B12" s="4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Z22"/>
  <sheetViews>
    <sheetView zoomScale="80" zoomScaleNormal="80" workbookViewId="0">
      <selection activeCell="J4" sqref="J4"/>
    </sheetView>
  </sheetViews>
  <sheetFormatPr defaultColWidth="9" defaultRowHeight="13" x14ac:dyDescent="0.3"/>
  <cols>
    <col min="1" max="1" width="5" customWidth="1"/>
    <col min="11" max="11" width="15" customWidth="1"/>
    <col min="12" max="12" width="4.796875" customWidth="1"/>
    <col min="26" max="26" width="5.796875" customWidth="1"/>
  </cols>
  <sheetData>
    <row r="2" spans="2:26" ht="18.5" x14ac:dyDescent="0.45">
      <c r="B2" s="71" t="str">
        <f>Introduction!B2</f>
        <v>LightCounting Market Research</v>
      </c>
    </row>
    <row r="3" spans="2:26" ht="15.5" x14ac:dyDescent="0.35">
      <c r="B3" s="41" t="str">
        <f>Introduction!B3</f>
        <v>October 2020  -- SAMPLE DATABASE</v>
      </c>
    </row>
    <row r="4" spans="2:26" ht="15.5" x14ac:dyDescent="0.35">
      <c r="B4" s="72" t="str">
        <f>Introduction!B4</f>
        <v>Forecast: IC Chipsets for Optical Transceivers</v>
      </c>
    </row>
    <row r="7" spans="2:26" ht="18.5" x14ac:dyDescent="0.45">
      <c r="B7" s="85" t="s">
        <v>60</v>
      </c>
      <c r="L7" s="85" t="s">
        <v>61</v>
      </c>
    </row>
    <row r="8" spans="2:26" ht="15.5" x14ac:dyDescent="0.35">
      <c r="L8" s="128" t="s">
        <v>62</v>
      </c>
      <c r="M8" s="188" t="s">
        <v>247</v>
      </c>
      <c r="N8" s="188"/>
      <c r="O8" s="188"/>
      <c r="P8" s="188"/>
      <c r="Q8" s="188"/>
      <c r="R8" s="188"/>
      <c r="S8" s="188"/>
      <c r="T8" s="188"/>
      <c r="U8" s="188"/>
      <c r="V8" s="188"/>
      <c r="W8" s="188"/>
      <c r="X8" s="188"/>
      <c r="Y8" s="188"/>
      <c r="Z8" s="188"/>
    </row>
    <row r="9" spans="2:26" ht="29.5" customHeight="1" x14ac:dyDescent="0.35">
      <c r="L9" s="128" t="s">
        <v>63</v>
      </c>
      <c r="M9" s="189" t="s">
        <v>248</v>
      </c>
      <c r="N9" s="189"/>
      <c r="O9" s="189"/>
      <c r="P9" s="189"/>
      <c r="Q9" s="189"/>
      <c r="R9" s="189"/>
      <c r="S9" s="189"/>
      <c r="T9" s="189"/>
      <c r="U9" s="189"/>
      <c r="V9" s="189"/>
      <c r="W9" s="189"/>
      <c r="X9" s="189"/>
      <c r="Y9" s="189"/>
      <c r="Z9" s="189"/>
    </row>
    <row r="10" spans="2:26" ht="28.5" customHeight="1" x14ac:dyDescent="0.35">
      <c r="L10" s="128" t="s">
        <v>64</v>
      </c>
      <c r="M10" s="189" t="s">
        <v>195</v>
      </c>
      <c r="N10" s="189"/>
      <c r="O10" s="189"/>
      <c r="P10" s="189"/>
      <c r="Q10" s="189"/>
      <c r="R10" s="189"/>
      <c r="S10" s="189"/>
      <c r="T10" s="189"/>
      <c r="U10" s="189"/>
      <c r="V10" s="189"/>
      <c r="W10" s="189"/>
      <c r="X10" s="189"/>
      <c r="Y10" s="189"/>
      <c r="Z10" s="189"/>
    </row>
    <row r="11" spans="2:26" ht="15.5" x14ac:dyDescent="0.35">
      <c r="L11" s="128" t="s">
        <v>65</v>
      </c>
      <c r="M11" s="189" t="s">
        <v>197</v>
      </c>
      <c r="N11" s="189"/>
      <c r="O11" s="189"/>
      <c r="P11" s="189"/>
      <c r="Q11" s="189"/>
      <c r="R11" s="189"/>
      <c r="S11" s="189"/>
      <c r="T11" s="189"/>
      <c r="U11" s="189"/>
      <c r="V11" s="189"/>
      <c r="W11" s="189"/>
      <c r="X11" s="189"/>
      <c r="Y11" s="189"/>
      <c r="Z11" s="189"/>
    </row>
    <row r="12" spans="2:26" ht="15.5" x14ac:dyDescent="0.35">
      <c r="L12" s="128" t="s">
        <v>66</v>
      </c>
      <c r="M12" s="42" t="s">
        <v>196</v>
      </c>
      <c r="N12" s="42"/>
      <c r="O12" s="42"/>
      <c r="P12" s="42"/>
      <c r="Q12" s="42"/>
      <c r="R12" s="42"/>
      <c r="S12" s="42"/>
      <c r="T12" s="42"/>
      <c r="U12" s="42"/>
      <c r="V12" s="42"/>
      <c r="W12" s="42"/>
      <c r="X12" s="42"/>
      <c r="Y12" s="42"/>
      <c r="Z12" s="42"/>
    </row>
    <row r="13" spans="2:26" ht="15.5" x14ac:dyDescent="0.35">
      <c r="L13" s="128" t="s">
        <v>67</v>
      </c>
      <c r="M13" s="42" t="s">
        <v>200</v>
      </c>
      <c r="N13" s="42"/>
      <c r="O13" s="42"/>
      <c r="P13" s="42"/>
      <c r="Q13" s="42"/>
      <c r="R13" s="42"/>
      <c r="S13" s="42"/>
      <c r="T13" s="42"/>
      <c r="U13" s="42"/>
      <c r="V13" s="42"/>
      <c r="W13" s="42"/>
      <c r="X13" s="42"/>
      <c r="Y13" s="42"/>
      <c r="Z13" s="42"/>
    </row>
    <row r="14" spans="2:26" ht="15.5" x14ac:dyDescent="0.35">
      <c r="L14" s="128" t="s">
        <v>249</v>
      </c>
      <c r="M14" s="42" t="s">
        <v>198</v>
      </c>
      <c r="N14" s="42"/>
      <c r="O14" s="42"/>
      <c r="P14" s="42"/>
      <c r="Q14" s="42"/>
      <c r="R14" s="42"/>
      <c r="S14" s="42"/>
      <c r="T14" s="42"/>
      <c r="U14" s="42"/>
      <c r="V14" s="42"/>
      <c r="W14" s="42"/>
      <c r="X14" s="42"/>
      <c r="Y14" s="42"/>
      <c r="Z14" s="42"/>
    </row>
    <row r="16" spans="2:26" ht="18.5" x14ac:dyDescent="0.45">
      <c r="L16" s="85" t="s">
        <v>199</v>
      </c>
    </row>
    <row r="17" spans="12:12" ht="15.5" x14ac:dyDescent="0.35">
      <c r="L17" s="129" t="s">
        <v>178</v>
      </c>
    </row>
    <row r="18" spans="12:12" ht="15.5" x14ac:dyDescent="0.35">
      <c r="L18" s="129" t="s">
        <v>179</v>
      </c>
    </row>
    <row r="19" spans="12:12" ht="15.5" x14ac:dyDescent="0.35">
      <c r="L19" s="129" t="s">
        <v>3</v>
      </c>
    </row>
    <row r="20" spans="12:12" ht="15.5" x14ac:dyDescent="0.35">
      <c r="L20" s="129" t="s">
        <v>0</v>
      </c>
    </row>
    <row r="21" spans="12:12" ht="15.5" x14ac:dyDescent="0.35">
      <c r="L21" s="129" t="s">
        <v>1</v>
      </c>
    </row>
    <row r="22" spans="12:12" ht="15.5" x14ac:dyDescent="0.35">
      <c r="L22" s="129" t="s">
        <v>2</v>
      </c>
    </row>
  </sheetData>
  <mergeCells count="4">
    <mergeCell ref="M8:Z8"/>
    <mergeCell ref="M10:Z10"/>
    <mergeCell ref="M11:Z11"/>
    <mergeCell ref="M9:Z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2:M326"/>
  <sheetViews>
    <sheetView zoomScale="80" zoomScaleNormal="80" workbookViewId="0">
      <selection activeCell="O124" sqref="O124"/>
    </sheetView>
  </sheetViews>
  <sheetFormatPr defaultColWidth="9" defaultRowHeight="13" x14ac:dyDescent="0.3"/>
  <cols>
    <col min="1" max="1" width="5" customWidth="1"/>
    <col min="2" max="2" width="39.59765625" customWidth="1"/>
    <col min="3" max="12" width="14.19921875" customWidth="1"/>
    <col min="13" max="13" width="14.59765625" bestFit="1" customWidth="1"/>
    <col min="14" max="14" width="13.3984375" customWidth="1"/>
    <col min="18" max="18" width="10.3984375" customWidth="1"/>
    <col min="25" max="28" width="11" customWidth="1"/>
  </cols>
  <sheetData>
    <row r="2" spans="2:2" ht="18.5" x14ac:dyDescent="0.45">
      <c r="B2" s="71" t="str">
        <f>Introduction!B2</f>
        <v>LightCounting Market Research</v>
      </c>
    </row>
    <row r="3" spans="2:2" ht="15.5" x14ac:dyDescent="0.35">
      <c r="B3" s="41" t="str">
        <f>Introduction!B3</f>
        <v>October 2020  -- SAMPLE DATABASE</v>
      </c>
    </row>
    <row r="4" spans="2:2" ht="15.5" x14ac:dyDescent="0.35">
      <c r="B4" s="72" t="str">
        <f>Introduction!B4</f>
        <v>Forecast: IC Chipsets for Optical Transceivers</v>
      </c>
    </row>
    <row r="24" spans="2:12" x14ac:dyDescent="0.3">
      <c r="B24" s="16" t="s">
        <v>138</v>
      </c>
      <c r="C24" s="44">
        <v>2016</v>
      </c>
      <c r="D24" s="44">
        <v>2017</v>
      </c>
      <c r="E24" s="44">
        <v>2018</v>
      </c>
      <c r="F24" s="44">
        <v>2019</v>
      </c>
      <c r="G24" s="44">
        <v>2020</v>
      </c>
      <c r="H24" s="44">
        <v>2021</v>
      </c>
      <c r="I24" s="44">
        <v>2022</v>
      </c>
      <c r="J24" s="44">
        <v>2023</v>
      </c>
      <c r="K24" s="44">
        <v>2024</v>
      </c>
      <c r="L24" s="44">
        <v>2025</v>
      </c>
    </row>
    <row r="25" spans="2:12" x14ac:dyDescent="0.3">
      <c r="B25" s="48" t="s">
        <v>16</v>
      </c>
      <c r="C25" s="51">
        <f>SUM('Chipset units'!F9:F16)</f>
        <v>7837651</v>
      </c>
      <c r="D25" s="51">
        <f>SUM('Chipset units'!G9:G16)</f>
        <v>7704897</v>
      </c>
      <c r="E25" s="51">
        <f>SUM('Chipset units'!H9:H16)</f>
        <v>0</v>
      </c>
      <c r="F25" s="51">
        <f>SUM('Chipset units'!I9:I16)</f>
        <v>0</v>
      </c>
      <c r="G25" s="51">
        <f>SUM('Chipset units'!J9:J16)</f>
        <v>0</v>
      </c>
      <c r="H25" s="51">
        <f>SUM('Chipset units'!K9:K16)</f>
        <v>0</v>
      </c>
      <c r="I25" s="51">
        <f>SUM('Chipset units'!L9:L16)</f>
        <v>0</v>
      </c>
      <c r="J25" s="51">
        <f>SUM('Chipset units'!M9:M16)</f>
        <v>0</v>
      </c>
      <c r="K25" s="51">
        <f>SUM('Chipset units'!N9:N16)</f>
        <v>0</v>
      </c>
      <c r="L25" s="51">
        <f>SUM('Chipset units'!O9:O16)</f>
        <v>0</v>
      </c>
    </row>
    <row r="26" spans="2:12" x14ac:dyDescent="0.3">
      <c r="B26" s="49" t="s">
        <v>15</v>
      </c>
      <c r="C26" s="52">
        <f>SUM('Chipset units'!F17:F36)</f>
        <v>5189972.7142857146</v>
      </c>
      <c r="D26" s="52">
        <f>SUM('Chipset units'!G17:G36)</f>
        <v>8474878</v>
      </c>
      <c r="E26" s="52">
        <f>SUM('Chipset units'!H17:H36)</f>
        <v>0</v>
      </c>
      <c r="F26" s="52">
        <f>SUM('Chipset units'!I17:I36)</f>
        <v>0</v>
      </c>
      <c r="G26" s="52">
        <f>SUM('Chipset units'!J17:J36)</f>
        <v>0</v>
      </c>
      <c r="H26" s="52">
        <f>SUM('Chipset units'!K17:K36)</f>
        <v>0</v>
      </c>
      <c r="I26" s="52">
        <f>SUM('Chipset units'!L17:L36)</f>
        <v>0</v>
      </c>
      <c r="J26" s="52">
        <f>SUM('Chipset units'!M17:M36)</f>
        <v>0</v>
      </c>
      <c r="K26" s="52">
        <f>SUM('Chipset units'!N17:N36)</f>
        <v>0</v>
      </c>
      <c r="L26" s="52">
        <f>SUM('Chipset units'!O17:O36)</f>
        <v>0</v>
      </c>
    </row>
    <row r="27" spans="2:12" x14ac:dyDescent="0.3">
      <c r="B27" s="49" t="s">
        <v>14</v>
      </c>
      <c r="C27" s="52">
        <f>SUM('Chipset units'!F37:F96)</f>
        <v>36433414.034999996</v>
      </c>
      <c r="D27" s="52">
        <f>SUM('Chipset units'!G37:G96)</f>
        <v>38102112.150000006</v>
      </c>
      <c r="E27" s="52">
        <f>SUM('Chipset units'!H37:H96)</f>
        <v>0</v>
      </c>
      <c r="F27" s="52">
        <f>SUM('Chipset units'!I37:I96)</f>
        <v>0</v>
      </c>
      <c r="G27" s="52">
        <f>SUM('Chipset units'!J37:J96)</f>
        <v>0</v>
      </c>
      <c r="H27" s="52">
        <f>SUM('Chipset units'!K37:K96)</f>
        <v>0</v>
      </c>
      <c r="I27" s="52">
        <f>SUM('Chipset units'!L37:L96)</f>
        <v>0</v>
      </c>
      <c r="J27" s="52">
        <f>SUM('Chipset units'!M37:M96)</f>
        <v>0</v>
      </c>
      <c r="K27" s="52">
        <f>SUM('Chipset units'!N37:N96)</f>
        <v>0</v>
      </c>
      <c r="L27" s="52">
        <f>SUM('Chipset units'!O37:O96)</f>
        <v>0</v>
      </c>
    </row>
    <row r="28" spans="2:12" x14ac:dyDescent="0.3">
      <c r="B28" s="49" t="s">
        <v>95</v>
      </c>
      <c r="C28" s="64">
        <f>SUM('Chipset units'!F97:F121)</f>
        <v>1088170</v>
      </c>
      <c r="D28" s="64">
        <f>SUM('Chipset units'!G97:G121)</f>
        <v>985211</v>
      </c>
      <c r="E28" s="64">
        <f>SUM('Chipset units'!H97:H121)</f>
        <v>0</v>
      </c>
      <c r="F28" s="64">
        <f>SUM('Chipset units'!I97:I121)</f>
        <v>0</v>
      </c>
      <c r="G28" s="64">
        <f>SUM('Chipset units'!J97:J121)</f>
        <v>0</v>
      </c>
      <c r="H28" s="64">
        <f>SUM('Chipset units'!K97:K121)</f>
        <v>0</v>
      </c>
      <c r="I28" s="64">
        <f>SUM('Chipset units'!L97:L121)</f>
        <v>0</v>
      </c>
      <c r="J28" s="64">
        <f>SUM('Chipset units'!M97:M121)</f>
        <v>0</v>
      </c>
      <c r="K28" s="64">
        <f>SUM('Chipset units'!N97:N121)</f>
        <v>0</v>
      </c>
      <c r="L28" s="64">
        <f>SUM('Chipset units'!O97:O121)</f>
        <v>0</v>
      </c>
    </row>
    <row r="29" spans="2:12" x14ac:dyDescent="0.3">
      <c r="B29" s="49" t="s">
        <v>69</v>
      </c>
      <c r="C29" s="52">
        <f>SUM('Chipset units'!F122:F139)</f>
        <v>19024119.772373602</v>
      </c>
      <c r="D29" s="52">
        <f>SUM('Chipset units'!G122:G139)</f>
        <v>12999554.544593539</v>
      </c>
      <c r="E29" s="52">
        <f>SUM('Chipset units'!H122:H139)</f>
        <v>0</v>
      </c>
      <c r="F29" s="52">
        <f>SUM('Chipset units'!I122:I139)</f>
        <v>0</v>
      </c>
      <c r="G29" s="52">
        <f>SUM('Chipset units'!J122:J139)</f>
        <v>0</v>
      </c>
      <c r="H29" s="52">
        <f>SUM('Chipset units'!K122:K139)</f>
        <v>0</v>
      </c>
      <c r="I29" s="52">
        <f>SUM('Chipset units'!L122:L139)</f>
        <v>0</v>
      </c>
      <c r="J29" s="52">
        <f>SUM('Chipset units'!M122:M139)</f>
        <v>0</v>
      </c>
      <c r="K29" s="52">
        <f>SUM('Chipset units'!N122:N139)</f>
        <v>0</v>
      </c>
      <c r="L29" s="52">
        <f>SUM('Chipset units'!O122:O139)</f>
        <v>0</v>
      </c>
    </row>
    <row r="30" spans="2:12" x14ac:dyDescent="0.3">
      <c r="B30" s="43" t="s">
        <v>70</v>
      </c>
      <c r="C30" s="53">
        <f>SUM('Chipset units'!F140:F158)</f>
        <v>103925994.18134303</v>
      </c>
      <c r="D30" s="53">
        <f>SUM('Chipset units'!G140:G158)</f>
        <v>79141648.274823561</v>
      </c>
      <c r="E30" s="53">
        <f>SUM('Chipset units'!H140:H158)</f>
        <v>0</v>
      </c>
      <c r="F30" s="53">
        <f>SUM('Chipset units'!I140:I158)</f>
        <v>0</v>
      </c>
      <c r="G30" s="53">
        <f>SUM('Chipset units'!J140:J158)</f>
        <v>0</v>
      </c>
      <c r="H30" s="53">
        <f>SUM('Chipset units'!K140:K158)</f>
        <v>0</v>
      </c>
      <c r="I30" s="53">
        <f>SUM('Chipset units'!L140:L158)</f>
        <v>0</v>
      </c>
      <c r="J30" s="53">
        <f>SUM('Chipset units'!M140:M158)</f>
        <v>0</v>
      </c>
      <c r="K30" s="53">
        <f>SUM('Chipset units'!N140:N158)</f>
        <v>0</v>
      </c>
      <c r="L30" s="53">
        <f>SUM('Chipset units'!O140:O158)</f>
        <v>0</v>
      </c>
    </row>
    <row r="31" spans="2:12" x14ac:dyDescent="0.3">
      <c r="B31" s="47" t="s">
        <v>4</v>
      </c>
      <c r="C31" s="54">
        <f t="shared" ref="C31" si="0">SUM(C25:C30)</f>
        <v>173499321.70300233</v>
      </c>
      <c r="D31" s="54">
        <f>SUM(D25:D30)</f>
        <v>147408300.9694171</v>
      </c>
      <c r="E31" s="54">
        <f t="shared" ref="E31:K31" si="1">SUM(E25:E30)</f>
        <v>0</v>
      </c>
      <c r="F31" s="54">
        <f t="shared" si="1"/>
        <v>0</v>
      </c>
      <c r="G31" s="54">
        <f t="shared" si="1"/>
        <v>0</v>
      </c>
      <c r="H31" s="54">
        <f t="shared" si="1"/>
        <v>0</v>
      </c>
      <c r="I31" s="54">
        <f t="shared" si="1"/>
        <v>0</v>
      </c>
      <c r="J31" s="54">
        <f t="shared" si="1"/>
        <v>0</v>
      </c>
      <c r="K31" s="54">
        <f t="shared" si="1"/>
        <v>0</v>
      </c>
      <c r="L31" s="54">
        <f t="shared" ref="L31" si="2">SUM(L25:L30)</f>
        <v>0</v>
      </c>
    </row>
    <row r="33" spans="2:12" x14ac:dyDescent="0.3">
      <c r="B33" s="46"/>
      <c r="C33" s="45"/>
      <c r="D33" s="45"/>
      <c r="E33" s="45"/>
      <c r="F33" s="45"/>
      <c r="G33" s="67" t="s">
        <v>97</v>
      </c>
      <c r="H33" s="45"/>
      <c r="I33" s="45"/>
      <c r="J33" s="45"/>
      <c r="K33" s="45"/>
      <c r="L33" s="45"/>
    </row>
    <row r="34" spans="2:12" x14ac:dyDescent="0.3">
      <c r="B34" s="16" t="s">
        <v>139</v>
      </c>
      <c r="C34" s="44">
        <v>2016</v>
      </c>
      <c r="D34" s="44">
        <v>2017</v>
      </c>
      <c r="E34" s="44">
        <v>2018</v>
      </c>
      <c r="F34" s="44">
        <v>2019</v>
      </c>
      <c r="G34" s="44">
        <v>2020</v>
      </c>
      <c r="H34" s="44">
        <v>2021</v>
      </c>
      <c r="I34" s="44">
        <v>2022</v>
      </c>
      <c r="J34" s="44">
        <v>2023</v>
      </c>
      <c r="K34" s="44">
        <v>2024</v>
      </c>
      <c r="L34" s="44">
        <v>2025</v>
      </c>
    </row>
    <row r="35" spans="2:12" x14ac:dyDescent="0.3">
      <c r="B35" s="48" t="str">
        <f t="shared" ref="B35:B40" si="3">B25</f>
        <v>FibreChannel</v>
      </c>
      <c r="C35" s="55">
        <f>SUM('Chipset revenues'!F9:F16)</f>
        <v>18.89607040016492</v>
      </c>
      <c r="D35" s="55">
        <f>SUM('Chipset revenues'!G9:G16)</f>
        <v>20.545941712499992</v>
      </c>
      <c r="E35" s="55">
        <f>SUM('Chipset revenues'!H9:H16)</f>
        <v>0</v>
      </c>
      <c r="F35" s="55">
        <f>SUM('Chipset revenues'!I9:I16)</f>
        <v>0</v>
      </c>
      <c r="G35" s="55">
        <f>SUM('Chipset revenues'!J9:J16)</f>
        <v>0</v>
      </c>
      <c r="H35" s="55">
        <f>SUM('Chipset revenues'!K9:K16)</f>
        <v>0</v>
      </c>
      <c r="I35" s="55">
        <f>SUM('Chipset revenues'!L9:L16)</f>
        <v>0</v>
      </c>
      <c r="J35" s="55">
        <f>SUM('Chipset revenues'!M9:M16)</f>
        <v>0</v>
      </c>
      <c r="K35" s="55">
        <f>SUM('Chipset revenues'!N9:N16)</f>
        <v>0</v>
      </c>
      <c r="L35" s="55">
        <f>SUM('Chipset revenues'!O9:O16)</f>
        <v>0</v>
      </c>
    </row>
    <row r="36" spans="2:12" x14ac:dyDescent="0.3">
      <c r="B36" s="49" t="str">
        <f t="shared" si="3"/>
        <v>AOCs &amp; EOMs</v>
      </c>
      <c r="C36" s="56">
        <f>SUM('Chipset revenues'!F17:F36)</f>
        <v>41.971861199927488</v>
      </c>
      <c r="D36" s="56">
        <f>SUM('Chipset revenues'!G17:G36)</f>
        <v>42.400618334779949</v>
      </c>
      <c r="E36" s="56">
        <f>SUM('Chipset revenues'!H17:H36)</f>
        <v>0</v>
      </c>
      <c r="F36" s="56">
        <f>SUM('Chipset revenues'!I17:I36)</f>
        <v>0</v>
      </c>
      <c r="G36" s="56">
        <f>SUM('Chipset revenues'!J17:J36)</f>
        <v>0</v>
      </c>
      <c r="H36" s="56">
        <f>SUM('Chipset revenues'!K17:K36)</f>
        <v>0</v>
      </c>
      <c r="I36" s="56">
        <f>SUM('Chipset revenues'!L17:L36)</f>
        <v>0</v>
      </c>
      <c r="J36" s="56">
        <f>SUM('Chipset revenues'!M17:M36)</f>
        <v>0</v>
      </c>
      <c r="K36" s="56">
        <f>SUM('Chipset revenues'!N17:N36)</f>
        <v>0</v>
      </c>
      <c r="L36" s="56">
        <f>SUM('Chipset revenues'!O17:O36)</f>
        <v>0</v>
      </c>
    </row>
    <row r="37" spans="2:12" x14ac:dyDescent="0.3">
      <c r="B37" s="49" t="str">
        <f t="shared" si="3"/>
        <v>Ethernet</v>
      </c>
      <c r="C37" s="56">
        <f>SUM('Chipset revenues'!F37:F96)</f>
        <v>223.43421662842118</v>
      </c>
      <c r="D37" s="56">
        <f>SUM('Chipset revenues'!G37:G96)</f>
        <v>275.58581783229272</v>
      </c>
      <c r="E37" s="56">
        <f>SUM('Chipset revenues'!H37:H96)</f>
        <v>0</v>
      </c>
      <c r="F37" s="56">
        <f>SUM('Chipset revenues'!I37:I96)</f>
        <v>0</v>
      </c>
      <c r="G37" s="56">
        <f>SUM('Chipset revenues'!J37:J96)</f>
        <v>0</v>
      </c>
      <c r="H37" s="56">
        <f>SUM('Chipset revenues'!K37:K96)</f>
        <v>0</v>
      </c>
      <c r="I37" s="56">
        <f>SUM('Chipset revenues'!L37:L96)</f>
        <v>0</v>
      </c>
      <c r="J37" s="56">
        <f>SUM('Chipset revenues'!M37:M96)</f>
        <v>0</v>
      </c>
      <c r="K37" s="56">
        <f>SUM('Chipset revenues'!N37:N96)</f>
        <v>0</v>
      </c>
      <c r="L37" s="56">
        <f>SUM('Chipset revenues'!O37:O96)</f>
        <v>0</v>
      </c>
    </row>
    <row r="38" spans="2:12" x14ac:dyDescent="0.3">
      <c r="B38" s="49" t="str">
        <f t="shared" si="3"/>
        <v>CWDM/DWDM</v>
      </c>
      <c r="C38" s="56">
        <f>SUM('Chipset revenues'!F97:F121)</f>
        <v>290.12929598090903</v>
      </c>
      <c r="D38" s="56">
        <f>SUM('Chipset revenues'!G97:G121)</f>
        <v>289.12107718855674</v>
      </c>
      <c r="E38" s="56">
        <f>SUM('Chipset revenues'!H97:H121)</f>
        <v>0</v>
      </c>
      <c r="F38" s="56">
        <f>SUM('Chipset revenues'!I97:I121)</f>
        <v>0</v>
      </c>
      <c r="G38" s="56">
        <f>SUM('Chipset revenues'!J97:J121)</f>
        <v>0</v>
      </c>
      <c r="H38" s="56">
        <f>SUM('Chipset revenues'!K97:K121)</f>
        <v>0</v>
      </c>
      <c r="I38" s="56">
        <f>SUM('Chipset revenues'!L97:L121)</f>
        <v>0</v>
      </c>
      <c r="J38" s="56">
        <f>SUM('Chipset revenues'!M97:M121)</f>
        <v>0</v>
      </c>
      <c r="K38" s="56">
        <f>SUM('Chipset revenues'!N97:N121)</f>
        <v>0</v>
      </c>
      <c r="L38" s="56">
        <f>SUM('Chipset revenues'!O97:O121)</f>
        <v>0</v>
      </c>
    </row>
    <row r="39" spans="2:12" x14ac:dyDescent="0.3">
      <c r="B39" s="49" t="str">
        <f t="shared" si="3"/>
        <v>Wireless fronthaul</v>
      </c>
      <c r="C39" s="56">
        <f>SUM('Chipset revenues'!F122:F139)</f>
        <v>42.739712158599957</v>
      </c>
      <c r="D39" s="56">
        <f>SUM('Chipset revenues'!G122:G139)</f>
        <v>27.165490904972085</v>
      </c>
      <c r="E39" s="56">
        <f>SUM('Chipset revenues'!H122:H139)</f>
        <v>0</v>
      </c>
      <c r="F39" s="56">
        <f>SUM('Chipset revenues'!I122:I139)</f>
        <v>0</v>
      </c>
      <c r="G39" s="56">
        <f>SUM('Chipset revenues'!J122:J139)</f>
        <v>0</v>
      </c>
      <c r="H39" s="56">
        <f>SUM('Chipset revenues'!K122:K139)</f>
        <v>0</v>
      </c>
      <c r="I39" s="56">
        <f>SUM('Chipset revenues'!L122:L139)</f>
        <v>0</v>
      </c>
      <c r="J39" s="56">
        <f>SUM('Chipset revenues'!M122:M139)</f>
        <v>0</v>
      </c>
      <c r="K39" s="56">
        <f>SUM('Chipset revenues'!N122:N139)</f>
        <v>0</v>
      </c>
      <c r="L39" s="56">
        <f>SUM('Chipset revenues'!O122:O139)</f>
        <v>0</v>
      </c>
    </row>
    <row r="40" spans="2:12" x14ac:dyDescent="0.3">
      <c r="B40" s="43" t="str">
        <f t="shared" si="3"/>
        <v>Fiber-to-the-home</v>
      </c>
      <c r="C40" s="56">
        <f>SUM('Chipset revenues'!F140:F158)</f>
        <v>100.56845677904978</v>
      </c>
      <c r="D40" s="56">
        <f>SUM('Chipset revenues'!G140:G158)</f>
        <v>92.611792568228495</v>
      </c>
      <c r="E40" s="56">
        <f>SUM('Chipset revenues'!H140:H158)</f>
        <v>0</v>
      </c>
      <c r="F40" s="56">
        <f>SUM('Chipset revenues'!I140:I158)</f>
        <v>0</v>
      </c>
      <c r="G40" s="56">
        <f>SUM('Chipset revenues'!J140:J158)</f>
        <v>0</v>
      </c>
      <c r="H40" s="56">
        <f>SUM('Chipset revenues'!K140:K158)</f>
        <v>0</v>
      </c>
      <c r="I40" s="56">
        <f>SUM('Chipset revenues'!L140:L158)</f>
        <v>0</v>
      </c>
      <c r="J40" s="56">
        <f>SUM('Chipset revenues'!M140:M158)</f>
        <v>0</v>
      </c>
      <c r="K40" s="56">
        <f>SUM('Chipset revenues'!N140:N158)</f>
        <v>0</v>
      </c>
      <c r="L40" s="56">
        <f>SUM('Chipset revenues'!O140:O158)</f>
        <v>0</v>
      </c>
    </row>
    <row r="41" spans="2:12" x14ac:dyDescent="0.3">
      <c r="B41" s="47" t="s">
        <v>4</v>
      </c>
      <c r="C41" s="65">
        <f>SUM(C35:C40)</f>
        <v>717.73961314707242</v>
      </c>
      <c r="D41" s="65">
        <f t="shared" ref="D41:K41" si="4">SUM(D35:D40)</f>
        <v>747.43073854133002</v>
      </c>
      <c r="E41" s="65">
        <f t="shared" si="4"/>
        <v>0</v>
      </c>
      <c r="F41" s="65">
        <f t="shared" si="4"/>
        <v>0</v>
      </c>
      <c r="G41" s="65">
        <f t="shared" si="4"/>
        <v>0</v>
      </c>
      <c r="H41" s="65">
        <f t="shared" si="4"/>
        <v>0</v>
      </c>
      <c r="I41" s="65">
        <f t="shared" si="4"/>
        <v>0</v>
      </c>
      <c r="J41" s="65">
        <f t="shared" si="4"/>
        <v>0</v>
      </c>
      <c r="K41" s="65">
        <f t="shared" si="4"/>
        <v>0</v>
      </c>
      <c r="L41" s="65">
        <f t="shared" ref="L41" si="5">SUM(L35:L40)</f>
        <v>0</v>
      </c>
    </row>
    <row r="44" spans="2:12" x14ac:dyDescent="0.3">
      <c r="B44" s="80"/>
      <c r="C44" s="81"/>
      <c r="E44" s="81"/>
      <c r="F44" s="81"/>
      <c r="H44" s="81"/>
      <c r="I44" s="81"/>
      <c r="J44" s="81"/>
      <c r="K44" s="81"/>
      <c r="L44" s="81"/>
    </row>
    <row r="63" spans="2:12" x14ac:dyDescent="0.3">
      <c r="B63" s="16" t="s">
        <v>145</v>
      </c>
      <c r="C63" s="44">
        <v>2016</v>
      </c>
      <c r="D63" s="44">
        <v>2017</v>
      </c>
      <c r="E63" s="44">
        <v>2018</v>
      </c>
      <c r="F63" s="44">
        <v>2019</v>
      </c>
      <c r="G63" s="44">
        <v>2020</v>
      </c>
      <c r="H63" s="44">
        <v>2021</v>
      </c>
      <c r="I63" s="44">
        <v>2022</v>
      </c>
      <c r="J63" s="44">
        <v>2023</v>
      </c>
      <c r="K63" s="44">
        <v>2024</v>
      </c>
      <c r="L63" s="44">
        <v>2025</v>
      </c>
    </row>
    <row r="64" spans="2:12" x14ac:dyDescent="0.3">
      <c r="B64" s="48" t="s">
        <v>152</v>
      </c>
      <c r="C64" s="51">
        <f>SUM('Chipset units'!F37:F63)</f>
        <v>35514044.034999996</v>
      </c>
      <c r="D64" s="51">
        <f>SUM('Chipset units'!G37:G63)</f>
        <v>35220533.150000006</v>
      </c>
      <c r="E64" s="51">
        <f>SUM('Chipset units'!H37:H63)</f>
        <v>0</v>
      </c>
      <c r="F64" s="51">
        <f>SUM('Chipset units'!I37:I63)</f>
        <v>0</v>
      </c>
      <c r="G64" s="51">
        <f>SUM('Chipset units'!J37:J63)</f>
        <v>0</v>
      </c>
      <c r="H64" s="51">
        <f>SUM('Chipset units'!K37:K63)</f>
        <v>0</v>
      </c>
      <c r="I64" s="51">
        <f>SUM('Chipset units'!L37:L63)</f>
        <v>0</v>
      </c>
      <c r="J64" s="51">
        <f>SUM('Chipset units'!M37:M63)</f>
        <v>0</v>
      </c>
      <c r="K64" s="51">
        <f>SUM('Chipset units'!N37:N63)</f>
        <v>0</v>
      </c>
      <c r="L64" s="51">
        <f>SUM('Chipset units'!O37:O63)</f>
        <v>0</v>
      </c>
    </row>
    <row r="65" spans="2:12" x14ac:dyDescent="0.3">
      <c r="B65" s="49" t="s">
        <v>135</v>
      </c>
      <c r="C65" s="52">
        <f>SUM('Chipset units'!F64:F68)</f>
        <v>0</v>
      </c>
      <c r="D65" s="52">
        <f>SUM('Chipset units'!G64:G68)</f>
        <v>0</v>
      </c>
      <c r="E65" s="52">
        <f>SUM('Chipset units'!H64:H68)</f>
        <v>0</v>
      </c>
      <c r="F65" s="52">
        <f>SUM('Chipset units'!I64:I68)</f>
        <v>0</v>
      </c>
      <c r="G65" s="52">
        <f>SUM('Chipset units'!J64:J68)</f>
        <v>0</v>
      </c>
      <c r="H65" s="52">
        <f>SUM('Chipset units'!K64:K68)</f>
        <v>0</v>
      </c>
      <c r="I65" s="52">
        <f>SUM('Chipset units'!L64:L68)</f>
        <v>0</v>
      </c>
      <c r="J65" s="52">
        <f>SUM('Chipset units'!M64:M68)</f>
        <v>0</v>
      </c>
      <c r="K65" s="52">
        <f>SUM('Chipset units'!N64:N68)</f>
        <v>0</v>
      </c>
      <c r="L65" s="52">
        <f>SUM('Chipset units'!O64:O68)</f>
        <v>0</v>
      </c>
    </row>
    <row r="66" spans="2:12" x14ac:dyDescent="0.3">
      <c r="B66" s="49" t="s">
        <v>136</v>
      </c>
      <c r="C66" s="52">
        <f>SUM('Chipset units'!F69:F85)</f>
        <v>919370</v>
      </c>
      <c r="D66" s="52">
        <f>SUM('Chipset units'!G69:G85)</f>
        <v>2881490</v>
      </c>
      <c r="E66" s="52">
        <f>SUM('Chipset units'!H69:H85)</f>
        <v>0</v>
      </c>
      <c r="F66" s="52">
        <f>SUM('Chipset units'!I69:I85)</f>
        <v>0</v>
      </c>
      <c r="G66" s="52">
        <f>SUM('Chipset units'!J69:J85)</f>
        <v>0</v>
      </c>
      <c r="H66" s="52">
        <f>SUM('Chipset units'!K69:K85)</f>
        <v>0</v>
      </c>
      <c r="I66" s="52">
        <f>SUM('Chipset units'!L69:L85)</f>
        <v>0</v>
      </c>
      <c r="J66" s="52">
        <f>SUM('Chipset units'!M69:M85)</f>
        <v>0</v>
      </c>
      <c r="K66" s="52">
        <f>SUM('Chipset units'!N69:N85)</f>
        <v>0</v>
      </c>
      <c r="L66" s="52">
        <f>SUM('Chipset units'!O69:O85)</f>
        <v>0</v>
      </c>
    </row>
    <row r="67" spans="2:12" x14ac:dyDescent="0.3">
      <c r="B67" s="49" t="s">
        <v>165</v>
      </c>
      <c r="C67" s="52">
        <f>SUM('Chipset units'!F86:F89)</f>
        <v>0</v>
      </c>
      <c r="D67" s="52">
        <f>SUM('Chipset units'!G86:G89)</f>
        <v>0</v>
      </c>
      <c r="E67" s="52">
        <f>SUM('Chipset units'!H86:H89)</f>
        <v>0</v>
      </c>
      <c r="F67" s="52">
        <f>SUM('Chipset units'!I86:I89)</f>
        <v>0</v>
      </c>
      <c r="G67" s="52">
        <f>SUM('Chipset units'!J86:J89)</f>
        <v>0</v>
      </c>
      <c r="H67" s="52">
        <f>SUM('Chipset units'!K86:K89)</f>
        <v>0</v>
      </c>
      <c r="I67" s="52">
        <f>SUM('Chipset units'!L86:L89)</f>
        <v>0</v>
      </c>
      <c r="J67" s="52">
        <f>SUM('Chipset units'!M86:M89)</f>
        <v>0</v>
      </c>
      <c r="K67" s="52">
        <f>SUM('Chipset units'!N86:N89)</f>
        <v>0</v>
      </c>
      <c r="L67" s="52">
        <f>SUM('Chipset units'!O86:O89)</f>
        <v>0</v>
      </c>
    </row>
    <row r="68" spans="2:12" x14ac:dyDescent="0.3">
      <c r="B68" s="108" t="s">
        <v>164</v>
      </c>
      <c r="C68" s="64">
        <f>SUM('Chipset units'!F90:F93)</f>
        <v>0</v>
      </c>
      <c r="D68" s="64">
        <f>SUM('Chipset units'!G90:G93)</f>
        <v>89</v>
      </c>
      <c r="E68" s="64">
        <f>SUM('Chipset units'!H90:H93)</f>
        <v>0</v>
      </c>
      <c r="F68" s="64">
        <f>SUM('Chipset units'!I90:I93)</f>
        <v>0</v>
      </c>
      <c r="G68" s="64">
        <f>SUM('Chipset units'!J90:J93)</f>
        <v>0</v>
      </c>
      <c r="H68" s="64">
        <f>SUM('Chipset units'!K90:K93)</f>
        <v>0</v>
      </c>
      <c r="I68" s="64">
        <f>SUM('Chipset units'!L90:L93)</f>
        <v>0</v>
      </c>
      <c r="J68" s="64">
        <f>SUM('Chipset units'!M90:M93)</f>
        <v>0</v>
      </c>
      <c r="K68" s="64">
        <f>SUM('Chipset units'!N90:N93)</f>
        <v>0</v>
      </c>
      <c r="L68" s="64">
        <f>SUM('Chipset units'!O90:O93)</f>
        <v>0</v>
      </c>
    </row>
    <row r="69" spans="2:12" x14ac:dyDescent="0.3">
      <c r="B69" s="43" t="s">
        <v>277</v>
      </c>
      <c r="C69" s="53">
        <f>SUM('Chipset units'!F94:F96)</f>
        <v>0</v>
      </c>
      <c r="D69" s="53">
        <f>SUM('Chipset units'!G94:G96)</f>
        <v>0</v>
      </c>
      <c r="E69" s="53">
        <f>SUM('Chipset units'!H94:H96)</f>
        <v>0</v>
      </c>
      <c r="F69" s="53">
        <f>SUM('Chipset units'!I94:I96)</f>
        <v>0</v>
      </c>
      <c r="G69" s="53">
        <f>SUM('Chipset units'!J94:J96)</f>
        <v>0</v>
      </c>
      <c r="H69" s="53">
        <f>SUM('Chipset units'!K94:K96)</f>
        <v>0</v>
      </c>
      <c r="I69" s="53">
        <f>SUM('Chipset units'!L94:L96)</f>
        <v>0</v>
      </c>
      <c r="J69" s="53">
        <f>SUM('Chipset units'!M94:M96)</f>
        <v>0</v>
      </c>
      <c r="K69" s="53">
        <f>SUM('Chipset units'!N94:N96)</f>
        <v>0</v>
      </c>
      <c r="L69" s="53">
        <f>SUM('Chipset units'!O94:O96)</f>
        <v>0</v>
      </c>
    </row>
    <row r="70" spans="2:12" x14ac:dyDescent="0.3">
      <c r="B70" s="43" t="s">
        <v>4</v>
      </c>
      <c r="C70" s="53">
        <f>SUM(C64:C69)</f>
        <v>36433414.034999996</v>
      </c>
      <c r="D70" s="53">
        <f t="shared" ref="D70:L70" si="6">SUM(D64:D69)</f>
        <v>38102112.150000006</v>
      </c>
      <c r="E70" s="53">
        <f t="shared" si="6"/>
        <v>0</v>
      </c>
      <c r="F70" s="53">
        <f t="shared" si="6"/>
        <v>0</v>
      </c>
      <c r="G70" s="53">
        <f t="shared" si="6"/>
        <v>0</v>
      </c>
      <c r="H70" s="53">
        <f t="shared" si="6"/>
        <v>0</v>
      </c>
      <c r="I70" s="53">
        <f t="shared" si="6"/>
        <v>0</v>
      </c>
      <c r="J70" s="53">
        <f t="shared" si="6"/>
        <v>0</v>
      </c>
      <c r="K70" s="53">
        <f t="shared" si="6"/>
        <v>0</v>
      </c>
      <c r="L70" s="53">
        <f t="shared" si="6"/>
        <v>0</v>
      </c>
    </row>
    <row r="72" spans="2:12" x14ac:dyDescent="0.3">
      <c r="B72" s="46"/>
      <c r="C72" s="45"/>
      <c r="D72" s="45"/>
      <c r="E72" s="45"/>
      <c r="F72" s="45"/>
      <c r="G72" s="67" t="s">
        <v>97</v>
      </c>
      <c r="H72" s="45"/>
      <c r="I72" s="45"/>
      <c r="J72" s="45"/>
      <c r="K72" s="45"/>
      <c r="L72" s="45"/>
    </row>
    <row r="73" spans="2:12" x14ac:dyDescent="0.3">
      <c r="B73" s="16" t="s">
        <v>146</v>
      </c>
      <c r="C73" s="44">
        <v>2016</v>
      </c>
      <c r="D73" s="44">
        <v>2017</v>
      </c>
      <c r="E73" s="44">
        <v>2018</v>
      </c>
      <c r="F73" s="44">
        <v>2019</v>
      </c>
      <c r="G73" s="44">
        <v>2020</v>
      </c>
      <c r="H73" s="44">
        <v>2021</v>
      </c>
      <c r="I73" s="44">
        <v>2022</v>
      </c>
      <c r="J73" s="44">
        <v>2023</v>
      </c>
      <c r="K73" s="44">
        <v>2024</v>
      </c>
      <c r="L73" s="44">
        <v>2025</v>
      </c>
    </row>
    <row r="74" spans="2:12" x14ac:dyDescent="0.3">
      <c r="B74" s="55" t="str">
        <f t="shared" ref="B74:B79" si="7">B64</f>
        <v>≤ 40 GbE</v>
      </c>
      <c r="C74" s="55">
        <f>SUM('Chipset revenues'!F37:F63)</f>
        <v>125.17984092404285</v>
      </c>
      <c r="D74" s="55">
        <f>SUM('Chipset revenues'!G37:G63)</f>
        <v>123.18811790883251</v>
      </c>
      <c r="E74" s="55">
        <f>SUM('Chipset revenues'!H37:H63)</f>
        <v>0</v>
      </c>
      <c r="F74" s="55">
        <f>SUM('Chipset revenues'!I37:I63)</f>
        <v>0</v>
      </c>
      <c r="G74" s="55">
        <f>SUM('Chipset revenues'!J37:J63)</f>
        <v>0</v>
      </c>
      <c r="H74" s="55">
        <f>SUM('Chipset revenues'!K37:K63)</f>
        <v>0</v>
      </c>
      <c r="I74" s="55">
        <f>SUM('Chipset revenues'!L37:L63)</f>
        <v>0</v>
      </c>
      <c r="J74" s="55">
        <f>SUM('Chipset revenues'!M37:M63)</f>
        <v>0</v>
      </c>
      <c r="K74" s="55">
        <f>SUM('Chipset revenues'!N37:N63)</f>
        <v>0</v>
      </c>
      <c r="L74" s="55">
        <f>SUM('Chipset revenues'!O37:O63)</f>
        <v>0</v>
      </c>
    </row>
    <row r="75" spans="2:12" x14ac:dyDescent="0.3">
      <c r="B75" s="56" t="str">
        <f t="shared" si="7"/>
        <v>50 GbE</v>
      </c>
      <c r="C75" s="56">
        <f>SUM('Chipset revenues'!F64:F68)</f>
        <v>0</v>
      </c>
      <c r="D75" s="56">
        <f>SUM('Chipset revenues'!G64:G68)</f>
        <v>0</v>
      </c>
      <c r="E75" s="56">
        <f>SUM('Chipset revenues'!H64:H68)</f>
        <v>0</v>
      </c>
      <c r="F75" s="56">
        <f>SUM('Chipset revenues'!I64:I68)</f>
        <v>0</v>
      </c>
      <c r="G75" s="56">
        <f>SUM('Chipset revenues'!J64:J68)</f>
        <v>0</v>
      </c>
      <c r="H75" s="56">
        <f>SUM('Chipset revenues'!K64:K68)</f>
        <v>0</v>
      </c>
      <c r="I75" s="56">
        <f>SUM('Chipset revenues'!L64:L68)</f>
        <v>0</v>
      </c>
      <c r="J75" s="56">
        <f>SUM('Chipset revenues'!M64:M68)</f>
        <v>0</v>
      </c>
      <c r="K75" s="56">
        <f>SUM('Chipset revenues'!N64:N68)</f>
        <v>0</v>
      </c>
      <c r="L75" s="56">
        <f>SUM('Chipset revenues'!O64:O68)</f>
        <v>0</v>
      </c>
    </row>
    <row r="76" spans="2:12" x14ac:dyDescent="0.3">
      <c r="B76" s="56" t="str">
        <f t="shared" si="7"/>
        <v>100 GbE</v>
      </c>
      <c r="C76" s="56">
        <f>SUM('Chipset revenues'!F69:F85)</f>
        <v>98.254375704378333</v>
      </c>
      <c r="D76" s="56">
        <f>SUM('Chipset revenues'!G69:G85)</f>
        <v>152.3442999234602</v>
      </c>
      <c r="E76" s="56">
        <f>SUM('Chipset revenues'!H69:H85)</f>
        <v>0</v>
      </c>
      <c r="F76" s="56">
        <f>SUM('Chipset revenues'!I69:I85)</f>
        <v>0</v>
      </c>
      <c r="G76" s="56">
        <f>SUM('Chipset revenues'!J69:J85)</f>
        <v>0</v>
      </c>
      <c r="H76" s="56">
        <f>SUM('Chipset revenues'!K69:K85)</f>
        <v>0</v>
      </c>
      <c r="I76" s="56">
        <f>SUM('Chipset revenues'!L69:L85)</f>
        <v>0</v>
      </c>
      <c r="J76" s="56">
        <f>SUM('Chipset revenues'!M69:M85)</f>
        <v>0</v>
      </c>
      <c r="K76" s="56">
        <f>SUM('Chipset revenues'!N69:N85)</f>
        <v>0</v>
      </c>
      <c r="L76" s="56">
        <f>SUM('Chipset revenues'!O69:O85)</f>
        <v>0</v>
      </c>
    </row>
    <row r="77" spans="2:12" x14ac:dyDescent="0.3">
      <c r="B77" s="56" t="str">
        <f t="shared" si="7"/>
        <v>200 GbE and 2x200GbE</v>
      </c>
      <c r="C77" s="56">
        <f>SUM('Chipset revenues'!F86:F89)</f>
        <v>0</v>
      </c>
      <c r="D77" s="56">
        <f>SUM('Chipset revenues'!G86:G89)</f>
        <v>0</v>
      </c>
      <c r="E77" s="56">
        <f>SUM('Chipset revenues'!H86:H89)</f>
        <v>0</v>
      </c>
      <c r="F77" s="56">
        <f>SUM('Chipset revenues'!I86:I89)</f>
        <v>0</v>
      </c>
      <c r="G77" s="56">
        <f>SUM('Chipset revenues'!J86:J89)</f>
        <v>0</v>
      </c>
      <c r="H77" s="56">
        <f>SUM('Chipset revenues'!K86:K89)</f>
        <v>0</v>
      </c>
      <c r="I77" s="56">
        <f>SUM('Chipset revenues'!L86:L89)</f>
        <v>0</v>
      </c>
      <c r="J77" s="56">
        <f>SUM('Chipset revenues'!M86:M89)</f>
        <v>0</v>
      </c>
      <c r="K77" s="56">
        <f>SUM('Chipset revenues'!N86:N89)</f>
        <v>0</v>
      </c>
      <c r="L77" s="56">
        <f>SUM('Chipset revenues'!O86:O89)</f>
        <v>0</v>
      </c>
    </row>
    <row r="78" spans="2:12" x14ac:dyDescent="0.3">
      <c r="B78" s="117" t="str">
        <f t="shared" si="7"/>
        <v xml:space="preserve">400 GbE </v>
      </c>
      <c r="C78" s="56">
        <f>SUM('Chipset revenues'!F90:F93)</f>
        <v>0</v>
      </c>
      <c r="D78" s="56">
        <f>SUM('Chipset revenues'!G90:G93)</f>
        <v>5.3400000000000003E-2</v>
      </c>
      <c r="E78" s="56">
        <f>SUM('Chipset revenues'!H90:H93)</f>
        <v>0</v>
      </c>
      <c r="F78" s="56">
        <f>SUM('Chipset revenues'!I90:I93)</f>
        <v>0</v>
      </c>
      <c r="G78" s="56">
        <f>SUM('Chipset revenues'!J90:J93)</f>
        <v>0</v>
      </c>
      <c r="H78" s="56">
        <f>SUM('Chipset revenues'!K90:K93)</f>
        <v>0</v>
      </c>
      <c r="I78" s="56">
        <f>SUM('Chipset revenues'!L90:L93)</f>
        <v>0</v>
      </c>
      <c r="J78" s="56">
        <f>SUM('Chipset revenues'!M90:M93)</f>
        <v>0</v>
      </c>
      <c r="K78" s="56">
        <f>SUM('Chipset revenues'!N90:N93)</f>
        <v>0</v>
      </c>
      <c r="L78" s="56">
        <f>SUM('Chipset revenues'!O90:O93)</f>
        <v>0</v>
      </c>
    </row>
    <row r="79" spans="2:12" x14ac:dyDescent="0.3">
      <c r="B79" s="118" t="str">
        <f t="shared" si="7"/>
        <v>2x400G, 800G</v>
      </c>
      <c r="C79" s="118">
        <f>SUM('Chipset revenues'!F94:F96)</f>
        <v>0</v>
      </c>
      <c r="D79" s="118">
        <f>SUM('Chipset revenues'!G94:G96)</f>
        <v>0</v>
      </c>
      <c r="E79" s="118">
        <f>SUM('Chipset revenues'!H94:H96)</f>
        <v>0</v>
      </c>
      <c r="F79" s="118">
        <f>SUM('Chipset revenues'!I94:I96)</f>
        <v>0</v>
      </c>
      <c r="G79" s="118">
        <f>SUM('Chipset revenues'!J94:J96)</f>
        <v>0</v>
      </c>
      <c r="H79" s="118">
        <f>SUM('Chipset revenues'!K94:K96)</f>
        <v>0</v>
      </c>
      <c r="I79" s="118">
        <f>SUM('Chipset revenues'!L94:L96)</f>
        <v>0</v>
      </c>
      <c r="J79" s="118">
        <f>SUM('Chipset revenues'!M94:M96)</f>
        <v>0</v>
      </c>
      <c r="K79" s="118">
        <f>SUM('Chipset revenues'!N94:N96)</f>
        <v>0</v>
      </c>
      <c r="L79" s="118">
        <f>SUM('Chipset revenues'!O94:O96)</f>
        <v>0</v>
      </c>
    </row>
    <row r="80" spans="2:12" x14ac:dyDescent="0.3">
      <c r="B80" s="109" t="s">
        <v>4</v>
      </c>
      <c r="C80" s="65">
        <f>SUM(C74:C79)</f>
        <v>223.43421662842118</v>
      </c>
      <c r="D80" s="65">
        <f t="shared" ref="D80:L80" si="8">SUM(D74:D79)</f>
        <v>275.58581783229272</v>
      </c>
      <c r="E80" s="65">
        <f t="shared" si="8"/>
        <v>0</v>
      </c>
      <c r="F80" s="65">
        <f t="shared" si="8"/>
        <v>0</v>
      </c>
      <c r="G80" s="65">
        <f t="shared" si="8"/>
        <v>0</v>
      </c>
      <c r="H80" s="65">
        <f t="shared" si="8"/>
        <v>0</v>
      </c>
      <c r="I80" s="65">
        <f t="shared" si="8"/>
        <v>0</v>
      </c>
      <c r="J80" s="65">
        <f t="shared" si="8"/>
        <v>0</v>
      </c>
      <c r="K80" s="65">
        <f t="shared" si="8"/>
        <v>0</v>
      </c>
      <c r="L80" s="65">
        <f t="shared" si="8"/>
        <v>0</v>
      </c>
    </row>
    <row r="83" spans="2:12" x14ac:dyDescent="0.3">
      <c r="B83" s="80"/>
      <c r="C83" s="45"/>
      <c r="D83" s="45"/>
      <c r="E83" s="45"/>
      <c r="F83" s="45"/>
      <c r="G83" s="45"/>
      <c r="H83" s="45"/>
      <c r="I83" s="45"/>
      <c r="J83" s="45"/>
      <c r="K83" s="45"/>
      <c r="L83" s="45"/>
    </row>
    <row r="102" spans="2:12" x14ac:dyDescent="0.3">
      <c r="B102" s="16" t="s">
        <v>147</v>
      </c>
      <c r="C102" s="44">
        <v>2016</v>
      </c>
      <c r="D102" s="44">
        <v>2017</v>
      </c>
      <c r="E102" s="44">
        <v>2018</v>
      </c>
      <c r="F102" s="44">
        <v>2019</v>
      </c>
      <c r="G102" s="44">
        <v>2020</v>
      </c>
      <c r="H102" s="44">
        <v>2021</v>
      </c>
      <c r="I102" s="44">
        <v>2022</v>
      </c>
      <c r="J102" s="44">
        <v>2023</v>
      </c>
      <c r="K102" s="44">
        <v>2024</v>
      </c>
      <c r="L102" s="44">
        <v>2025</v>
      </c>
    </row>
    <row r="103" spans="2:12" x14ac:dyDescent="0.3">
      <c r="B103" s="115" t="s">
        <v>144</v>
      </c>
      <c r="C103" s="51">
        <f>SUM('Chipset units'!F97:F106)</f>
        <v>944602</v>
      </c>
      <c r="D103" s="51">
        <f>SUM('Chipset units'!G97:G106)</f>
        <v>782553</v>
      </c>
      <c r="E103" s="51">
        <f>SUM('Chipset units'!H97:H106)</f>
        <v>0</v>
      </c>
      <c r="F103" s="51">
        <f>SUM('Chipset units'!I97:I106)</f>
        <v>0</v>
      </c>
      <c r="G103" s="51">
        <f>SUM('Chipset units'!J97:J106)</f>
        <v>0</v>
      </c>
      <c r="H103" s="51">
        <f>SUM('Chipset units'!K97:K106)</f>
        <v>0</v>
      </c>
      <c r="I103" s="51">
        <f>SUM('Chipset units'!L97:L106)</f>
        <v>0</v>
      </c>
      <c r="J103" s="51">
        <f>SUM('Chipset units'!M97:M106)</f>
        <v>0</v>
      </c>
      <c r="K103" s="51">
        <f>SUM('Chipset units'!N97:N106)</f>
        <v>0</v>
      </c>
      <c r="L103" s="51">
        <f>SUM('Chipset units'!O97:O106)</f>
        <v>0</v>
      </c>
    </row>
    <row r="104" spans="2:12" x14ac:dyDescent="0.3">
      <c r="B104" s="110" t="s">
        <v>83</v>
      </c>
      <c r="C104" s="52">
        <f>'Chipset units'!F107</f>
        <v>2952</v>
      </c>
      <c r="D104" s="52">
        <f>'Chipset units'!G107</f>
        <v>334</v>
      </c>
      <c r="E104" s="52">
        <f>'Chipset units'!H107</f>
        <v>0</v>
      </c>
      <c r="F104" s="52">
        <f>'Chipset units'!I107</f>
        <v>0</v>
      </c>
      <c r="G104" s="52">
        <f>'Chipset units'!J107</f>
        <v>0</v>
      </c>
      <c r="H104" s="52">
        <f>'Chipset units'!K107</f>
        <v>0</v>
      </c>
      <c r="I104" s="52">
        <f>'Chipset units'!L107</f>
        <v>0</v>
      </c>
      <c r="J104" s="52">
        <f>'Chipset units'!M107</f>
        <v>0</v>
      </c>
      <c r="K104" s="52">
        <f>'Chipset units'!N107</f>
        <v>0</v>
      </c>
      <c r="L104" s="52">
        <f>'Chipset units'!O107</f>
        <v>0</v>
      </c>
    </row>
    <row r="105" spans="2:12" x14ac:dyDescent="0.3">
      <c r="B105" s="108" t="s">
        <v>93</v>
      </c>
      <c r="C105" s="52">
        <f>SUM('Chipset units'!F108:F113)</f>
        <v>140616</v>
      </c>
      <c r="D105" s="52">
        <f>SUM('Chipset units'!G108:G113)</f>
        <v>184207</v>
      </c>
      <c r="E105" s="52">
        <f>SUM('Chipset units'!H108:H113)</f>
        <v>0</v>
      </c>
      <c r="F105" s="52">
        <f>SUM('Chipset units'!I108:I113)</f>
        <v>0</v>
      </c>
      <c r="G105" s="52">
        <f>SUM('Chipset units'!J108:J113)</f>
        <v>0</v>
      </c>
      <c r="H105" s="52">
        <f>SUM('Chipset units'!K108:K113)</f>
        <v>0</v>
      </c>
      <c r="I105" s="52">
        <f>SUM('Chipset units'!L108:L113)</f>
        <v>0</v>
      </c>
      <c r="J105" s="52">
        <f>SUM('Chipset units'!M108:M113)</f>
        <v>0</v>
      </c>
      <c r="K105" s="52">
        <f>SUM('Chipset units'!N108:N113)</f>
        <v>0</v>
      </c>
      <c r="L105" s="52">
        <f>SUM('Chipset units'!O108:O113)</f>
        <v>0</v>
      </c>
    </row>
    <row r="106" spans="2:12" ht="13.5" customHeight="1" x14ac:dyDescent="0.3">
      <c r="B106" s="110" t="s">
        <v>90</v>
      </c>
      <c r="C106" s="52">
        <f>SUM('Chipset units'!F114:F116)</f>
        <v>0</v>
      </c>
      <c r="D106" s="52">
        <f>SUM('Chipset units'!G114:G116)</f>
        <v>18117</v>
      </c>
      <c r="E106" s="52">
        <f>SUM('Chipset units'!H114:H116)</f>
        <v>0</v>
      </c>
      <c r="F106" s="52">
        <f>SUM('Chipset units'!I114:I116)</f>
        <v>0</v>
      </c>
      <c r="G106" s="52">
        <f>SUM('Chipset units'!J114:J116)</f>
        <v>0</v>
      </c>
      <c r="H106" s="52">
        <f>SUM('Chipset units'!K114:K116)</f>
        <v>0</v>
      </c>
      <c r="I106" s="52">
        <f>SUM('Chipset units'!L114:L116)</f>
        <v>0</v>
      </c>
      <c r="J106" s="52">
        <f>SUM('Chipset units'!M114:M116)</f>
        <v>0</v>
      </c>
      <c r="K106" s="52">
        <f>SUM('Chipset units'!N114:N116)</f>
        <v>0</v>
      </c>
      <c r="L106" s="52">
        <f>SUM('Chipset units'!O114:O116)</f>
        <v>0</v>
      </c>
    </row>
    <row r="107" spans="2:12" x14ac:dyDescent="0.3">
      <c r="B107" s="108" t="s">
        <v>143</v>
      </c>
      <c r="C107" s="64">
        <f>SUM('Chipset units'!F117:F119)</f>
        <v>0</v>
      </c>
      <c r="D107" s="64">
        <f>SUM('Chipset units'!G117:G119)</f>
        <v>0</v>
      </c>
      <c r="E107" s="64">
        <f>SUM('Chipset units'!H117:H119)</f>
        <v>0</v>
      </c>
      <c r="F107" s="64">
        <f>SUM('Chipset units'!I117:I119)</f>
        <v>0</v>
      </c>
      <c r="G107" s="64">
        <f>SUM('Chipset units'!J117:J119)</f>
        <v>0</v>
      </c>
      <c r="H107" s="64">
        <f>SUM('Chipset units'!K117:K119)</f>
        <v>0</v>
      </c>
      <c r="I107" s="64">
        <f>SUM('Chipset units'!L117:L119)</f>
        <v>0</v>
      </c>
      <c r="J107" s="64">
        <f>SUM('Chipset units'!M117:M119)</f>
        <v>0</v>
      </c>
      <c r="K107" s="64">
        <f>SUM('Chipset units'!N117:N119)</f>
        <v>0</v>
      </c>
      <c r="L107" s="64">
        <f>SUM('Chipset units'!O117:O119)</f>
        <v>0</v>
      </c>
    </row>
    <row r="108" spans="2:12" x14ac:dyDescent="0.3">
      <c r="B108" s="108" t="s">
        <v>91</v>
      </c>
      <c r="C108" s="52">
        <f>SUM('Chipset units'!F120:F120)+'Chipset units'!F121</f>
        <v>0</v>
      </c>
      <c r="D108" s="52">
        <f>SUM('Chipset units'!G120:G120)+'Chipset units'!G121</f>
        <v>0</v>
      </c>
      <c r="E108" s="52">
        <f>SUM('Chipset units'!H120:H120)+'Chipset units'!H121</f>
        <v>0</v>
      </c>
      <c r="F108" s="52">
        <f>SUM('Chipset units'!I120:I120)+'Chipset units'!I121</f>
        <v>0</v>
      </c>
      <c r="G108" s="52">
        <f>SUM('Chipset units'!J120:J120)+'Chipset units'!J121</f>
        <v>0</v>
      </c>
      <c r="H108" s="52">
        <f>SUM('Chipset units'!K120:K120)+'Chipset units'!K121</f>
        <v>0</v>
      </c>
      <c r="I108" s="52">
        <f>SUM('Chipset units'!L120:L120)+'Chipset units'!L121</f>
        <v>0</v>
      </c>
      <c r="J108" s="52">
        <f>SUM('Chipset units'!M120:M120)+'Chipset units'!M121</f>
        <v>0</v>
      </c>
      <c r="K108" s="52">
        <f>SUM('Chipset units'!N120:N120)+'Chipset units'!N121</f>
        <v>0</v>
      </c>
      <c r="L108" s="52">
        <f>SUM('Chipset units'!O120:O120)+'Chipset units'!O121</f>
        <v>0</v>
      </c>
    </row>
    <row r="109" spans="2:12" x14ac:dyDescent="0.3">
      <c r="B109" s="109" t="s">
        <v>4</v>
      </c>
      <c r="C109" s="30">
        <f t="shared" ref="C109:K109" si="9">SUM(C103:C108)</f>
        <v>1088170</v>
      </c>
      <c r="D109" s="30">
        <f t="shared" si="9"/>
        <v>985211</v>
      </c>
      <c r="E109" s="30">
        <f t="shared" si="9"/>
        <v>0</v>
      </c>
      <c r="F109" s="30">
        <f t="shared" si="9"/>
        <v>0</v>
      </c>
      <c r="G109" s="30">
        <f t="shared" si="9"/>
        <v>0</v>
      </c>
      <c r="H109" s="30">
        <f t="shared" si="9"/>
        <v>0</v>
      </c>
      <c r="I109" s="30">
        <f t="shared" si="9"/>
        <v>0</v>
      </c>
      <c r="J109" s="30">
        <f t="shared" si="9"/>
        <v>0</v>
      </c>
      <c r="K109" s="30">
        <f t="shared" si="9"/>
        <v>0</v>
      </c>
      <c r="L109" s="30">
        <f t="shared" ref="L109" si="10">SUM(L103:L108)</f>
        <v>0</v>
      </c>
    </row>
    <row r="111" spans="2:12" x14ac:dyDescent="0.3">
      <c r="B111" s="46"/>
      <c r="C111" s="45"/>
      <c r="D111" s="45"/>
      <c r="E111" s="45"/>
      <c r="F111" s="45"/>
      <c r="G111" s="67" t="s">
        <v>97</v>
      </c>
      <c r="H111" s="45"/>
      <c r="I111" s="45"/>
      <c r="J111" s="45"/>
      <c r="K111" s="45"/>
      <c r="L111" s="45"/>
    </row>
    <row r="112" spans="2:12" x14ac:dyDescent="0.3">
      <c r="B112" s="16" t="s">
        <v>148</v>
      </c>
      <c r="C112" s="44">
        <v>2016</v>
      </c>
      <c r="D112" s="44">
        <v>2017</v>
      </c>
      <c r="E112" s="44">
        <v>2018</v>
      </c>
      <c r="F112" s="44">
        <v>2019</v>
      </c>
      <c r="G112" s="44">
        <v>2020</v>
      </c>
      <c r="H112" s="44">
        <v>2021</v>
      </c>
      <c r="I112" s="44">
        <v>2022</v>
      </c>
      <c r="J112" s="44">
        <v>2023</v>
      </c>
      <c r="K112" s="44">
        <v>2024</v>
      </c>
      <c r="L112" s="44">
        <v>2025</v>
      </c>
    </row>
    <row r="113" spans="2:12" x14ac:dyDescent="0.3">
      <c r="B113" s="48" t="str">
        <f t="shared" ref="B113:B118" si="11">B103</f>
        <v>≤ 10 Gbps</v>
      </c>
      <c r="C113" s="55">
        <f>SUM('Chipset revenues'!F97:F106)</f>
        <v>29.463737806384035</v>
      </c>
      <c r="D113" s="55">
        <f>SUM('Chipset revenues'!G97:G106)</f>
        <v>27.349439004733231</v>
      </c>
      <c r="E113" s="55">
        <f>SUM('Chipset revenues'!H97:H106)</f>
        <v>0</v>
      </c>
      <c r="F113" s="55">
        <f>SUM('Chipset revenues'!I97:I106)</f>
        <v>0</v>
      </c>
      <c r="G113" s="55">
        <f>SUM('Chipset revenues'!J97:J106)</f>
        <v>0</v>
      </c>
      <c r="H113" s="55">
        <f>SUM('Chipset revenues'!K97:K106)</f>
        <v>0</v>
      </c>
      <c r="I113" s="55">
        <f>SUM('Chipset revenues'!L97:L106)</f>
        <v>0</v>
      </c>
      <c r="J113" s="55">
        <f>SUM('Chipset revenues'!M97:M106)</f>
        <v>0</v>
      </c>
      <c r="K113" s="55">
        <f>SUM('Chipset revenues'!N97:N106)</f>
        <v>0</v>
      </c>
      <c r="L113" s="55">
        <f>SUM('Chipset revenues'!O97:O106)</f>
        <v>0</v>
      </c>
    </row>
    <row r="114" spans="2:12" x14ac:dyDescent="0.3">
      <c r="B114" s="49" t="str">
        <f t="shared" si="11"/>
        <v>40 Gbps</v>
      </c>
      <c r="C114" s="56">
        <f>'Chipset revenues'!F107</f>
        <v>3.6792733202500014</v>
      </c>
      <c r="D114" s="56">
        <f>'Chipset revenues'!G107</f>
        <v>0.30882500000000002</v>
      </c>
      <c r="E114" s="56">
        <f>'Chipset revenues'!H107</f>
        <v>0</v>
      </c>
      <c r="F114" s="56">
        <f>'Chipset revenues'!I107</f>
        <v>0</v>
      </c>
      <c r="G114" s="56">
        <f>'Chipset revenues'!J107</f>
        <v>0</v>
      </c>
      <c r="H114" s="56">
        <f>'Chipset revenues'!K107</f>
        <v>0</v>
      </c>
      <c r="I114" s="56">
        <f>'Chipset revenues'!L107</f>
        <v>0</v>
      </c>
      <c r="J114" s="56">
        <f>'Chipset revenues'!M107</f>
        <v>0</v>
      </c>
      <c r="K114" s="56">
        <f>'Chipset revenues'!N107</f>
        <v>0</v>
      </c>
      <c r="L114" s="56">
        <f>'Chipset revenues'!O107</f>
        <v>0</v>
      </c>
    </row>
    <row r="115" spans="2:12" x14ac:dyDescent="0.3">
      <c r="B115" s="49" t="str">
        <f t="shared" si="11"/>
        <v>100 Gbps</v>
      </c>
      <c r="C115" s="56">
        <f>SUM('Chipset revenues'!F108:F113)</f>
        <v>256.98628485427503</v>
      </c>
      <c r="D115" s="56">
        <f>SUM('Chipset revenues'!G108:G113)</f>
        <v>240.81696068382348</v>
      </c>
      <c r="E115" s="56">
        <f>SUM('Chipset revenues'!H108:H113)</f>
        <v>0</v>
      </c>
      <c r="F115" s="56">
        <f>SUM('Chipset revenues'!I108:I113)</f>
        <v>0</v>
      </c>
      <c r="G115" s="56">
        <f>SUM('Chipset revenues'!J108:J113)</f>
        <v>0</v>
      </c>
      <c r="H115" s="56">
        <f>SUM('Chipset revenues'!K108:K113)</f>
        <v>0</v>
      </c>
      <c r="I115" s="56">
        <f>SUM('Chipset revenues'!L108:L113)</f>
        <v>0</v>
      </c>
      <c r="J115" s="56">
        <f>SUM('Chipset revenues'!M108:M113)</f>
        <v>0</v>
      </c>
      <c r="K115" s="56">
        <f>SUM('Chipset revenues'!N108:N113)</f>
        <v>0</v>
      </c>
      <c r="L115" s="56">
        <f>SUM('Chipset revenues'!O108:O113)</f>
        <v>0</v>
      </c>
    </row>
    <row r="116" spans="2:12" ht="13.5" customHeight="1" x14ac:dyDescent="0.3">
      <c r="B116" s="49" t="str">
        <f t="shared" si="11"/>
        <v>200 Gbps</v>
      </c>
      <c r="C116" s="56">
        <f>SUM('Chipset revenues'!F114:F116)</f>
        <v>0</v>
      </c>
      <c r="D116" s="56">
        <f>SUM('Chipset revenues'!G114:G116)</f>
        <v>20.645852500000004</v>
      </c>
      <c r="E116" s="56">
        <f>SUM('Chipset revenues'!H114:H116)</f>
        <v>0</v>
      </c>
      <c r="F116" s="56">
        <f>SUM('Chipset revenues'!I114:I116)</f>
        <v>0</v>
      </c>
      <c r="G116" s="56">
        <f>SUM('Chipset revenues'!J114:J116)</f>
        <v>0</v>
      </c>
      <c r="H116" s="56">
        <f>SUM('Chipset revenues'!K114:K116)</f>
        <v>0</v>
      </c>
      <c r="I116" s="56">
        <f>SUM('Chipset revenues'!L114:L116)</f>
        <v>0</v>
      </c>
      <c r="J116" s="56">
        <f>SUM('Chipset revenues'!M114:M116)</f>
        <v>0</v>
      </c>
      <c r="K116" s="56">
        <f>SUM('Chipset revenues'!N114:N116)</f>
        <v>0</v>
      </c>
      <c r="L116" s="56">
        <f>SUM('Chipset revenues'!O114:O116)</f>
        <v>0</v>
      </c>
    </row>
    <row r="117" spans="2:12" x14ac:dyDescent="0.3">
      <c r="B117" s="49" t="str">
        <f t="shared" si="11"/>
        <v>400 Gbps</v>
      </c>
      <c r="C117" s="56">
        <f>SUM('Chipset revenues'!F117:F119)</f>
        <v>0</v>
      </c>
      <c r="D117" s="56">
        <f>SUM('Chipset revenues'!G117:G119)</f>
        <v>0</v>
      </c>
      <c r="E117" s="56">
        <f>SUM('Chipset revenues'!H117:H119)</f>
        <v>0</v>
      </c>
      <c r="F117" s="56">
        <f>SUM('Chipset revenues'!I117:I119)</f>
        <v>0</v>
      </c>
      <c r="G117" s="56">
        <f>SUM('Chipset revenues'!J117:J119)</f>
        <v>0</v>
      </c>
      <c r="H117" s="56">
        <f>SUM('Chipset revenues'!K117:K119)</f>
        <v>0</v>
      </c>
      <c r="I117" s="56">
        <f>SUM('Chipset revenues'!L117:L119)</f>
        <v>0</v>
      </c>
      <c r="J117" s="56">
        <f>SUM('Chipset revenues'!M117:M119)</f>
        <v>0</v>
      </c>
      <c r="K117" s="56">
        <f>SUM('Chipset revenues'!N117:N119)</f>
        <v>0</v>
      </c>
      <c r="L117" s="56">
        <f>SUM('Chipset revenues'!O117:O119)</f>
        <v>0</v>
      </c>
    </row>
    <row r="118" spans="2:12" x14ac:dyDescent="0.3">
      <c r="B118" s="49" t="str">
        <f t="shared" si="11"/>
        <v>≥ 400 Gbps</v>
      </c>
      <c r="C118" s="56">
        <f>+'Chipset revenues'!F121+'Chipset revenues'!F120</f>
        <v>0</v>
      </c>
      <c r="D118" s="56">
        <f>+'Chipset revenues'!G121+'Chipset revenues'!G120</f>
        <v>0</v>
      </c>
      <c r="E118" s="56">
        <f>+'Chipset revenues'!H121+'Chipset revenues'!H120</f>
        <v>0</v>
      </c>
      <c r="F118" s="56">
        <f>+'Chipset revenues'!I121+'Chipset revenues'!I120</f>
        <v>0</v>
      </c>
      <c r="G118" s="56">
        <f>+'Chipset revenues'!J121+'Chipset revenues'!J120</f>
        <v>0</v>
      </c>
      <c r="H118" s="56">
        <f>+'Chipset revenues'!K121+'Chipset revenues'!K120</f>
        <v>0</v>
      </c>
      <c r="I118" s="56">
        <f>+'Chipset revenues'!L121+'Chipset revenues'!L120</f>
        <v>0</v>
      </c>
      <c r="J118" s="56">
        <f>+'Chipset revenues'!M121+'Chipset revenues'!M120</f>
        <v>0</v>
      </c>
      <c r="K118" s="56">
        <f>+'Chipset revenues'!N121+'Chipset revenues'!N120</f>
        <v>0</v>
      </c>
      <c r="L118" s="56">
        <f>+'Chipset revenues'!O121+'Chipset revenues'!O120</f>
        <v>0</v>
      </c>
    </row>
    <row r="119" spans="2:12" x14ac:dyDescent="0.3">
      <c r="B119" s="109" t="s">
        <v>4</v>
      </c>
      <c r="C119" s="65">
        <f t="shared" ref="C119:K119" si="12">SUM(C113:C118)</f>
        <v>290.12929598090909</v>
      </c>
      <c r="D119" s="65">
        <f t="shared" si="12"/>
        <v>289.12107718855668</v>
      </c>
      <c r="E119" s="65">
        <f t="shared" si="12"/>
        <v>0</v>
      </c>
      <c r="F119" s="65">
        <f t="shared" si="12"/>
        <v>0</v>
      </c>
      <c r="G119" s="65">
        <f t="shared" si="12"/>
        <v>0</v>
      </c>
      <c r="H119" s="65">
        <f t="shared" si="12"/>
        <v>0</v>
      </c>
      <c r="I119" s="65">
        <f t="shared" si="12"/>
        <v>0</v>
      </c>
      <c r="J119" s="65">
        <f t="shared" si="12"/>
        <v>0</v>
      </c>
      <c r="K119" s="65">
        <f t="shared" si="12"/>
        <v>0</v>
      </c>
      <c r="L119" s="65">
        <f t="shared" ref="L119" si="13">SUM(L113:L118)</f>
        <v>0</v>
      </c>
    </row>
    <row r="140" spans="2:12" ht="14.5" x14ac:dyDescent="0.35">
      <c r="B140" s="132" t="s">
        <v>252</v>
      </c>
    </row>
    <row r="141" spans="2:12" x14ac:dyDescent="0.3">
      <c r="B141" s="4" t="s">
        <v>253</v>
      </c>
    </row>
    <row r="142" spans="2:12" x14ac:dyDescent="0.3">
      <c r="B142" s="16" t="s">
        <v>150</v>
      </c>
      <c r="C142" s="15">
        <v>2016</v>
      </c>
      <c r="D142" s="15">
        <v>2017</v>
      </c>
      <c r="E142" s="15">
        <v>2018</v>
      </c>
      <c r="F142" s="15">
        <v>2019</v>
      </c>
      <c r="G142" s="15">
        <v>2020</v>
      </c>
      <c r="H142" s="15">
        <v>2021</v>
      </c>
      <c r="I142" s="15">
        <v>2022</v>
      </c>
      <c r="J142" s="15">
        <v>2023</v>
      </c>
      <c r="K142" s="15">
        <v>2024</v>
      </c>
      <c r="L142" s="15">
        <v>2025</v>
      </c>
    </row>
    <row r="143" spans="2:12" x14ac:dyDescent="0.3">
      <c r="B143" s="66" t="s">
        <v>93</v>
      </c>
      <c r="C143" s="64">
        <f>'Chipset units'!F113</f>
        <v>70000</v>
      </c>
      <c r="D143" s="64">
        <f>'Chipset units'!G113</f>
        <v>90000</v>
      </c>
      <c r="E143" s="64">
        <f>'Chipset units'!H113</f>
        <v>0</v>
      </c>
      <c r="F143" s="64">
        <f>'Chipset units'!I113</f>
        <v>0</v>
      </c>
      <c r="G143" s="64">
        <f>'Chipset units'!J113</f>
        <v>0</v>
      </c>
      <c r="H143" s="64">
        <f>'Chipset units'!K113</f>
        <v>0</v>
      </c>
      <c r="I143" s="64">
        <f>'Chipset units'!L113</f>
        <v>0</v>
      </c>
      <c r="J143" s="64">
        <f>'Chipset units'!M113</f>
        <v>0</v>
      </c>
      <c r="K143" s="64">
        <f>'Chipset units'!N113</f>
        <v>0</v>
      </c>
      <c r="L143" s="64">
        <f>'Chipset units'!O113</f>
        <v>0</v>
      </c>
    </row>
    <row r="144" spans="2:12" x14ac:dyDescent="0.3">
      <c r="B144" s="110" t="s">
        <v>90</v>
      </c>
      <c r="C144" s="64">
        <f>'Chipset units'!F116</f>
        <v>0</v>
      </c>
      <c r="D144" s="64">
        <f>'Chipset units'!G116</f>
        <v>2000</v>
      </c>
      <c r="E144" s="64">
        <f>'Chipset units'!H116</f>
        <v>0</v>
      </c>
      <c r="F144" s="64">
        <f>'Chipset units'!I116</f>
        <v>0</v>
      </c>
      <c r="G144" s="64">
        <f>'Chipset units'!J116</f>
        <v>0</v>
      </c>
      <c r="H144" s="64">
        <f>'Chipset units'!K116</f>
        <v>0</v>
      </c>
      <c r="I144" s="64">
        <f>'Chipset units'!L116</f>
        <v>0</v>
      </c>
      <c r="J144" s="64">
        <f>'Chipset units'!M116</f>
        <v>0</v>
      </c>
      <c r="K144" s="64">
        <f>'Chipset units'!N116</f>
        <v>0</v>
      </c>
      <c r="L144" s="64">
        <f>'Chipset units'!O116</f>
        <v>0</v>
      </c>
    </row>
    <row r="145" spans="2:12" x14ac:dyDescent="0.3">
      <c r="B145" s="110" t="s">
        <v>143</v>
      </c>
      <c r="C145" s="64">
        <f>'Chipset units'!F119</f>
        <v>0</v>
      </c>
      <c r="D145" s="64">
        <f>'Chipset units'!G119</f>
        <v>0</v>
      </c>
      <c r="E145" s="64">
        <f>'Chipset units'!H119</f>
        <v>0</v>
      </c>
      <c r="F145" s="64">
        <f>'Chipset units'!I119</f>
        <v>0</v>
      </c>
      <c r="G145" s="64">
        <f>'Chipset units'!J119</f>
        <v>0</v>
      </c>
      <c r="H145" s="64">
        <f>'Chipset units'!K119</f>
        <v>0</v>
      </c>
      <c r="I145" s="64">
        <f>'Chipset units'!L119</f>
        <v>0</v>
      </c>
      <c r="J145" s="64">
        <f>'Chipset units'!M119</f>
        <v>0</v>
      </c>
      <c r="K145" s="64">
        <f>'Chipset units'!N119</f>
        <v>0</v>
      </c>
      <c r="L145" s="64">
        <f>'Chipset units'!O119</f>
        <v>0</v>
      </c>
    </row>
    <row r="146" spans="2:12" x14ac:dyDescent="0.3">
      <c r="B146" s="145" t="s">
        <v>91</v>
      </c>
      <c r="C146" s="64">
        <f>'Chipset units'!F121</f>
        <v>0</v>
      </c>
      <c r="D146" s="64">
        <f>'Chipset units'!G121</f>
        <v>0</v>
      </c>
      <c r="E146" s="64">
        <f>'Chipset units'!H121</f>
        <v>0</v>
      </c>
      <c r="F146" s="64">
        <f>'Chipset units'!I121</f>
        <v>0</v>
      </c>
      <c r="G146" s="64">
        <f>'Chipset units'!J121</f>
        <v>0</v>
      </c>
      <c r="H146" s="64">
        <f>'Chipset units'!K121</f>
        <v>0</v>
      </c>
      <c r="I146" s="64">
        <f>'Chipset units'!L121</f>
        <v>0</v>
      </c>
      <c r="J146" s="64">
        <f>'Chipset units'!M121</f>
        <v>0</v>
      </c>
      <c r="K146" s="64">
        <f>'Chipset units'!N121</f>
        <v>0</v>
      </c>
      <c r="L146" s="64">
        <f>'Chipset units'!O121</f>
        <v>0</v>
      </c>
    </row>
    <row r="147" spans="2:12" x14ac:dyDescent="0.3">
      <c r="B147" s="111" t="s">
        <v>4</v>
      </c>
      <c r="C147" s="30">
        <f t="shared" ref="C147:K147" si="14">SUM(C143:C146)</f>
        <v>70000</v>
      </c>
      <c r="D147" s="30">
        <f t="shared" si="14"/>
        <v>92000</v>
      </c>
      <c r="E147" s="30">
        <f t="shared" si="14"/>
        <v>0</v>
      </c>
      <c r="F147" s="30">
        <f t="shared" si="14"/>
        <v>0</v>
      </c>
      <c r="G147" s="30">
        <f t="shared" si="14"/>
        <v>0</v>
      </c>
      <c r="H147" s="30">
        <f t="shared" si="14"/>
        <v>0</v>
      </c>
      <c r="I147" s="30">
        <f t="shared" si="14"/>
        <v>0</v>
      </c>
      <c r="J147" s="30">
        <f t="shared" si="14"/>
        <v>0</v>
      </c>
      <c r="K147" s="30">
        <f t="shared" si="14"/>
        <v>0</v>
      </c>
      <c r="L147" s="30">
        <f t="shared" ref="L147" si="15">SUM(L143:L146)</f>
        <v>0</v>
      </c>
    </row>
    <row r="148" spans="2:12" x14ac:dyDescent="0.3">
      <c r="B148" s="112" t="s">
        <v>149</v>
      </c>
      <c r="C148" s="113">
        <f t="shared" ref="C148:K148" si="16">C147/C109</f>
        <v>6.4328184015365247E-2</v>
      </c>
      <c r="D148" s="113">
        <f t="shared" si="16"/>
        <v>9.3381011783262677E-2</v>
      </c>
      <c r="E148" s="113" t="e">
        <f t="shared" si="16"/>
        <v>#DIV/0!</v>
      </c>
      <c r="F148" s="113" t="e">
        <f t="shared" si="16"/>
        <v>#DIV/0!</v>
      </c>
      <c r="G148" s="113" t="e">
        <f t="shared" si="16"/>
        <v>#DIV/0!</v>
      </c>
      <c r="H148" s="113" t="e">
        <f t="shared" si="16"/>
        <v>#DIV/0!</v>
      </c>
      <c r="I148" s="113" t="e">
        <f t="shared" si="16"/>
        <v>#DIV/0!</v>
      </c>
      <c r="J148" s="113" t="e">
        <f t="shared" si="16"/>
        <v>#DIV/0!</v>
      </c>
      <c r="K148" s="113" t="e">
        <f t="shared" si="16"/>
        <v>#DIV/0!</v>
      </c>
      <c r="L148" s="113" t="e">
        <f t="shared" ref="L148" si="17">L147/L109</f>
        <v>#DIV/0!</v>
      </c>
    </row>
    <row r="150" spans="2:12" x14ac:dyDescent="0.3">
      <c r="B150" s="120" t="s">
        <v>151</v>
      </c>
      <c r="C150" s="15">
        <v>2016</v>
      </c>
      <c r="D150" s="15">
        <v>2017</v>
      </c>
      <c r="E150" s="15">
        <v>2018</v>
      </c>
      <c r="F150" s="15">
        <v>2019</v>
      </c>
      <c r="G150" s="15">
        <v>2020</v>
      </c>
      <c r="H150" s="15">
        <v>2021</v>
      </c>
      <c r="I150" s="15">
        <v>2022</v>
      </c>
      <c r="J150" s="15">
        <v>2023</v>
      </c>
      <c r="K150" s="15">
        <v>2024</v>
      </c>
      <c r="L150" s="15">
        <v>2025</v>
      </c>
    </row>
    <row r="151" spans="2:12" x14ac:dyDescent="0.3">
      <c r="B151" s="66" t="s">
        <v>93</v>
      </c>
      <c r="C151" s="56">
        <f>'Chipset revenues'!F113</f>
        <v>130.58500000000001</v>
      </c>
      <c r="D151" s="56">
        <f>'Chipset revenues'!G113</f>
        <v>142.3840533088235</v>
      </c>
      <c r="E151" s="56">
        <f>'Chipset revenues'!H113</f>
        <v>0</v>
      </c>
      <c r="F151" s="56">
        <f>'Chipset revenues'!I113</f>
        <v>0</v>
      </c>
      <c r="G151" s="56">
        <f>'Chipset revenues'!J113</f>
        <v>0</v>
      </c>
      <c r="H151" s="56">
        <f>'Chipset revenues'!K113</f>
        <v>0</v>
      </c>
      <c r="I151" s="56">
        <f>'Chipset revenues'!L113</f>
        <v>0</v>
      </c>
      <c r="J151" s="56">
        <f>'Chipset revenues'!M113</f>
        <v>0</v>
      </c>
      <c r="K151" s="56">
        <f>'Chipset revenues'!N113</f>
        <v>0</v>
      </c>
      <c r="L151" s="56">
        <f>'Chipset revenues'!O113</f>
        <v>0</v>
      </c>
    </row>
    <row r="152" spans="2:12" x14ac:dyDescent="0.3">
      <c r="B152" s="110" t="s">
        <v>90</v>
      </c>
      <c r="C152" s="56">
        <f>'Chipset revenues'!F116</f>
        <v>0</v>
      </c>
      <c r="D152" s="56">
        <f>'Chipset revenues'!G116</f>
        <v>3.7309999999999999</v>
      </c>
      <c r="E152" s="56">
        <f>'Chipset revenues'!H116</f>
        <v>0</v>
      </c>
      <c r="F152" s="56">
        <f>'Chipset revenues'!I116</f>
        <v>0</v>
      </c>
      <c r="G152" s="56">
        <f>'Chipset revenues'!J116</f>
        <v>0</v>
      </c>
      <c r="H152" s="56">
        <f>'Chipset revenues'!K116</f>
        <v>0</v>
      </c>
      <c r="I152" s="56">
        <f>'Chipset revenues'!L116</f>
        <v>0</v>
      </c>
      <c r="J152" s="56">
        <f>'Chipset revenues'!M116</f>
        <v>0</v>
      </c>
      <c r="K152" s="56">
        <f>'Chipset revenues'!N116</f>
        <v>0</v>
      </c>
      <c r="L152" s="56">
        <f>'Chipset revenues'!O116</f>
        <v>0</v>
      </c>
    </row>
    <row r="153" spans="2:12" x14ac:dyDescent="0.3">
      <c r="B153" s="110" t="s">
        <v>143</v>
      </c>
      <c r="C153" s="56">
        <f>'Chipset revenues'!F119</f>
        <v>0</v>
      </c>
      <c r="D153" s="56">
        <f>'Chipset revenues'!G119</f>
        <v>0</v>
      </c>
      <c r="E153" s="56">
        <f>'Chipset revenues'!H119</f>
        <v>0</v>
      </c>
      <c r="F153" s="56">
        <f>'Chipset revenues'!I119</f>
        <v>0</v>
      </c>
      <c r="G153" s="56">
        <f>'Chipset revenues'!J119</f>
        <v>0</v>
      </c>
      <c r="H153" s="56">
        <f>'Chipset revenues'!K119</f>
        <v>0</v>
      </c>
      <c r="I153" s="56">
        <f>'Chipset revenues'!L119</f>
        <v>0</v>
      </c>
      <c r="J153" s="56">
        <f>'Chipset revenues'!M119</f>
        <v>0</v>
      </c>
      <c r="K153" s="56">
        <f>'Chipset revenues'!N119</f>
        <v>0</v>
      </c>
      <c r="L153" s="56">
        <f>'Chipset revenues'!O119</f>
        <v>0</v>
      </c>
    </row>
    <row r="154" spans="2:12" x14ac:dyDescent="0.3">
      <c r="B154" s="145" t="s">
        <v>91</v>
      </c>
      <c r="C154" s="56">
        <f>'Chipset revenues'!F121</f>
        <v>0</v>
      </c>
      <c r="D154" s="56">
        <f>'Chipset revenues'!G121</f>
        <v>0</v>
      </c>
      <c r="E154" s="56">
        <f>'Chipset revenues'!H121</f>
        <v>0</v>
      </c>
      <c r="F154" s="56">
        <f>'Chipset revenues'!I121</f>
        <v>0</v>
      </c>
      <c r="G154" s="56">
        <f>'Chipset revenues'!J121</f>
        <v>0</v>
      </c>
      <c r="H154" s="56">
        <f>'Chipset revenues'!K121</f>
        <v>0</v>
      </c>
      <c r="I154" s="56">
        <f>'Chipset revenues'!L121</f>
        <v>0</v>
      </c>
      <c r="J154" s="56">
        <f>'Chipset revenues'!M121</f>
        <v>0</v>
      </c>
      <c r="K154" s="56">
        <f>'Chipset revenues'!N121</f>
        <v>0</v>
      </c>
      <c r="L154" s="56">
        <f>'Chipset revenues'!O121</f>
        <v>0</v>
      </c>
    </row>
    <row r="155" spans="2:12" x14ac:dyDescent="0.3">
      <c r="B155" s="111" t="s">
        <v>4</v>
      </c>
      <c r="C155" s="65">
        <f t="shared" ref="C155" si="18">SUM(C151:C154)</f>
        <v>130.58500000000001</v>
      </c>
      <c r="D155" s="65">
        <f t="shared" ref="D155" si="19">SUM(D151:D154)</f>
        <v>146.11505330882349</v>
      </c>
      <c r="E155" s="65">
        <f t="shared" ref="E155" si="20">SUM(E151:E154)</f>
        <v>0</v>
      </c>
      <c r="F155" s="65">
        <f t="shared" ref="F155" si="21">SUM(F151:F154)</f>
        <v>0</v>
      </c>
      <c r="G155" s="65">
        <f t="shared" ref="G155" si="22">SUM(G151:G154)</f>
        <v>0</v>
      </c>
      <c r="H155" s="65">
        <f t="shared" ref="H155" si="23">SUM(H151:H154)</f>
        <v>0</v>
      </c>
      <c r="I155" s="65">
        <f t="shared" ref="I155" si="24">SUM(I151:I154)</f>
        <v>0</v>
      </c>
      <c r="J155" s="65">
        <f t="shared" ref="J155" si="25">SUM(J151:J154)</f>
        <v>0</v>
      </c>
      <c r="K155" s="65">
        <f t="shared" ref="K155:L155" si="26">SUM(K151:K154)</f>
        <v>0</v>
      </c>
      <c r="L155" s="65">
        <f t="shared" si="26"/>
        <v>0</v>
      </c>
    </row>
    <row r="156" spans="2:12" x14ac:dyDescent="0.3">
      <c r="B156" s="112" t="s">
        <v>149</v>
      </c>
      <c r="C156" s="114">
        <f t="shared" ref="C156:K156" si="27">C155/C119</f>
        <v>0.4500924305437693</v>
      </c>
      <c r="D156" s="114">
        <f t="shared" si="27"/>
        <v>0.5053766910723404</v>
      </c>
      <c r="E156" s="114" t="e">
        <f t="shared" si="27"/>
        <v>#DIV/0!</v>
      </c>
      <c r="F156" s="114" t="e">
        <f t="shared" si="27"/>
        <v>#DIV/0!</v>
      </c>
      <c r="G156" s="114" t="e">
        <f t="shared" si="27"/>
        <v>#DIV/0!</v>
      </c>
      <c r="H156" s="114" t="e">
        <f t="shared" si="27"/>
        <v>#DIV/0!</v>
      </c>
      <c r="I156" s="114" t="e">
        <f t="shared" si="27"/>
        <v>#DIV/0!</v>
      </c>
      <c r="J156" s="114" t="e">
        <f t="shared" si="27"/>
        <v>#DIV/0!</v>
      </c>
      <c r="K156" s="114" t="e">
        <f t="shared" si="27"/>
        <v>#DIV/0!</v>
      </c>
      <c r="L156" s="114" t="e">
        <f t="shared" ref="L156" si="28">L155/L119</f>
        <v>#DIV/0!</v>
      </c>
    </row>
    <row r="160" spans="2:12" ht="18.5" x14ac:dyDescent="0.45">
      <c r="B160" s="79" t="s">
        <v>230</v>
      </c>
    </row>
    <row r="182" spans="2:13" x14ac:dyDescent="0.3">
      <c r="B182" s="16" t="s">
        <v>150</v>
      </c>
      <c r="C182" s="15">
        <v>2016</v>
      </c>
      <c r="D182" s="15">
        <v>2017</v>
      </c>
      <c r="E182" s="15">
        <v>2018</v>
      </c>
      <c r="F182" s="15">
        <v>2019</v>
      </c>
      <c r="G182" s="15">
        <v>2020</v>
      </c>
      <c r="H182" s="15">
        <v>2021</v>
      </c>
      <c r="I182" s="15">
        <v>2022</v>
      </c>
      <c r="J182" s="15">
        <v>2023</v>
      </c>
      <c r="K182" s="15">
        <v>2024</v>
      </c>
      <c r="L182" s="15">
        <v>2025</v>
      </c>
    </row>
    <row r="183" spans="2:13" x14ac:dyDescent="0.3">
      <c r="B183" s="66" t="s">
        <v>178</v>
      </c>
      <c r="C183" s="139">
        <f>SUM('Chipset units'!F31:F36)+SUM('Chipset units'!F64:F68)+'Chipset units'!F76+'Chipset units'!F79+SUM('Chipset units'!F86:F94)+'Chipset units'!F109</f>
        <v>3429</v>
      </c>
      <c r="D183" s="139">
        <f>SUM('Chipset units'!G31:G36)+SUM('Chipset units'!G64:G68)+'Chipset units'!G76+'Chipset units'!G79+SUM('Chipset units'!G86:G94)+'Chipset units'!G109</f>
        <v>31958</v>
      </c>
      <c r="E183" s="139">
        <f>SUM('Chipset units'!H31:H36)+SUM('Chipset units'!H64:H68)+'Chipset units'!H76+'Chipset units'!H79+SUM('Chipset units'!H86:H94)+'Chipset units'!H109</f>
        <v>0</v>
      </c>
      <c r="F183" s="139">
        <f>SUM('Chipset units'!I31:I36)+SUM('Chipset units'!I64:I68)+'Chipset units'!I76+'Chipset units'!I79+SUM('Chipset units'!I86:I94)+'Chipset units'!I109</f>
        <v>0</v>
      </c>
      <c r="G183" s="139">
        <f>SUM('Chipset units'!J31:J36)+SUM('Chipset units'!J64:J68)+'Chipset units'!J76+'Chipset units'!J79+SUM('Chipset units'!J86:J94)+'Chipset units'!J109</f>
        <v>0</v>
      </c>
      <c r="H183" s="139">
        <f>SUM('Chipset units'!K31:K36)+SUM('Chipset units'!K64:K68)+'Chipset units'!K76+'Chipset units'!K79+SUM('Chipset units'!K86:K94)+'Chipset units'!K109</f>
        <v>0</v>
      </c>
      <c r="I183" s="139">
        <f>SUM('Chipset units'!L31:L36)+SUM('Chipset units'!L64:L68)+'Chipset units'!L76+'Chipset units'!L79+SUM('Chipset units'!L86:L94)+'Chipset units'!L109</f>
        <v>0</v>
      </c>
      <c r="J183" s="139">
        <f>SUM('Chipset units'!M31:M36)+SUM('Chipset units'!M64:M68)+'Chipset units'!M76+'Chipset units'!M79+SUM('Chipset units'!M86:M94)+'Chipset units'!M109</f>
        <v>0</v>
      </c>
      <c r="K183" s="139">
        <f>SUM('Chipset units'!N31:N36)+SUM('Chipset units'!N64:N68)+'Chipset units'!N76+'Chipset units'!N79+SUM('Chipset units'!N86:N94)+'Chipset units'!N109</f>
        <v>0</v>
      </c>
      <c r="L183" s="139">
        <f>SUM('Chipset units'!O31:O36)+SUM('Chipset units'!O64:O68)+'Chipset units'!O76+'Chipset units'!O79+SUM('Chipset units'!O86:O94)+'Chipset units'!O109</f>
        <v>0</v>
      </c>
      <c r="M183" s="4" t="s">
        <v>201</v>
      </c>
    </row>
    <row r="184" spans="2:13" x14ac:dyDescent="0.3">
      <c r="B184" s="110" t="s">
        <v>179</v>
      </c>
      <c r="C184" s="64">
        <f>'Chipset units'!F108+'Chipset units'!F110+'Chipset units'!F111+'Chipset units'!F113+'Chipset units'!F114+SUM('Chipset units'!F116:F121)</f>
        <v>123672</v>
      </c>
      <c r="D184" s="64">
        <f>'Chipset units'!G108+'Chipset units'!G110+'Chipset units'!G111+'Chipset units'!G113+'Chipset units'!G114+SUM('Chipset units'!G116:G121)</f>
        <v>137450</v>
      </c>
      <c r="E184" s="64">
        <f>'Chipset units'!H108+'Chipset units'!H110+'Chipset units'!H111+'Chipset units'!H113+'Chipset units'!H114+SUM('Chipset units'!H116:H121)</f>
        <v>0</v>
      </c>
      <c r="F184" s="64">
        <f>'Chipset units'!I108+'Chipset units'!I110+'Chipset units'!I111+'Chipset units'!I113+'Chipset units'!I114+SUM('Chipset units'!I116:I121)</f>
        <v>0</v>
      </c>
      <c r="G184" s="64">
        <f>'Chipset units'!J108+'Chipset units'!J110+'Chipset units'!J111+'Chipset units'!J113+'Chipset units'!J114+SUM('Chipset units'!J116:J121)</f>
        <v>0</v>
      </c>
      <c r="H184" s="64">
        <f>'Chipset units'!K108+'Chipset units'!K110+'Chipset units'!K111+'Chipset units'!K113+'Chipset units'!K114+SUM('Chipset units'!K116:K121)</f>
        <v>0</v>
      </c>
      <c r="I184" s="64">
        <f>'Chipset units'!L108+'Chipset units'!L110+'Chipset units'!L111+'Chipset units'!L113+'Chipset units'!L114+SUM('Chipset units'!L116:L121)</f>
        <v>0</v>
      </c>
      <c r="J184" s="64">
        <f>'Chipset units'!M108+'Chipset units'!M110+'Chipset units'!M111+'Chipset units'!M113+'Chipset units'!M114+SUM('Chipset units'!M116:M121)</f>
        <v>0</v>
      </c>
      <c r="K184" s="64">
        <f>'Chipset units'!N108+'Chipset units'!N110+'Chipset units'!N111+'Chipset units'!N113+'Chipset units'!N114+SUM('Chipset units'!N116:N121)</f>
        <v>0</v>
      </c>
      <c r="L184" s="64">
        <f>'Chipset units'!O108+'Chipset units'!O110+'Chipset units'!O111+'Chipset units'!O113+'Chipset units'!O114+SUM('Chipset units'!O116:O121)</f>
        <v>0</v>
      </c>
      <c r="M184" s="4" t="s">
        <v>202</v>
      </c>
    </row>
    <row r="185" spans="2:13" x14ac:dyDescent="0.3">
      <c r="B185" s="111" t="s">
        <v>4</v>
      </c>
      <c r="C185" s="30">
        <f t="shared" ref="C185:K185" si="29">SUM(C183:C184)</f>
        <v>127101</v>
      </c>
      <c r="D185" s="30">
        <f t="shared" si="29"/>
        <v>169408</v>
      </c>
      <c r="E185" s="30">
        <f t="shared" si="29"/>
        <v>0</v>
      </c>
      <c r="F185" s="30">
        <f t="shared" si="29"/>
        <v>0</v>
      </c>
      <c r="G185" s="30">
        <f t="shared" si="29"/>
        <v>0</v>
      </c>
      <c r="H185" s="30">
        <f t="shared" si="29"/>
        <v>0</v>
      </c>
      <c r="I185" s="30">
        <f t="shared" si="29"/>
        <v>0</v>
      </c>
      <c r="J185" s="30">
        <f t="shared" si="29"/>
        <v>0</v>
      </c>
      <c r="K185" s="30">
        <f t="shared" si="29"/>
        <v>0</v>
      </c>
      <c r="L185" s="30">
        <f t="shared" ref="L185" si="30">SUM(L183:L184)</f>
        <v>0</v>
      </c>
    </row>
    <row r="186" spans="2:13" x14ac:dyDescent="0.3">
      <c r="D186" s="146" t="s">
        <v>208</v>
      </c>
      <c r="E186" s="38">
        <v>31958</v>
      </c>
      <c r="F186" s="38">
        <v>69242</v>
      </c>
      <c r="G186" s="38">
        <v>349295.2</v>
      </c>
      <c r="H186" s="38">
        <v>1658488.42</v>
      </c>
      <c r="I186" s="38">
        <v>3629767.0320000001</v>
      </c>
      <c r="J186" s="38">
        <v>6511195.3521999996</v>
      </c>
      <c r="K186" s="38">
        <v>9247536.8371107988</v>
      </c>
      <c r="L186" s="38"/>
    </row>
    <row r="188" spans="2:13" x14ac:dyDescent="0.3">
      <c r="B188" s="120" t="s">
        <v>177</v>
      </c>
      <c r="C188" s="15">
        <v>2016</v>
      </c>
      <c r="D188" s="15">
        <v>2017</v>
      </c>
      <c r="E188" s="15">
        <v>2018</v>
      </c>
      <c r="F188" s="15">
        <v>2019</v>
      </c>
      <c r="G188" s="15">
        <v>2020</v>
      </c>
      <c r="H188" s="15">
        <v>2021</v>
      </c>
      <c r="I188" s="15">
        <v>2022</v>
      </c>
      <c r="J188" s="15">
        <v>2023</v>
      </c>
      <c r="K188" s="15">
        <v>2024</v>
      </c>
      <c r="L188" s="15">
        <v>2025</v>
      </c>
    </row>
    <row r="189" spans="2:13" x14ac:dyDescent="0.3">
      <c r="B189" s="66" t="s">
        <v>178</v>
      </c>
      <c r="C189" s="56">
        <f t="shared" ref="C189:L189" si="31">C193*10^6/C183</f>
        <v>821.46947349810421</v>
      </c>
      <c r="D189" s="56">
        <f t="shared" si="31"/>
        <v>503.06378293385069</v>
      </c>
      <c r="E189" s="56" t="e">
        <f t="shared" si="31"/>
        <v>#DIV/0!</v>
      </c>
      <c r="F189" s="117" t="e">
        <f t="shared" si="31"/>
        <v>#DIV/0!</v>
      </c>
      <c r="G189" s="117" t="e">
        <f t="shared" si="31"/>
        <v>#DIV/0!</v>
      </c>
      <c r="H189" s="56" t="e">
        <f>H193*10^6/H183</f>
        <v>#DIV/0!</v>
      </c>
      <c r="I189" s="56" t="e">
        <f t="shared" si="31"/>
        <v>#DIV/0!</v>
      </c>
      <c r="J189" s="56" t="e">
        <f t="shared" si="31"/>
        <v>#DIV/0!</v>
      </c>
      <c r="K189" s="56" t="e">
        <f t="shared" si="31"/>
        <v>#DIV/0!</v>
      </c>
      <c r="L189" s="56" t="e">
        <f t="shared" si="31"/>
        <v>#DIV/0!</v>
      </c>
    </row>
    <row r="190" spans="2:13" x14ac:dyDescent="0.3">
      <c r="B190" s="121" t="s">
        <v>179</v>
      </c>
      <c r="C190" s="118">
        <f t="shared" ref="C190:L190" si="32">C194*10^6/C184</f>
        <v>1963.700125331522</v>
      </c>
      <c r="D190" s="118">
        <f t="shared" si="32"/>
        <v>1629.5411299295997</v>
      </c>
      <c r="E190" s="118" t="e">
        <f t="shared" si="32"/>
        <v>#DIV/0!</v>
      </c>
      <c r="F190" s="169" t="e">
        <f t="shared" si="32"/>
        <v>#DIV/0!</v>
      </c>
      <c r="G190" s="169" t="e">
        <f t="shared" si="32"/>
        <v>#DIV/0!</v>
      </c>
      <c r="H190" s="118" t="e">
        <f t="shared" si="32"/>
        <v>#DIV/0!</v>
      </c>
      <c r="I190" s="118" t="e">
        <f t="shared" si="32"/>
        <v>#DIV/0!</v>
      </c>
      <c r="J190" s="118" t="e">
        <f t="shared" si="32"/>
        <v>#DIV/0!</v>
      </c>
      <c r="K190" s="118" t="e">
        <f t="shared" si="32"/>
        <v>#DIV/0!</v>
      </c>
      <c r="L190" s="118" t="e">
        <f t="shared" si="32"/>
        <v>#DIV/0!</v>
      </c>
    </row>
    <row r="192" spans="2:13" x14ac:dyDescent="0.3">
      <c r="B192" s="120" t="s">
        <v>228</v>
      </c>
      <c r="C192" s="15">
        <v>2016</v>
      </c>
      <c r="D192" s="15">
        <v>2017</v>
      </c>
      <c r="E192" s="15">
        <v>2018</v>
      </c>
      <c r="F192" s="15">
        <v>2019</v>
      </c>
      <c r="G192" s="15">
        <v>2020</v>
      </c>
      <c r="H192" s="15">
        <v>2021</v>
      </c>
      <c r="I192" s="15">
        <v>2022</v>
      </c>
      <c r="J192" s="15">
        <v>2023</v>
      </c>
      <c r="K192" s="15">
        <v>2024</v>
      </c>
      <c r="L192" s="15">
        <v>2025</v>
      </c>
    </row>
    <row r="193" spans="2:13" x14ac:dyDescent="0.3">
      <c r="B193" s="66" t="s">
        <v>178</v>
      </c>
      <c r="C193" s="117">
        <f>SUM('Chipset revenues'!F31:F36)+SUM('Chipset revenues'!F64:F68)+'Chipset revenues'!F76+'Chipset revenues'!F79+SUM('Chipset revenues'!F86:F94)+'Chipset revenues'!F109</f>
        <v>2.8168188246249994</v>
      </c>
      <c r="D193" s="117">
        <f>SUM('Chipset revenues'!G31:G36)+SUM('Chipset revenues'!G64:G68)+'Chipset revenues'!G76+'Chipset revenues'!G79+SUM('Chipset revenues'!G86:G94)+'Chipset revenues'!G109</f>
        <v>16.076912374999999</v>
      </c>
      <c r="E193" s="117">
        <f>SUM('Chipset revenues'!H31:H36)+SUM('Chipset revenues'!H64:H68)+'Chipset revenues'!H76+'Chipset revenues'!H79+SUM('Chipset revenues'!H86:H94)+'Chipset revenues'!H109</f>
        <v>0</v>
      </c>
      <c r="F193" s="117">
        <f>SUM('Chipset revenues'!I31:I36)+SUM('Chipset revenues'!I64:I68)+'Chipset revenues'!I76+'Chipset revenues'!I79+SUM('Chipset revenues'!I86:I94)+'Chipset revenues'!I109</f>
        <v>0</v>
      </c>
      <c r="G193" s="117">
        <f>SUM('Chipset revenues'!J31:J36)+SUM('Chipset revenues'!J64:J68)+'Chipset revenues'!J76+'Chipset revenues'!J79+SUM('Chipset revenues'!J86:J94)+'Chipset revenues'!J109</f>
        <v>0</v>
      </c>
      <c r="H193" s="117">
        <f>SUM('Chipset revenues'!K31:K36)+SUM('Chipset revenues'!K64:K68)+'Chipset revenues'!K76+'Chipset revenues'!K79+SUM('Chipset revenues'!K86:K94)+'Chipset revenues'!K109</f>
        <v>0</v>
      </c>
      <c r="I193" s="117">
        <f>SUM('Chipset revenues'!L31:L36)+SUM('Chipset revenues'!L64:L68)+'Chipset revenues'!L76+'Chipset revenues'!L79+SUM('Chipset revenues'!L86:L94)+'Chipset revenues'!L109</f>
        <v>0</v>
      </c>
      <c r="J193" s="117">
        <f>SUM('Chipset revenues'!M31:M36)+SUM('Chipset revenues'!M64:M68)+'Chipset revenues'!M76+'Chipset revenues'!M79+SUM('Chipset revenues'!M86:M94)+'Chipset revenues'!M109</f>
        <v>0</v>
      </c>
      <c r="K193" s="117">
        <f>SUM('Chipset revenues'!N31:N36)+SUM('Chipset revenues'!N64:N68)+'Chipset revenues'!N76+'Chipset revenues'!N79+SUM('Chipset revenues'!N86:N94)+'Chipset revenues'!N109</f>
        <v>0</v>
      </c>
      <c r="L193" s="117">
        <f>SUM('Chipset revenues'!O31:O36)+SUM('Chipset revenues'!O64:O68)+'Chipset revenues'!O76+'Chipset revenues'!O79+SUM('Chipset revenues'!O86:O94)+'Chipset revenues'!O109</f>
        <v>0</v>
      </c>
    </row>
    <row r="194" spans="2:13" x14ac:dyDescent="0.3">
      <c r="B194" s="110" t="s">
        <v>179</v>
      </c>
      <c r="C194" s="56">
        <f>'Chipset revenues'!F108+'Chipset revenues'!F110+'Chipset revenues'!F111+'Chipset revenues'!F113+'Chipset revenues'!F114+SUM('Chipset revenues'!F116:F121)</f>
        <v>242.85472190000002</v>
      </c>
      <c r="D194" s="56">
        <f>'Chipset revenues'!G108+'Chipset revenues'!G110+'Chipset revenues'!G111+'Chipset revenues'!G113+'Chipset revenues'!G114+SUM('Chipset revenues'!G116:G121)</f>
        <v>223.98042830882349</v>
      </c>
      <c r="E194" s="56">
        <f>'Chipset revenues'!H108+'Chipset revenues'!H110+'Chipset revenues'!H111+'Chipset revenues'!H113+'Chipset revenues'!H114+SUM('Chipset revenues'!H116:H121)</f>
        <v>0</v>
      </c>
      <c r="F194" s="56">
        <f>'Chipset revenues'!I108+'Chipset revenues'!I110+'Chipset revenues'!I111+'Chipset revenues'!I113+'Chipset revenues'!I114+SUM('Chipset revenues'!I116:I121)</f>
        <v>0</v>
      </c>
      <c r="G194" s="56">
        <f>'Chipset revenues'!J108+'Chipset revenues'!J110+'Chipset revenues'!J111+'Chipset revenues'!J113+'Chipset revenues'!J114+SUM('Chipset revenues'!J116:J121)</f>
        <v>0</v>
      </c>
      <c r="H194" s="56">
        <f>'Chipset revenues'!K108+'Chipset revenues'!K110+'Chipset revenues'!K111+'Chipset revenues'!K113+'Chipset revenues'!K114+SUM('Chipset revenues'!K116:K121)</f>
        <v>0</v>
      </c>
      <c r="I194" s="56">
        <f>'Chipset revenues'!L108+'Chipset revenues'!L110+'Chipset revenues'!L111+'Chipset revenues'!L113+'Chipset revenues'!L114+SUM('Chipset revenues'!L116:L121)</f>
        <v>0</v>
      </c>
      <c r="J194" s="56">
        <f>'Chipset revenues'!M108+'Chipset revenues'!M110+'Chipset revenues'!M111+'Chipset revenues'!M113+'Chipset revenues'!M114+SUM('Chipset revenues'!M116:M121)</f>
        <v>0</v>
      </c>
      <c r="K194" s="56">
        <f>'Chipset revenues'!N108+'Chipset revenues'!N110+'Chipset revenues'!N111+'Chipset revenues'!N113+'Chipset revenues'!N114+SUM('Chipset revenues'!N116:N121)</f>
        <v>0</v>
      </c>
      <c r="L194" s="56">
        <f>'Chipset revenues'!O108+'Chipset revenues'!O110+'Chipset revenues'!O111+'Chipset revenues'!O113+'Chipset revenues'!O114+SUM('Chipset revenues'!O116:O121)</f>
        <v>0</v>
      </c>
    </row>
    <row r="195" spans="2:13" x14ac:dyDescent="0.3">
      <c r="B195" s="111" t="s">
        <v>4</v>
      </c>
      <c r="C195" s="65">
        <f t="shared" ref="C195:K195" si="33">SUM(C193:C194)</f>
        <v>245.671540724625</v>
      </c>
      <c r="D195" s="65">
        <f t="shared" si="33"/>
        <v>240.0573406838235</v>
      </c>
      <c r="E195" s="65">
        <f t="shared" si="33"/>
        <v>0</v>
      </c>
      <c r="F195" s="65">
        <f t="shared" si="33"/>
        <v>0</v>
      </c>
      <c r="G195" s="65">
        <f t="shared" si="33"/>
        <v>0</v>
      </c>
      <c r="H195" s="65">
        <f t="shared" si="33"/>
        <v>0</v>
      </c>
      <c r="I195" s="65">
        <f t="shared" si="33"/>
        <v>0</v>
      </c>
      <c r="J195" s="65">
        <f t="shared" si="33"/>
        <v>0</v>
      </c>
      <c r="K195" s="65">
        <f t="shared" si="33"/>
        <v>0</v>
      </c>
      <c r="L195" s="65">
        <f t="shared" ref="L195" si="34">SUM(L193:L194)</f>
        <v>0</v>
      </c>
      <c r="M195" s="187" t="e">
        <f>(L195/G195)^(1/5)-1</f>
        <v>#DIV/0!</v>
      </c>
    </row>
    <row r="197" spans="2:13" ht="15.5" x14ac:dyDescent="0.35">
      <c r="B197" s="1" t="s">
        <v>229</v>
      </c>
    </row>
    <row r="198" spans="2:13" ht="15.5" x14ac:dyDescent="0.35">
      <c r="B198" s="1"/>
    </row>
    <row r="199" spans="2:13" ht="15.5" x14ac:dyDescent="0.35">
      <c r="B199" s="1"/>
    </row>
    <row r="200" spans="2:13" ht="15.5" x14ac:dyDescent="0.35">
      <c r="B200" s="1"/>
    </row>
    <row r="201" spans="2:13" ht="15.5" x14ac:dyDescent="0.35">
      <c r="B201" s="1"/>
    </row>
    <row r="202" spans="2:13" ht="15.5" x14ac:dyDescent="0.35">
      <c r="B202" s="1"/>
    </row>
    <row r="203" spans="2:13" ht="15.5" x14ac:dyDescent="0.35">
      <c r="B203" s="1"/>
    </row>
    <row r="204" spans="2:13" ht="15.5" x14ac:dyDescent="0.35">
      <c r="B204" s="1"/>
    </row>
    <row r="205" spans="2:13" ht="15.5" x14ac:dyDescent="0.35">
      <c r="B205" s="1"/>
    </row>
    <row r="206" spans="2:13" ht="15.5" x14ac:dyDescent="0.35">
      <c r="B206" s="1"/>
    </row>
    <row r="207" spans="2:13" ht="15.5" x14ac:dyDescent="0.35">
      <c r="B207" s="1"/>
    </row>
    <row r="208" spans="2:13" ht="15.5" x14ac:dyDescent="0.35">
      <c r="B208" s="1"/>
    </row>
    <row r="209" spans="2:12" ht="15.5" x14ac:dyDescent="0.35">
      <c r="B209" s="1"/>
    </row>
    <row r="210" spans="2:12" ht="15.5" x14ac:dyDescent="0.35">
      <c r="B210" s="1"/>
    </row>
    <row r="211" spans="2:12" ht="15.5" x14ac:dyDescent="0.35">
      <c r="B211" s="1"/>
    </row>
    <row r="213" spans="2:12" x14ac:dyDescent="0.3">
      <c r="B213" s="16" t="s">
        <v>150</v>
      </c>
      <c r="C213" s="15">
        <v>2016</v>
      </c>
      <c r="D213" s="15">
        <v>2017</v>
      </c>
      <c r="E213" s="15">
        <v>2018</v>
      </c>
      <c r="F213" s="15">
        <v>2019</v>
      </c>
      <c r="G213" s="15">
        <v>2020</v>
      </c>
      <c r="H213" s="15">
        <v>2021</v>
      </c>
      <c r="I213" s="15">
        <v>2022</v>
      </c>
      <c r="J213" s="15">
        <v>2023</v>
      </c>
      <c r="K213" s="15">
        <v>2024</v>
      </c>
      <c r="L213" s="15">
        <v>2025</v>
      </c>
    </row>
    <row r="214" spans="2:12" x14ac:dyDescent="0.3">
      <c r="B214" s="166" t="s">
        <v>225</v>
      </c>
      <c r="C214" s="170">
        <f>SUM('Chipset units'!F64:F68)+'Chipset units'!F31</f>
        <v>0</v>
      </c>
      <c r="D214" s="170">
        <f>SUM('Chipset units'!G64:G68)+'Chipset units'!G31</f>
        <v>0</v>
      </c>
      <c r="E214" s="170">
        <f>SUM('Chipset units'!H64:H68)+'Chipset units'!H31</f>
        <v>0</v>
      </c>
      <c r="F214" s="170">
        <f>SUM('Chipset units'!I64:I68)+'Chipset units'!I31</f>
        <v>0</v>
      </c>
      <c r="G214" s="170">
        <f>SUM('Chipset units'!J64:J68)+'Chipset units'!J31</f>
        <v>0</v>
      </c>
      <c r="H214" s="170">
        <f>SUM('Chipset units'!K64:K68)+'Chipset units'!K31</f>
        <v>0</v>
      </c>
      <c r="I214" s="170">
        <f>SUM('Chipset units'!L64:L68)+'Chipset units'!L31</f>
        <v>0</v>
      </c>
      <c r="J214" s="170">
        <f>SUM('Chipset units'!M64:M68)+'Chipset units'!M31</f>
        <v>0</v>
      </c>
      <c r="K214" s="170">
        <f>SUM('Chipset units'!N64:N68)+'Chipset units'!N31</f>
        <v>0</v>
      </c>
      <c r="L214" s="170">
        <f>SUM('Chipset units'!O64:O68)+'Chipset units'!O31</f>
        <v>0</v>
      </c>
    </row>
    <row r="215" spans="2:12" x14ac:dyDescent="0.3">
      <c r="B215" s="165" t="s">
        <v>241</v>
      </c>
      <c r="C215" s="170">
        <f>'Chipset units'!F109</f>
        <v>3429</v>
      </c>
      <c r="D215" s="170">
        <f>'Chipset units'!G109</f>
        <v>31869</v>
      </c>
      <c r="E215" s="170">
        <f>'Chipset units'!H109</f>
        <v>0</v>
      </c>
      <c r="F215" s="170">
        <f>'Chipset units'!I109</f>
        <v>0</v>
      </c>
      <c r="G215" s="170">
        <f>'Chipset units'!J109</f>
        <v>0</v>
      </c>
      <c r="H215" s="170">
        <f>'Chipset units'!K109</f>
        <v>0</v>
      </c>
      <c r="I215" s="170">
        <f>'Chipset units'!L109</f>
        <v>0</v>
      </c>
      <c r="J215" s="170">
        <f>'Chipset units'!M109</f>
        <v>0</v>
      </c>
      <c r="K215" s="170">
        <f>'Chipset units'!N109</f>
        <v>0</v>
      </c>
      <c r="L215" s="170">
        <f>'Chipset units'!O109</f>
        <v>0</v>
      </c>
    </row>
    <row r="216" spans="2:12" x14ac:dyDescent="0.3">
      <c r="B216" s="165" t="s">
        <v>232</v>
      </c>
      <c r="C216" s="170">
        <f>'Chipset units'!F86+'Chipset units'!F88+'Chipset units'!F32</f>
        <v>0</v>
      </c>
      <c r="D216" s="170">
        <f>'Chipset units'!G86+'Chipset units'!G88+'Chipset units'!G32</f>
        <v>0</v>
      </c>
      <c r="E216" s="170">
        <f>'Chipset units'!H86+'Chipset units'!H88+'Chipset units'!H32</f>
        <v>0</v>
      </c>
      <c r="F216" s="170">
        <f>'Chipset units'!I86+'Chipset units'!I88+'Chipset units'!I32</f>
        <v>0</v>
      </c>
      <c r="G216" s="177">
        <f>'Chipset units'!J86+'Chipset units'!J88+'Chipset units'!J32</f>
        <v>0</v>
      </c>
      <c r="H216" s="170">
        <f>'Chipset units'!K86+'Chipset units'!K88+'Chipset units'!K32</f>
        <v>0</v>
      </c>
      <c r="I216" s="170">
        <f>'Chipset units'!L86+'Chipset units'!L88+'Chipset units'!L32</f>
        <v>0</v>
      </c>
      <c r="J216" s="170">
        <f>'Chipset units'!M86+'Chipset units'!M88+'Chipset units'!M32</f>
        <v>0</v>
      </c>
      <c r="K216" s="170">
        <f>'Chipset units'!N86+'Chipset units'!N88+'Chipset units'!N32</f>
        <v>0</v>
      </c>
      <c r="L216" s="170">
        <f>'Chipset units'!O86+'Chipset units'!O88+'Chipset units'!O32</f>
        <v>0</v>
      </c>
    </row>
    <row r="217" spans="2:12" x14ac:dyDescent="0.3">
      <c r="B217" s="165" t="s">
        <v>233</v>
      </c>
      <c r="C217" s="170">
        <f>'Chipset units'!F87+'Chipset units'!F89+'Chipset units'!F90+'Chipset units'!F33+'Chipset units'!F34</f>
        <v>0</v>
      </c>
      <c r="D217" s="170">
        <f>'Chipset units'!G87+'Chipset units'!G89+'Chipset units'!G90+'Chipset units'!G33+'Chipset units'!G34</f>
        <v>0</v>
      </c>
      <c r="E217" s="170">
        <f>'Chipset units'!H87+'Chipset units'!H89+'Chipset units'!H90+'Chipset units'!H33+'Chipset units'!H34</f>
        <v>0</v>
      </c>
      <c r="F217" s="170">
        <f>'Chipset units'!I87+'Chipset units'!I89+'Chipset units'!I90+'Chipset units'!I33+'Chipset units'!I34</f>
        <v>0</v>
      </c>
      <c r="G217" s="177">
        <f>'Chipset units'!J87+'Chipset units'!J89+'Chipset units'!J90+'Chipset units'!J33+'Chipset units'!J34</f>
        <v>0</v>
      </c>
      <c r="H217" s="170">
        <f>'Chipset units'!K87+'Chipset units'!K89+'Chipset units'!K90+'Chipset units'!K33+'Chipset units'!K34</f>
        <v>0</v>
      </c>
      <c r="I217" s="170">
        <f>'Chipset units'!L87+'Chipset units'!L89+'Chipset units'!L90+'Chipset units'!L33+'Chipset units'!L34</f>
        <v>0</v>
      </c>
      <c r="J217" s="170">
        <f>'Chipset units'!M87+'Chipset units'!M89+'Chipset units'!M90+'Chipset units'!M33+'Chipset units'!M34</f>
        <v>0</v>
      </c>
      <c r="K217" s="170">
        <f>'Chipset units'!N87+'Chipset units'!N89+'Chipset units'!N90+'Chipset units'!N33+'Chipset units'!N34</f>
        <v>0</v>
      </c>
      <c r="L217" s="170">
        <f>'Chipset units'!O87+'Chipset units'!O89+'Chipset units'!O90+'Chipset units'!O33+'Chipset units'!O34</f>
        <v>0</v>
      </c>
    </row>
    <row r="218" spans="2:12" x14ac:dyDescent="0.3">
      <c r="B218" s="167" t="s">
        <v>226</v>
      </c>
      <c r="C218" s="170">
        <f>'Chipset units'!F79+'Chipset units'!F76+'Chipset units'!F35</f>
        <v>0</v>
      </c>
      <c r="D218" s="170">
        <f>'Chipset units'!G79+'Chipset units'!G76+'Chipset units'!G35</f>
        <v>0</v>
      </c>
      <c r="E218" s="170">
        <f>'Chipset units'!H79+'Chipset units'!H76+'Chipset units'!H35</f>
        <v>0</v>
      </c>
      <c r="F218" s="170">
        <f>'Chipset units'!I79+'Chipset units'!I76+'Chipset units'!I35</f>
        <v>0</v>
      </c>
      <c r="G218" s="177">
        <f>'Chipset units'!J79+'Chipset units'!J76+'Chipset units'!J35</f>
        <v>0</v>
      </c>
      <c r="H218" s="170">
        <f>'Chipset units'!K79+'Chipset units'!K76+'Chipset units'!K35</f>
        <v>0</v>
      </c>
      <c r="I218" s="170">
        <f>'Chipset units'!L79+'Chipset units'!L76+'Chipset units'!L35</f>
        <v>0</v>
      </c>
      <c r="J218" s="170">
        <f>'Chipset units'!M79+'Chipset units'!M76+'Chipset units'!M35</f>
        <v>0</v>
      </c>
      <c r="K218" s="170">
        <f>'Chipset units'!N79+'Chipset units'!N76+'Chipset units'!N35</f>
        <v>0</v>
      </c>
      <c r="L218" s="170">
        <f>'Chipset units'!O79+'Chipset units'!O76+'Chipset units'!O35</f>
        <v>0</v>
      </c>
    </row>
    <row r="219" spans="2:12" x14ac:dyDescent="0.3">
      <c r="B219" s="167" t="s">
        <v>234</v>
      </c>
      <c r="C219" s="170">
        <f>'Chipset units'!F91+'Chipset units'!F92+'Chipset units'!F93</f>
        <v>0</v>
      </c>
      <c r="D219" s="170">
        <f>'Chipset units'!G91+'Chipset units'!G92+'Chipset units'!G93</f>
        <v>89</v>
      </c>
      <c r="E219" s="170">
        <f>'Chipset units'!H91+'Chipset units'!H92+'Chipset units'!H93</f>
        <v>0</v>
      </c>
      <c r="F219" s="170">
        <f>'Chipset units'!I91+'Chipset units'!I92+'Chipset units'!I93</f>
        <v>0</v>
      </c>
      <c r="G219" s="170">
        <f>'Chipset units'!J91+'Chipset units'!J92+'Chipset units'!J93</f>
        <v>0</v>
      </c>
      <c r="H219" s="170">
        <f>'Chipset units'!K91+'Chipset units'!K92+'Chipset units'!K93</f>
        <v>0</v>
      </c>
      <c r="I219" s="170">
        <f>'Chipset units'!L91+'Chipset units'!L92+'Chipset units'!L93</f>
        <v>0</v>
      </c>
      <c r="J219" s="170">
        <f>'Chipset units'!M91+'Chipset units'!M92+'Chipset units'!M93</f>
        <v>0</v>
      </c>
      <c r="K219" s="170">
        <f>'Chipset units'!N91+'Chipset units'!N92+'Chipset units'!N93</f>
        <v>0</v>
      </c>
      <c r="L219" s="170">
        <f>'Chipset units'!O91+'Chipset units'!O92+'Chipset units'!O93</f>
        <v>0</v>
      </c>
    </row>
    <row r="220" spans="2:12" x14ac:dyDescent="0.3">
      <c r="B220" s="168" t="s">
        <v>235</v>
      </c>
      <c r="C220" s="170">
        <f>'Chipset units'!F94+'Chipset units'!F36</f>
        <v>0</v>
      </c>
      <c r="D220" s="170">
        <f>'Chipset units'!G94+'Chipset units'!G36</f>
        <v>0</v>
      </c>
      <c r="E220" s="170">
        <f>'Chipset units'!H94+'Chipset units'!H36</f>
        <v>0</v>
      </c>
      <c r="F220" s="170">
        <f>'Chipset units'!I94+'Chipset units'!I36</f>
        <v>0</v>
      </c>
      <c r="G220" s="170">
        <f>'Chipset units'!J94+'Chipset units'!J36</f>
        <v>0</v>
      </c>
      <c r="H220" s="170">
        <f>'Chipset units'!K94+'Chipset units'!K36</f>
        <v>0</v>
      </c>
      <c r="I220" s="170">
        <f>'Chipset units'!L94+'Chipset units'!L36</f>
        <v>0</v>
      </c>
      <c r="J220" s="170">
        <f>'Chipset units'!M94+'Chipset units'!M36</f>
        <v>0</v>
      </c>
      <c r="K220" s="170">
        <f>'Chipset units'!N94+'Chipset units'!N36</f>
        <v>0</v>
      </c>
      <c r="L220" s="170">
        <f>'Chipset units'!O94+'Chipset units'!O36</f>
        <v>0</v>
      </c>
    </row>
    <row r="221" spans="2:12" x14ac:dyDescent="0.3">
      <c r="B221" s="111" t="s">
        <v>223</v>
      </c>
      <c r="C221" s="163">
        <f>SUM(C214:C220)</f>
        <v>3429</v>
      </c>
      <c r="D221" s="163">
        <f t="shared" ref="D221:L221" si="35">SUM(D214:D220)</f>
        <v>31958</v>
      </c>
      <c r="E221" s="163">
        <f t="shared" si="35"/>
        <v>0</v>
      </c>
      <c r="F221" s="163">
        <f t="shared" si="35"/>
        <v>0</v>
      </c>
      <c r="G221" s="163">
        <f t="shared" si="35"/>
        <v>0</v>
      </c>
      <c r="H221" s="163">
        <f t="shared" si="35"/>
        <v>0</v>
      </c>
      <c r="I221" s="163">
        <f t="shared" si="35"/>
        <v>0</v>
      </c>
      <c r="J221" s="163">
        <f t="shared" si="35"/>
        <v>0</v>
      </c>
      <c r="K221" s="163">
        <f t="shared" si="35"/>
        <v>0</v>
      </c>
      <c r="L221" s="163">
        <f t="shared" si="35"/>
        <v>0</v>
      </c>
    </row>
    <row r="222" spans="2:12" x14ac:dyDescent="0.3">
      <c r="B222" s="165" t="s">
        <v>227</v>
      </c>
      <c r="C222" s="139">
        <f>'Chipset units'!F108+'Chipset units'!F110+'Chipset units'!F111+'Chipset units'!F113</f>
        <v>123672</v>
      </c>
      <c r="D222" s="139">
        <f>'Chipset units'!G108+'Chipset units'!G110+'Chipset units'!G111+'Chipset units'!G113</f>
        <v>130450</v>
      </c>
      <c r="E222" s="139">
        <f>'Chipset units'!H108+'Chipset units'!H110+'Chipset units'!H111+'Chipset units'!H113</f>
        <v>0</v>
      </c>
      <c r="F222" s="139">
        <f>'Chipset units'!I108+'Chipset units'!I110+'Chipset units'!I111+'Chipset units'!I113</f>
        <v>0</v>
      </c>
      <c r="G222" s="139">
        <f>'Chipset units'!J108+'Chipset units'!J110+'Chipset units'!J111+'Chipset units'!J113</f>
        <v>0</v>
      </c>
      <c r="H222" s="139">
        <f>'Chipset units'!K108+'Chipset units'!K110+'Chipset units'!K111+'Chipset units'!K113</f>
        <v>0</v>
      </c>
      <c r="I222" s="139">
        <f>'Chipset units'!L108+'Chipset units'!L110+'Chipset units'!L111+'Chipset units'!L113</f>
        <v>0</v>
      </c>
      <c r="J222" s="139">
        <f>'Chipset units'!M108+'Chipset units'!M110+'Chipset units'!M111+'Chipset units'!M113</f>
        <v>0</v>
      </c>
      <c r="K222" s="139">
        <f>'Chipset units'!N108+'Chipset units'!N110+'Chipset units'!N111+'Chipset units'!N113</f>
        <v>0</v>
      </c>
      <c r="L222" s="139">
        <f>'Chipset units'!O108+'Chipset units'!O110+'Chipset units'!O111+'Chipset units'!O113</f>
        <v>0</v>
      </c>
    </row>
    <row r="223" spans="2:12" x14ac:dyDescent="0.3">
      <c r="B223" s="165" t="s">
        <v>236</v>
      </c>
      <c r="C223" s="139">
        <f>'Chipset units'!F114+'Chipset units'!F116</f>
        <v>0</v>
      </c>
      <c r="D223" s="139">
        <f>'Chipset units'!G114+'Chipset units'!G116</f>
        <v>7000</v>
      </c>
      <c r="E223" s="139">
        <f>'Chipset units'!H114+'Chipset units'!H116</f>
        <v>0</v>
      </c>
      <c r="F223" s="139">
        <f>'Chipset units'!I114+'Chipset units'!I116</f>
        <v>0</v>
      </c>
      <c r="G223" s="139">
        <f>'Chipset units'!J114+'Chipset units'!J116</f>
        <v>0</v>
      </c>
      <c r="H223" s="139">
        <f>'Chipset units'!K114+'Chipset units'!K116</f>
        <v>0</v>
      </c>
      <c r="I223" s="139">
        <f>'Chipset units'!L114+'Chipset units'!L116</f>
        <v>0</v>
      </c>
      <c r="J223" s="139">
        <f>'Chipset units'!M114+'Chipset units'!M116</f>
        <v>0</v>
      </c>
      <c r="K223" s="139">
        <f>'Chipset units'!N114+'Chipset units'!N116</f>
        <v>0</v>
      </c>
      <c r="L223" s="139">
        <f>'Chipset units'!O114+'Chipset units'!O116</f>
        <v>0</v>
      </c>
    </row>
    <row r="224" spans="2:12" x14ac:dyDescent="0.3">
      <c r="B224" s="165" t="s">
        <v>237</v>
      </c>
      <c r="C224" s="139">
        <f>SUM('Chipset units'!F117:F120)</f>
        <v>0</v>
      </c>
      <c r="D224" s="139">
        <f>SUM('Chipset units'!G117:G120)</f>
        <v>0</v>
      </c>
      <c r="E224" s="139">
        <f>SUM('Chipset units'!H117:H120)</f>
        <v>0</v>
      </c>
      <c r="F224" s="139">
        <f>SUM('Chipset units'!I117:I120)</f>
        <v>0</v>
      </c>
      <c r="G224" s="139">
        <f>SUM('Chipset units'!J117:J120)</f>
        <v>0</v>
      </c>
      <c r="H224" s="139">
        <f>SUM('Chipset units'!K117:K120)</f>
        <v>0</v>
      </c>
      <c r="I224" s="139">
        <f>SUM('Chipset units'!L117:L120)</f>
        <v>0</v>
      </c>
      <c r="J224" s="139">
        <f>SUM('Chipset units'!M117:M120)</f>
        <v>0</v>
      </c>
      <c r="K224" s="139">
        <f>SUM('Chipset units'!N117:N120)</f>
        <v>0</v>
      </c>
      <c r="L224" s="139">
        <f>SUM('Chipset units'!O117:O120)</f>
        <v>0</v>
      </c>
    </row>
    <row r="225" spans="2:13" x14ac:dyDescent="0.3">
      <c r="B225" s="165" t="s">
        <v>257</v>
      </c>
      <c r="C225" s="139">
        <f>'Chipset units'!F121</f>
        <v>0</v>
      </c>
      <c r="D225" s="139">
        <f>'Chipset units'!G121</f>
        <v>0</v>
      </c>
      <c r="E225" s="139">
        <f>'Chipset units'!H121</f>
        <v>0</v>
      </c>
      <c r="F225" s="139">
        <f>'Chipset units'!I121</f>
        <v>0</v>
      </c>
      <c r="G225" s="139">
        <f>'Chipset units'!J121</f>
        <v>0</v>
      </c>
      <c r="H225" s="139">
        <f>'Chipset units'!K121</f>
        <v>0</v>
      </c>
      <c r="I225" s="139">
        <f>'Chipset units'!L121</f>
        <v>0</v>
      </c>
      <c r="J225" s="139">
        <f>'Chipset units'!M121</f>
        <v>0</v>
      </c>
      <c r="K225" s="139">
        <f>'Chipset units'!N121</f>
        <v>0</v>
      </c>
      <c r="L225" s="139">
        <f>'Chipset units'!O121</f>
        <v>0</v>
      </c>
    </row>
    <row r="226" spans="2:13" x14ac:dyDescent="0.3">
      <c r="B226" s="111" t="s">
        <v>224</v>
      </c>
      <c r="C226" s="30">
        <f>SUM(C222:C225)</f>
        <v>123672</v>
      </c>
      <c r="D226" s="30">
        <f t="shared" ref="D226:L226" si="36">SUM(D222:D225)</f>
        <v>137450</v>
      </c>
      <c r="E226" s="30">
        <f t="shared" si="36"/>
        <v>0</v>
      </c>
      <c r="F226" s="30">
        <f t="shared" si="36"/>
        <v>0</v>
      </c>
      <c r="G226" s="30">
        <f t="shared" si="36"/>
        <v>0</v>
      </c>
      <c r="H226" s="30">
        <f t="shared" si="36"/>
        <v>0</v>
      </c>
      <c r="I226" s="30">
        <f t="shared" si="36"/>
        <v>0</v>
      </c>
      <c r="J226" s="30">
        <f t="shared" si="36"/>
        <v>0</v>
      </c>
      <c r="K226" s="30">
        <f t="shared" si="36"/>
        <v>0</v>
      </c>
      <c r="L226" s="30">
        <f t="shared" si="36"/>
        <v>0</v>
      </c>
    </row>
    <row r="228" spans="2:13" x14ac:dyDescent="0.3">
      <c r="B228" s="120" t="s">
        <v>238</v>
      </c>
      <c r="C228" s="15">
        <v>2016</v>
      </c>
      <c r="D228" s="15">
        <v>2017</v>
      </c>
      <c r="E228" s="15">
        <v>2018</v>
      </c>
      <c r="F228" s="15">
        <v>2019</v>
      </c>
      <c r="G228" s="15">
        <v>2020</v>
      </c>
      <c r="H228" s="15">
        <v>2021</v>
      </c>
      <c r="I228" s="15">
        <v>2022</v>
      </c>
      <c r="J228" s="15">
        <v>2023</v>
      </c>
      <c r="K228" s="15">
        <v>2024</v>
      </c>
      <c r="L228" s="15">
        <v>2025</v>
      </c>
    </row>
    <row r="229" spans="2:13" x14ac:dyDescent="0.3">
      <c r="B229" s="166" t="str">
        <f t="shared" ref="B229:B235" si="37">B214</f>
        <v>1-lane 50G PAM4 DSPs</v>
      </c>
      <c r="C229" s="171">
        <f>IF(C214=0,0,10^6*C262/C214)</f>
        <v>0</v>
      </c>
      <c r="D229" s="171">
        <f t="shared" ref="D229:L229" si="38">IF(D214=0,0,10^6*D262/D214)</f>
        <v>0</v>
      </c>
      <c r="E229" s="171">
        <f t="shared" si="38"/>
        <v>0</v>
      </c>
      <c r="F229" s="171">
        <f t="shared" si="38"/>
        <v>0</v>
      </c>
      <c r="G229" s="171">
        <f t="shared" si="38"/>
        <v>0</v>
      </c>
      <c r="H229" s="171">
        <f t="shared" si="38"/>
        <v>0</v>
      </c>
      <c r="I229" s="171">
        <f t="shared" si="38"/>
        <v>0</v>
      </c>
      <c r="J229" s="171">
        <f t="shared" si="38"/>
        <v>0</v>
      </c>
      <c r="K229" s="171">
        <f t="shared" si="38"/>
        <v>0</v>
      </c>
      <c r="L229" s="171">
        <f t="shared" si="38"/>
        <v>0</v>
      </c>
    </row>
    <row r="230" spans="2:13" x14ac:dyDescent="0.3">
      <c r="B230" s="165" t="str">
        <f t="shared" si="37"/>
        <v>2-lane 50G  PAM4 DSPs (ColorZ)</v>
      </c>
      <c r="C230" s="171">
        <f t="shared" ref="C230:L230" si="39">IF(C215=0,0,10^6*C263/C215)</f>
        <v>821.46947349810421</v>
      </c>
      <c r="D230" s="171">
        <f t="shared" si="39"/>
        <v>502.79307085255266</v>
      </c>
      <c r="E230" s="171">
        <f t="shared" si="39"/>
        <v>0</v>
      </c>
      <c r="F230" s="171">
        <f t="shared" si="39"/>
        <v>0</v>
      </c>
      <c r="G230" s="171">
        <f t="shared" si="39"/>
        <v>0</v>
      </c>
      <c r="H230" s="171">
        <f t="shared" si="39"/>
        <v>0</v>
      </c>
      <c r="I230" s="171">
        <f t="shared" si="39"/>
        <v>0</v>
      </c>
      <c r="J230" s="171">
        <f t="shared" si="39"/>
        <v>0</v>
      </c>
      <c r="K230" s="171">
        <f t="shared" si="39"/>
        <v>0</v>
      </c>
      <c r="L230" s="171">
        <f t="shared" si="39"/>
        <v>0</v>
      </c>
      <c r="M230" s="4" t="s">
        <v>231</v>
      </c>
    </row>
    <row r="231" spans="2:13" x14ac:dyDescent="0.3">
      <c r="B231" s="165" t="str">
        <f t="shared" si="37"/>
        <v>4-lane 50G  PAM4 DSPs</v>
      </c>
      <c r="C231" s="171">
        <f t="shared" ref="C231:L231" si="40">IF(C216=0,0,10^6*C264/C216)</f>
        <v>0</v>
      </c>
      <c r="D231" s="171">
        <f t="shared" si="40"/>
        <v>0</v>
      </c>
      <c r="E231" s="171">
        <f t="shared" si="40"/>
        <v>0</v>
      </c>
      <c r="F231" s="171">
        <f t="shared" si="40"/>
        <v>0</v>
      </c>
      <c r="G231" s="171">
        <f t="shared" si="40"/>
        <v>0</v>
      </c>
      <c r="H231" s="171">
        <f t="shared" si="40"/>
        <v>0</v>
      </c>
      <c r="I231" s="171">
        <f t="shared" si="40"/>
        <v>0</v>
      </c>
      <c r="J231" s="171">
        <f t="shared" si="40"/>
        <v>0</v>
      </c>
      <c r="K231" s="171">
        <f t="shared" si="40"/>
        <v>0</v>
      </c>
      <c r="L231" s="171">
        <f t="shared" si="40"/>
        <v>0</v>
      </c>
    </row>
    <row r="232" spans="2:13" x14ac:dyDescent="0.3">
      <c r="B232" s="165" t="str">
        <f t="shared" si="37"/>
        <v>8-lane 50G  PAM4 DSPs</v>
      </c>
      <c r="C232" s="171">
        <f t="shared" ref="C232:L232" si="41">IF(C217=0,0,10^6*C265/C217)</f>
        <v>0</v>
      </c>
      <c r="D232" s="171">
        <f t="shared" si="41"/>
        <v>0</v>
      </c>
      <c r="E232" s="171">
        <f t="shared" si="41"/>
        <v>0</v>
      </c>
      <c r="F232" s="171">
        <f t="shared" si="41"/>
        <v>0</v>
      </c>
      <c r="G232" s="171">
        <f t="shared" si="41"/>
        <v>0</v>
      </c>
      <c r="H232" s="171">
        <f t="shared" si="41"/>
        <v>0</v>
      </c>
      <c r="I232" s="171">
        <f t="shared" si="41"/>
        <v>0</v>
      </c>
      <c r="J232" s="171">
        <f t="shared" si="41"/>
        <v>0</v>
      </c>
      <c r="K232" s="171">
        <f t="shared" si="41"/>
        <v>0</v>
      </c>
      <c r="L232" s="171">
        <f t="shared" si="41"/>
        <v>0</v>
      </c>
    </row>
    <row r="233" spans="2:13" x14ac:dyDescent="0.3">
      <c r="B233" s="167" t="str">
        <f t="shared" si="37"/>
        <v xml:space="preserve">1-lane 100G  PAM4 DSPs </v>
      </c>
      <c r="C233" s="171">
        <f t="shared" ref="C233:L233" si="42">IF(C218=0,0,10^6*C266/C218)</f>
        <v>0</v>
      </c>
      <c r="D233" s="171">
        <f t="shared" si="42"/>
        <v>0</v>
      </c>
      <c r="E233" s="171">
        <f t="shared" si="42"/>
        <v>0</v>
      </c>
      <c r="F233" s="171">
        <f t="shared" si="42"/>
        <v>0</v>
      </c>
      <c r="G233" s="171">
        <f t="shared" si="42"/>
        <v>0</v>
      </c>
      <c r="H233" s="171">
        <f t="shared" si="42"/>
        <v>0</v>
      </c>
      <c r="I233" s="171">
        <f t="shared" si="42"/>
        <v>0</v>
      </c>
      <c r="J233" s="171">
        <f t="shared" si="42"/>
        <v>0</v>
      </c>
      <c r="K233" s="171">
        <f t="shared" si="42"/>
        <v>0</v>
      </c>
      <c r="L233" s="171">
        <f t="shared" si="42"/>
        <v>0</v>
      </c>
    </row>
    <row r="234" spans="2:13" x14ac:dyDescent="0.3">
      <c r="B234" s="167" t="str">
        <f t="shared" si="37"/>
        <v>4-lane 100G  PAM4 DSPs</v>
      </c>
      <c r="C234" s="171">
        <f t="shared" ref="C234:L234" si="43">IF(C219=0,0,10^6*C267/C219)</f>
        <v>0</v>
      </c>
      <c r="D234" s="171">
        <f t="shared" si="43"/>
        <v>600</v>
      </c>
      <c r="E234" s="171">
        <f t="shared" si="43"/>
        <v>0</v>
      </c>
      <c r="F234" s="171">
        <f t="shared" si="43"/>
        <v>0</v>
      </c>
      <c r="G234" s="171">
        <f t="shared" si="43"/>
        <v>0</v>
      </c>
      <c r="H234" s="171">
        <f t="shared" si="43"/>
        <v>0</v>
      </c>
      <c r="I234" s="171">
        <f t="shared" si="43"/>
        <v>0</v>
      </c>
      <c r="J234" s="171">
        <f t="shared" si="43"/>
        <v>0</v>
      </c>
      <c r="K234" s="171">
        <f t="shared" si="43"/>
        <v>0</v>
      </c>
      <c r="L234" s="171">
        <f t="shared" si="43"/>
        <v>0</v>
      </c>
    </row>
    <row r="235" spans="2:13" x14ac:dyDescent="0.3">
      <c r="B235" s="168" t="str">
        <f t="shared" si="37"/>
        <v>8-lane 100G  PAM4 DSPs</v>
      </c>
      <c r="C235" s="171">
        <f t="shared" ref="C235:L235" si="44">IF(C220=0,0,10^6*C268/C220)</f>
        <v>0</v>
      </c>
      <c r="D235" s="171">
        <f t="shared" si="44"/>
        <v>0</v>
      </c>
      <c r="E235" s="171">
        <f t="shared" si="44"/>
        <v>0</v>
      </c>
      <c r="F235" s="171">
        <f t="shared" si="44"/>
        <v>0</v>
      </c>
      <c r="G235" s="171">
        <f t="shared" si="44"/>
        <v>0</v>
      </c>
      <c r="H235" s="171">
        <f t="shared" si="44"/>
        <v>0</v>
      </c>
      <c r="I235" s="171">
        <f t="shared" si="44"/>
        <v>0</v>
      </c>
      <c r="J235" s="171">
        <f t="shared" si="44"/>
        <v>0</v>
      </c>
      <c r="K235" s="171">
        <f t="shared" si="44"/>
        <v>0</v>
      </c>
      <c r="L235" s="171">
        <f t="shared" si="44"/>
        <v>0</v>
      </c>
    </row>
    <row r="236" spans="2:13" x14ac:dyDescent="0.3">
      <c r="B236" s="111" t="s">
        <v>239</v>
      </c>
      <c r="C236" s="173">
        <f t="shared" ref="C236:L236" si="45">IF(C221=0,0,10^6*C269/C221)</f>
        <v>821.46947349810421</v>
      </c>
      <c r="D236" s="174">
        <f t="shared" si="45"/>
        <v>503.06378293385069</v>
      </c>
      <c r="E236" s="174">
        <f t="shared" si="45"/>
        <v>0</v>
      </c>
      <c r="F236" s="174">
        <f t="shared" si="45"/>
        <v>0</v>
      </c>
      <c r="G236" s="174">
        <f t="shared" si="45"/>
        <v>0</v>
      </c>
      <c r="H236" s="174">
        <f t="shared" si="45"/>
        <v>0</v>
      </c>
      <c r="I236" s="174">
        <f t="shared" si="45"/>
        <v>0</v>
      </c>
      <c r="J236" s="174">
        <f t="shared" si="45"/>
        <v>0</v>
      </c>
      <c r="K236" s="174">
        <f t="shared" si="45"/>
        <v>0</v>
      </c>
      <c r="L236" s="174">
        <f t="shared" si="45"/>
        <v>0</v>
      </c>
    </row>
    <row r="237" spans="2:13" x14ac:dyDescent="0.3">
      <c r="B237" s="165" t="str">
        <f>B222</f>
        <v>100G Coherent DSPs</v>
      </c>
      <c r="C237" s="171">
        <f t="shared" ref="C237:L237" si="46">IF(C222=0,0,10^6*C270/C222)</f>
        <v>1963.700125331522</v>
      </c>
      <c r="D237" s="171">
        <f t="shared" si="46"/>
        <v>1616.8794810948525</v>
      </c>
      <c r="E237" s="171">
        <f t="shared" si="46"/>
        <v>0</v>
      </c>
      <c r="F237" s="171">
        <f t="shared" si="46"/>
        <v>0</v>
      </c>
      <c r="G237" s="171">
        <f t="shared" si="46"/>
        <v>0</v>
      </c>
      <c r="H237" s="171">
        <f t="shared" si="46"/>
        <v>0</v>
      </c>
      <c r="I237" s="171">
        <f t="shared" si="46"/>
        <v>0</v>
      </c>
      <c r="J237" s="171">
        <f t="shared" si="46"/>
        <v>0</v>
      </c>
      <c r="K237" s="171">
        <f t="shared" si="46"/>
        <v>0</v>
      </c>
      <c r="L237" s="171">
        <f t="shared" si="46"/>
        <v>0</v>
      </c>
    </row>
    <row r="238" spans="2:13" x14ac:dyDescent="0.3">
      <c r="B238" s="165" t="str">
        <f>B223</f>
        <v>200G Coherent DSPs</v>
      </c>
      <c r="C238" s="171">
        <f t="shared" ref="C238:L238" si="47">IF(C223=0,0,10^6*C271/C223)</f>
        <v>0</v>
      </c>
      <c r="D238" s="171">
        <f>IF(D223=0,0,10^6*D271/D223)</f>
        <v>1865.5</v>
      </c>
      <c r="E238" s="171">
        <f t="shared" si="47"/>
        <v>0</v>
      </c>
      <c r="F238" s="171">
        <f t="shared" si="47"/>
        <v>0</v>
      </c>
      <c r="G238" s="171">
        <f t="shared" si="47"/>
        <v>0</v>
      </c>
      <c r="H238" s="171">
        <f t="shared" si="47"/>
        <v>0</v>
      </c>
      <c r="I238" s="171">
        <f t="shared" si="47"/>
        <v>0</v>
      </c>
      <c r="J238" s="171">
        <f t="shared" si="47"/>
        <v>0</v>
      </c>
      <c r="K238" s="171">
        <f t="shared" si="47"/>
        <v>0</v>
      </c>
      <c r="L238" s="171">
        <f t="shared" si="47"/>
        <v>0</v>
      </c>
    </row>
    <row r="239" spans="2:13" x14ac:dyDescent="0.3">
      <c r="B239" s="165" t="str">
        <f>B224</f>
        <v>400G Coherent DSPs</v>
      </c>
      <c r="C239" s="171">
        <f t="shared" ref="C239:L239" si="48">IF(C224=0,0,10^6*C272/C224)</f>
        <v>0</v>
      </c>
      <c r="D239" s="171">
        <f t="shared" si="48"/>
        <v>0</v>
      </c>
      <c r="E239" s="171">
        <f t="shared" si="48"/>
        <v>0</v>
      </c>
      <c r="F239" s="171">
        <f t="shared" si="48"/>
        <v>0</v>
      </c>
      <c r="G239" s="171">
        <f t="shared" si="48"/>
        <v>0</v>
      </c>
      <c r="H239" s="171">
        <f t="shared" si="48"/>
        <v>0</v>
      </c>
      <c r="I239" s="171">
        <f t="shared" si="48"/>
        <v>0</v>
      </c>
      <c r="J239" s="171">
        <f t="shared" si="48"/>
        <v>0</v>
      </c>
      <c r="K239" s="171">
        <f t="shared" si="48"/>
        <v>0</v>
      </c>
      <c r="L239" s="171">
        <f t="shared" si="48"/>
        <v>0</v>
      </c>
    </row>
    <row r="240" spans="2:13" x14ac:dyDescent="0.3">
      <c r="B240" s="165" t="str">
        <f>B225</f>
        <v>&gt;400G Coherent DSPs</v>
      </c>
      <c r="C240" s="171">
        <f t="shared" ref="C240:L240" si="49">IF(C225=0,0,10^6*C274/C225)</f>
        <v>0</v>
      </c>
      <c r="D240" s="171">
        <f t="shared" si="49"/>
        <v>0</v>
      </c>
      <c r="E240" s="171">
        <f t="shared" si="49"/>
        <v>0</v>
      </c>
      <c r="F240" s="171">
        <f t="shared" si="49"/>
        <v>0</v>
      </c>
      <c r="G240" s="171">
        <f t="shared" si="49"/>
        <v>0</v>
      </c>
      <c r="H240" s="171">
        <f t="shared" si="49"/>
        <v>0</v>
      </c>
      <c r="I240" s="171">
        <f t="shared" si="49"/>
        <v>0</v>
      </c>
      <c r="J240" s="171">
        <f t="shared" si="49"/>
        <v>0</v>
      </c>
      <c r="K240" s="171">
        <f t="shared" si="49"/>
        <v>0</v>
      </c>
      <c r="L240" s="171">
        <f t="shared" si="49"/>
        <v>0</v>
      </c>
    </row>
    <row r="241" spans="2:12" x14ac:dyDescent="0.3">
      <c r="B241" s="111" t="s">
        <v>240</v>
      </c>
      <c r="C241" s="173">
        <f t="shared" ref="C241:L241" si="50">IF(C226=0,0,10^6*C274/C226)</f>
        <v>1963.700125331522</v>
      </c>
      <c r="D241" s="174">
        <f t="shared" si="50"/>
        <v>1629.5411299295999</v>
      </c>
      <c r="E241" s="174">
        <f t="shared" si="50"/>
        <v>0</v>
      </c>
      <c r="F241" s="174">
        <f t="shared" si="50"/>
        <v>0</v>
      </c>
      <c r="G241" s="174">
        <f t="shared" si="50"/>
        <v>0</v>
      </c>
      <c r="H241" s="174">
        <f t="shared" si="50"/>
        <v>0</v>
      </c>
      <c r="I241" s="174">
        <f t="shared" si="50"/>
        <v>0</v>
      </c>
      <c r="J241" s="174">
        <f t="shared" si="50"/>
        <v>0</v>
      </c>
      <c r="K241" s="174">
        <f t="shared" si="50"/>
        <v>0</v>
      </c>
      <c r="L241" s="174">
        <f t="shared" si="50"/>
        <v>0</v>
      </c>
    </row>
    <row r="242" spans="2:12" x14ac:dyDescent="0.3">
      <c r="B242" s="2"/>
      <c r="C242" s="63"/>
      <c r="D242" s="63"/>
      <c r="E242" s="63"/>
      <c r="F242" s="63"/>
      <c r="G242" s="63"/>
      <c r="H242" s="63"/>
      <c r="I242" s="63"/>
      <c r="J242" s="63"/>
      <c r="K242" s="63"/>
      <c r="L242" s="63"/>
    </row>
    <row r="243" spans="2:12" x14ac:dyDescent="0.3">
      <c r="B243" s="2"/>
      <c r="C243" s="63"/>
      <c r="D243" s="63"/>
      <c r="E243" s="63"/>
      <c r="F243" s="63"/>
      <c r="G243" s="63"/>
      <c r="H243" s="63"/>
      <c r="I243" s="63"/>
      <c r="J243" s="63"/>
      <c r="K243" s="63"/>
      <c r="L243" s="63"/>
    </row>
    <row r="244" spans="2:12" x14ac:dyDescent="0.3">
      <c r="B244" s="2"/>
      <c r="C244" s="63"/>
      <c r="D244" s="63"/>
      <c r="E244" s="63"/>
      <c r="F244" s="63"/>
      <c r="G244" s="63"/>
      <c r="H244" s="63"/>
      <c r="I244" s="63"/>
      <c r="J244" s="63"/>
      <c r="K244" s="63"/>
      <c r="L244" s="63"/>
    </row>
    <row r="245" spans="2:12" x14ac:dyDescent="0.3">
      <c r="B245" s="2"/>
      <c r="C245" s="63"/>
      <c r="D245" s="63"/>
      <c r="E245" s="63"/>
      <c r="F245" s="63"/>
      <c r="G245" s="63"/>
      <c r="H245" s="63"/>
      <c r="I245" s="63"/>
      <c r="J245" s="63"/>
      <c r="K245" s="63"/>
      <c r="L245" s="63"/>
    </row>
    <row r="246" spans="2:12" x14ac:dyDescent="0.3">
      <c r="B246" s="2"/>
      <c r="C246" s="63"/>
      <c r="D246" s="63"/>
      <c r="E246" s="63"/>
      <c r="F246" s="63"/>
      <c r="G246" s="63"/>
      <c r="H246" s="63"/>
      <c r="I246" s="63"/>
      <c r="J246" s="63"/>
      <c r="K246" s="63"/>
      <c r="L246" s="63"/>
    </row>
    <row r="247" spans="2:12" x14ac:dyDescent="0.3">
      <c r="B247" s="2"/>
      <c r="C247" s="63"/>
      <c r="D247" s="63"/>
      <c r="E247" s="63"/>
      <c r="F247" s="63"/>
      <c r="G247" s="63"/>
      <c r="H247" s="63"/>
      <c r="I247" s="63"/>
      <c r="J247" s="63"/>
      <c r="K247" s="63"/>
      <c r="L247" s="63"/>
    </row>
    <row r="248" spans="2:12" x14ac:dyDescent="0.3">
      <c r="B248" s="2"/>
      <c r="C248" s="63"/>
      <c r="D248" s="63"/>
      <c r="E248" s="63"/>
      <c r="F248" s="63"/>
      <c r="G248" s="63"/>
      <c r="H248" s="63"/>
      <c r="I248" s="63"/>
      <c r="J248" s="63"/>
      <c r="K248" s="63"/>
      <c r="L248" s="63"/>
    </row>
    <row r="249" spans="2:12" x14ac:dyDescent="0.3">
      <c r="B249" s="2"/>
      <c r="C249" s="63"/>
      <c r="D249" s="63"/>
      <c r="E249" s="63"/>
      <c r="F249" s="63"/>
      <c r="G249" s="63"/>
      <c r="H249" s="63"/>
      <c r="I249" s="63"/>
      <c r="J249" s="63"/>
      <c r="K249" s="63"/>
      <c r="L249" s="63"/>
    </row>
    <row r="250" spans="2:12" x14ac:dyDescent="0.3">
      <c r="B250" s="2"/>
      <c r="C250" s="63"/>
      <c r="D250" s="63"/>
      <c r="E250" s="63"/>
      <c r="F250" s="63"/>
      <c r="G250" s="63"/>
      <c r="H250" s="63"/>
      <c r="I250" s="63"/>
      <c r="J250" s="63"/>
      <c r="K250" s="63"/>
      <c r="L250" s="63"/>
    </row>
    <row r="251" spans="2:12" x14ac:dyDescent="0.3">
      <c r="B251" s="2"/>
      <c r="C251" s="63"/>
      <c r="D251" s="63"/>
      <c r="E251" s="63"/>
      <c r="F251" s="63"/>
      <c r="G251" s="63"/>
      <c r="H251" s="63"/>
      <c r="I251" s="63"/>
      <c r="J251" s="63"/>
      <c r="K251" s="63"/>
      <c r="L251" s="63"/>
    </row>
    <row r="252" spans="2:12" x14ac:dyDescent="0.3">
      <c r="B252" s="2"/>
      <c r="C252" s="63"/>
      <c r="D252" s="63"/>
      <c r="E252" s="63"/>
      <c r="F252" s="63"/>
      <c r="G252" s="63"/>
      <c r="H252" s="63"/>
      <c r="I252" s="63"/>
      <c r="J252" s="63"/>
      <c r="K252" s="63"/>
      <c r="L252" s="63"/>
    </row>
    <row r="253" spans="2:12" x14ac:dyDescent="0.3">
      <c r="B253" s="2"/>
      <c r="C253" s="63"/>
      <c r="D253" s="63"/>
      <c r="E253" s="63"/>
      <c r="F253" s="63"/>
      <c r="G253" s="63"/>
      <c r="H253" s="63"/>
      <c r="I253" s="63"/>
      <c r="J253" s="63"/>
      <c r="K253" s="63"/>
      <c r="L253" s="63"/>
    </row>
    <row r="254" spans="2:12" x14ac:dyDescent="0.3">
      <c r="B254" s="2"/>
      <c r="C254" s="63"/>
      <c r="D254" s="63"/>
      <c r="E254" s="63"/>
      <c r="F254" s="63"/>
      <c r="G254" s="63"/>
      <c r="H254" s="63"/>
      <c r="I254" s="63"/>
      <c r="J254" s="63"/>
      <c r="K254" s="63"/>
      <c r="L254" s="63"/>
    </row>
    <row r="255" spans="2:12" x14ac:dyDescent="0.3">
      <c r="B255" s="2"/>
      <c r="C255" s="63"/>
      <c r="D255" s="63"/>
      <c r="E255" s="63"/>
      <c r="F255" s="63"/>
      <c r="G255" s="63"/>
      <c r="H255" s="63"/>
      <c r="I255" s="63"/>
      <c r="J255" s="63"/>
      <c r="K255" s="63"/>
      <c r="L255" s="63"/>
    </row>
    <row r="256" spans="2:12" x14ac:dyDescent="0.3">
      <c r="B256" s="2"/>
      <c r="C256" s="63"/>
      <c r="D256" s="63"/>
      <c r="E256" s="63"/>
      <c r="F256" s="63"/>
      <c r="G256" s="63"/>
      <c r="H256" s="63"/>
      <c r="I256" s="63"/>
      <c r="J256" s="63"/>
      <c r="K256" s="63"/>
      <c r="L256" s="63"/>
    </row>
    <row r="257" spans="2:12" x14ac:dyDescent="0.3">
      <c r="B257" s="2"/>
      <c r="C257" s="63"/>
      <c r="D257" s="63"/>
      <c r="E257" s="63"/>
      <c r="F257" s="63"/>
      <c r="G257" s="63"/>
      <c r="H257" s="63"/>
      <c r="I257" s="63"/>
      <c r="J257" s="63"/>
      <c r="K257" s="63"/>
      <c r="L257" s="63"/>
    </row>
    <row r="258" spans="2:12" x14ac:dyDescent="0.3">
      <c r="B258" s="2"/>
      <c r="C258" s="63"/>
      <c r="D258" s="63"/>
      <c r="E258" s="63"/>
      <c r="F258" s="63"/>
      <c r="G258" s="63"/>
      <c r="H258" s="63"/>
      <c r="I258" s="63"/>
      <c r="J258" s="63"/>
      <c r="K258" s="63"/>
      <c r="L258" s="63"/>
    </row>
    <row r="259" spans="2:12" x14ac:dyDescent="0.3">
      <c r="B259" s="2"/>
      <c r="C259" s="63"/>
      <c r="D259" s="63"/>
      <c r="E259" s="63"/>
      <c r="F259" s="63"/>
      <c r="G259" s="63"/>
      <c r="H259" s="63"/>
      <c r="I259" s="63"/>
      <c r="J259" s="63"/>
      <c r="K259" s="63"/>
      <c r="L259" s="63"/>
    </row>
    <row r="260" spans="2:12" x14ac:dyDescent="0.3">
      <c r="B260" s="2"/>
      <c r="C260" s="63"/>
      <c r="D260" s="63"/>
      <c r="E260" s="63"/>
      <c r="F260" s="63"/>
      <c r="G260" s="63"/>
      <c r="H260" s="63"/>
      <c r="I260" s="63"/>
      <c r="J260" s="63"/>
      <c r="K260" s="63"/>
      <c r="L260" s="63"/>
    </row>
    <row r="261" spans="2:12" x14ac:dyDescent="0.3">
      <c r="B261" s="120" t="s">
        <v>228</v>
      </c>
      <c r="C261" s="15">
        <v>2016</v>
      </c>
      <c r="D261" s="15">
        <v>2017</v>
      </c>
      <c r="E261" s="15">
        <v>2018</v>
      </c>
      <c r="F261" s="15">
        <v>2019</v>
      </c>
      <c r="G261" s="15">
        <v>2020</v>
      </c>
      <c r="H261" s="15">
        <v>2021</v>
      </c>
      <c r="I261" s="15">
        <v>2022</v>
      </c>
      <c r="J261" s="15">
        <v>2023</v>
      </c>
      <c r="K261" s="15">
        <v>2024</v>
      </c>
      <c r="L261" s="15">
        <v>2025</v>
      </c>
    </row>
    <row r="262" spans="2:12" x14ac:dyDescent="0.3">
      <c r="B262" s="166" t="str">
        <f t="shared" ref="B262:B273" si="51">B214</f>
        <v>1-lane 50G PAM4 DSPs</v>
      </c>
      <c r="C262" s="171">
        <f>SUM('Chipset revenues'!F64:F68)+'Chipset revenues'!F31</f>
        <v>0</v>
      </c>
      <c r="D262" s="171">
        <f>SUM('Chipset revenues'!G64:G68)+'Chipset revenues'!G31</f>
        <v>0</v>
      </c>
      <c r="E262" s="171">
        <f>SUM('Chipset revenues'!H64:H68)+'Chipset revenues'!H31</f>
        <v>0</v>
      </c>
      <c r="F262" s="171">
        <f>SUM('Chipset revenues'!I64:I68)+'Chipset revenues'!I31</f>
        <v>0</v>
      </c>
      <c r="G262" s="171">
        <f>SUM('Chipset revenues'!J64:J68)+'Chipset revenues'!J31</f>
        <v>0</v>
      </c>
      <c r="H262" s="171">
        <f>SUM('Chipset revenues'!K64:K68)+'Chipset revenues'!K31</f>
        <v>0</v>
      </c>
      <c r="I262" s="171">
        <f>SUM('Chipset revenues'!L64:L68)+'Chipset revenues'!L31</f>
        <v>0</v>
      </c>
      <c r="J262" s="171">
        <f>SUM('Chipset revenues'!M64:M68)+'Chipset revenues'!M31</f>
        <v>0</v>
      </c>
      <c r="K262" s="171">
        <f>SUM('Chipset revenues'!N64:N68)+'Chipset revenues'!N31</f>
        <v>0</v>
      </c>
      <c r="L262" s="171">
        <f>SUM('Chipset revenues'!O64:O68)+'Chipset revenues'!O31</f>
        <v>0</v>
      </c>
    </row>
    <row r="263" spans="2:12" x14ac:dyDescent="0.3">
      <c r="B263" s="165" t="str">
        <f t="shared" si="51"/>
        <v>2-lane 50G  PAM4 DSPs (ColorZ)</v>
      </c>
      <c r="C263" s="171">
        <f>'Chipset revenues'!F109</f>
        <v>2.8168188246249994</v>
      </c>
      <c r="D263" s="171">
        <f>'Chipset revenues'!G109</f>
        <v>16.023512374999999</v>
      </c>
      <c r="E263" s="171">
        <f>'Chipset revenues'!H109</f>
        <v>0</v>
      </c>
      <c r="F263" s="171">
        <f>'Chipset revenues'!I109</f>
        <v>0</v>
      </c>
      <c r="G263" s="171">
        <f>'Chipset revenues'!J109</f>
        <v>0</v>
      </c>
      <c r="H263" s="171">
        <f>'Chipset revenues'!K109</f>
        <v>0</v>
      </c>
      <c r="I263" s="171">
        <f>'Chipset revenues'!L109</f>
        <v>0</v>
      </c>
      <c r="J263" s="171">
        <f>'Chipset revenues'!M109</f>
        <v>0</v>
      </c>
      <c r="K263" s="171">
        <f>'Chipset revenues'!N109</f>
        <v>0</v>
      </c>
      <c r="L263" s="171">
        <f>'Chipset revenues'!O109</f>
        <v>0</v>
      </c>
    </row>
    <row r="264" spans="2:12" x14ac:dyDescent="0.3">
      <c r="B264" s="165" t="str">
        <f t="shared" si="51"/>
        <v>4-lane 50G  PAM4 DSPs</v>
      </c>
      <c r="C264" s="171">
        <f>'Chipset revenues'!F86+'Chipset revenues'!F88+'Chipset revenues'!F32</f>
        <v>0</v>
      </c>
      <c r="D264" s="171">
        <f>'Chipset revenues'!G86+'Chipset revenues'!G88+'Chipset revenues'!G32</f>
        <v>0</v>
      </c>
      <c r="E264" s="171">
        <f>'Chipset revenues'!H86+'Chipset revenues'!H88+'Chipset revenues'!H32</f>
        <v>0</v>
      </c>
      <c r="F264" s="171">
        <f>'Chipset revenues'!I86+'Chipset revenues'!I88+'Chipset revenues'!I32</f>
        <v>0</v>
      </c>
      <c r="G264" s="171">
        <f>'Chipset revenues'!J86+'Chipset revenues'!J88+'Chipset revenues'!J32</f>
        <v>0</v>
      </c>
      <c r="H264" s="171">
        <f>'Chipset revenues'!K86+'Chipset revenues'!K88+'Chipset revenues'!K32</f>
        <v>0</v>
      </c>
      <c r="I264" s="171">
        <f>'Chipset revenues'!L86+'Chipset revenues'!L88+'Chipset revenues'!L32</f>
        <v>0</v>
      </c>
      <c r="J264" s="171">
        <f>'Chipset revenues'!M86+'Chipset revenues'!M88+'Chipset revenues'!M32</f>
        <v>0</v>
      </c>
      <c r="K264" s="171">
        <f>'Chipset revenues'!N86+'Chipset revenues'!N88+'Chipset revenues'!N32</f>
        <v>0</v>
      </c>
      <c r="L264" s="171">
        <f>'Chipset revenues'!O86+'Chipset revenues'!O88+'Chipset revenues'!O32</f>
        <v>0</v>
      </c>
    </row>
    <row r="265" spans="2:12" x14ac:dyDescent="0.3">
      <c r="B265" s="165" t="str">
        <f t="shared" si="51"/>
        <v>8-lane 50G  PAM4 DSPs</v>
      </c>
      <c r="C265" s="171">
        <f>'Chipset revenues'!F87+'Chipset revenues'!F89+'Chipset revenues'!F90+'Chipset revenues'!F33+'Chipset revenues'!F34</f>
        <v>0</v>
      </c>
      <c r="D265" s="171">
        <f>'Chipset revenues'!G87+'Chipset revenues'!G89+'Chipset revenues'!G90+'Chipset revenues'!G33+'Chipset revenues'!G34</f>
        <v>0</v>
      </c>
      <c r="E265" s="171">
        <f>'Chipset revenues'!H87+'Chipset revenues'!H89+'Chipset revenues'!H90+'Chipset revenues'!H33+'Chipset revenues'!H34</f>
        <v>0</v>
      </c>
      <c r="F265" s="171">
        <f>'Chipset revenues'!I87+'Chipset revenues'!I89+'Chipset revenues'!I90+'Chipset revenues'!I33+'Chipset revenues'!I34</f>
        <v>0</v>
      </c>
      <c r="G265" s="171">
        <f>'Chipset revenues'!J87+'Chipset revenues'!J89+'Chipset revenues'!J90+'Chipset revenues'!J33+'Chipset revenues'!J34</f>
        <v>0</v>
      </c>
      <c r="H265" s="171">
        <f>'Chipset revenues'!K87+'Chipset revenues'!K89+'Chipset revenues'!K90+'Chipset revenues'!K33+'Chipset revenues'!K34</f>
        <v>0</v>
      </c>
      <c r="I265" s="171">
        <f>'Chipset revenues'!L87+'Chipset revenues'!L89+'Chipset revenues'!L90+'Chipset revenues'!L33+'Chipset revenues'!L34</f>
        <v>0</v>
      </c>
      <c r="J265" s="171">
        <f>'Chipset revenues'!M87+'Chipset revenues'!M89+'Chipset revenues'!M90+'Chipset revenues'!M33+'Chipset revenues'!M34</f>
        <v>0</v>
      </c>
      <c r="K265" s="171">
        <f>'Chipset revenues'!N87+'Chipset revenues'!N89+'Chipset revenues'!N90+'Chipset revenues'!N33+'Chipset revenues'!N34</f>
        <v>0</v>
      </c>
      <c r="L265" s="171">
        <f>'Chipset revenues'!O87+'Chipset revenues'!O89+'Chipset revenues'!O90+'Chipset revenues'!O33+'Chipset revenues'!O34</f>
        <v>0</v>
      </c>
    </row>
    <row r="266" spans="2:12" x14ac:dyDescent="0.3">
      <c r="B266" s="167" t="str">
        <f t="shared" si="51"/>
        <v xml:space="preserve">1-lane 100G  PAM4 DSPs </v>
      </c>
      <c r="C266" s="171">
        <f>'Chipset revenues'!F79+'Chipset revenues'!F76+'Chipset revenues'!F35</f>
        <v>0</v>
      </c>
      <c r="D266" s="171">
        <f>'Chipset revenues'!G79+'Chipset revenues'!G76+'Chipset revenues'!G35</f>
        <v>0</v>
      </c>
      <c r="E266" s="171">
        <f>'Chipset revenues'!H79+'Chipset revenues'!H76+'Chipset revenues'!H35</f>
        <v>0</v>
      </c>
      <c r="F266" s="171">
        <f>'Chipset revenues'!I79+'Chipset revenues'!I76+'Chipset revenues'!I35</f>
        <v>0</v>
      </c>
      <c r="G266" s="171">
        <f>'Chipset revenues'!J79+'Chipset revenues'!J76+'Chipset revenues'!J35</f>
        <v>0</v>
      </c>
      <c r="H266" s="171">
        <f>'Chipset revenues'!K79+'Chipset revenues'!K76+'Chipset revenues'!K35</f>
        <v>0</v>
      </c>
      <c r="I266" s="171">
        <f>'Chipset revenues'!L79+'Chipset revenues'!L76+'Chipset revenues'!L35</f>
        <v>0</v>
      </c>
      <c r="J266" s="171">
        <f>'Chipset revenues'!M79+'Chipset revenues'!M76+'Chipset revenues'!M35</f>
        <v>0</v>
      </c>
      <c r="K266" s="171">
        <f>'Chipset revenues'!N79+'Chipset revenues'!N76+'Chipset revenues'!N35</f>
        <v>0</v>
      </c>
      <c r="L266" s="171">
        <f>'Chipset revenues'!O79+'Chipset revenues'!O76+'Chipset revenues'!O35</f>
        <v>0</v>
      </c>
    </row>
    <row r="267" spans="2:12" x14ac:dyDescent="0.3">
      <c r="B267" s="167" t="str">
        <f t="shared" si="51"/>
        <v>4-lane 100G  PAM4 DSPs</v>
      </c>
      <c r="C267" s="171">
        <f>'Chipset revenues'!F91+'Chipset revenues'!F92+'Chipset revenues'!F93</f>
        <v>0</v>
      </c>
      <c r="D267" s="171">
        <f>'Chipset revenues'!G91+'Chipset revenues'!G92+'Chipset revenues'!G93</f>
        <v>5.3400000000000003E-2</v>
      </c>
      <c r="E267" s="171">
        <f>'Chipset revenues'!H91+'Chipset revenues'!H92+'Chipset revenues'!H93</f>
        <v>0</v>
      </c>
      <c r="F267" s="171">
        <f>'Chipset revenues'!I91+'Chipset revenues'!I92+'Chipset revenues'!I93</f>
        <v>0</v>
      </c>
      <c r="G267" s="171">
        <f>'Chipset revenues'!J91+'Chipset revenues'!J92+'Chipset revenues'!J93</f>
        <v>0</v>
      </c>
      <c r="H267" s="171">
        <f>'Chipset revenues'!K91+'Chipset revenues'!K92+'Chipset revenues'!K93</f>
        <v>0</v>
      </c>
      <c r="I267" s="171">
        <f>'Chipset revenues'!L91+'Chipset revenues'!L92+'Chipset revenues'!L93</f>
        <v>0</v>
      </c>
      <c r="J267" s="171">
        <f>'Chipset revenues'!M91+'Chipset revenues'!M92+'Chipset revenues'!M93</f>
        <v>0</v>
      </c>
      <c r="K267" s="171">
        <f>'Chipset revenues'!N91+'Chipset revenues'!N92+'Chipset revenues'!N93</f>
        <v>0</v>
      </c>
      <c r="L267" s="171">
        <f>'Chipset revenues'!O91+'Chipset revenues'!O92+'Chipset revenues'!O93</f>
        <v>0</v>
      </c>
    </row>
    <row r="268" spans="2:12" x14ac:dyDescent="0.3">
      <c r="B268" s="168" t="str">
        <f t="shared" si="51"/>
        <v>8-lane 100G  PAM4 DSPs</v>
      </c>
      <c r="C268" s="171">
        <f>'Chipset revenues'!F94+'Chipset revenues'!F36</f>
        <v>0</v>
      </c>
      <c r="D268" s="171">
        <f>'Chipset revenues'!G94+'Chipset revenues'!G36</f>
        <v>0</v>
      </c>
      <c r="E268" s="171">
        <f>'Chipset revenues'!H94+'Chipset revenues'!H36</f>
        <v>0</v>
      </c>
      <c r="F268" s="171">
        <f>'Chipset revenues'!I94+'Chipset revenues'!I36</f>
        <v>0</v>
      </c>
      <c r="G268" s="171">
        <f>'Chipset revenues'!J94+'Chipset revenues'!J36</f>
        <v>0</v>
      </c>
      <c r="H268" s="171">
        <f>'Chipset revenues'!K94+'Chipset revenues'!K36</f>
        <v>0</v>
      </c>
      <c r="I268" s="171">
        <f>'Chipset revenues'!L94+'Chipset revenues'!L36</f>
        <v>0</v>
      </c>
      <c r="J268" s="171">
        <f>'Chipset revenues'!M94+'Chipset revenues'!M36</f>
        <v>0</v>
      </c>
      <c r="K268" s="171">
        <f>'Chipset revenues'!N94+'Chipset revenues'!N36</f>
        <v>0</v>
      </c>
      <c r="L268" s="171">
        <f>'Chipset revenues'!O94+'Chipset revenues'!O36</f>
        <v>0</v>
      </c>
    </row>
    <row r="269" spans="2:12" x14ac:dyDescent="0.3">
      <c r="B269" s="111" t="str">
        <f t="shared" si="51"/>
        <v>PAM4 DSPs Total</v>
      </c>
      <c r="C269" s="172">
        <f>SUM(C262:C268)</f>
        <v>2.8168188246249994</v>
      </c>
      <c r="D269" s="172">
        <f t="shared" ref="D269:L269" si="52">SUM(D262:D268)</f>
        <v>16.076912374999999</v>
      </c>
      <c r="E269" s="172">
        <f t="shared" si="52"/>
        <v>0</v>
      </c>
      <c r="F269" s="172">
        <f t="shared" si="52"/>
        <v>0</v>
      </c>
      <c r="G269" s="172">
        <f t="shared" si="52"/>
        <v>0</v>
      </c>
      <c r="H269" s="172">
        <f t="shared" si="52"/>
        <v>0</v>
      </c>
      <c r="I269" s="172">
        <f t="shared" si="52"/>
        <v>0</v>
      </c>
      <c r="J269" s="172">
        <f t="shared" si="52"/>
        <v>0</v>
      </c>
      <c r="K269" s="172">
        <f t="shared" si="52"/>
        <v>0</v>
      </c>
      <c r="L269" s="172">
        <f t="shared" si="52"/>
        <v>0</v>
      </c>
    </row>
    <row r="270" spans="2:12" x14ac:dyDescent="0.3">
      <c r="B270" s="165" t="str">
        <f t="shared" si="51"/>
        <v>100G Coherent DSPs</v>
      </c>
      <c r="C270" s="117">
        <f>'Chipset revenues'!F108+'Chipset revenues'!F110+'Chipset revenues'!F111+'Chipset revenues'!F113</f>
        <v>242.85472190000002</v>
      </c>
      <c r="D270" s="117">
        <f>'Chipset revenues'!G108+'Chipset revenues'!G110+'Chipset revenues'!G111+'Chipset revenues'!G113</f>
        <v>210.92192830882351</v>
      </c>
      <c r="E270" s="117">
        <f>'Chipset revenues'!H108+'Chipset revenues'!H110+'Chipset revenues'!H111+'Chipset revenues'!H113</f>
        <v>0</v>
      </c>
      <c r="F270" s="117">
        <f>'Chipset revenues'!I108+'Chipset revenues'!I110+'Chipset revenues'!I111+'Chipset revenues'!I113</f>
        <v>0</v>
      </c>
      <c r="G270" s="117">
        <f>'Chipset revenues'!J108+'Chipset revenues'!J110+'Chipset revenues'!J111+'Chipset revenues'!J113</f>
        <v>0</v>
      </c>
      <c r="H270" s="117">
        <f>'Chipset revenues'!K108+'Chipset revenues'!K110+'Chipset revenues'!K111+'Chipset revenues'!K113</f>
        <v>0</v>
      </c>
      <c r="I270" s="117">
        <f>'Chipset revenues'!L108+'Chipset revenues'!L110+'Chipset revenues'!L111+'Chipset revenues'!L113</f>
        <v>0</v>
      </c>
      <c r="J270" s="117">
        <f>'Chipset revenues'!M108+'Chipset revenues'!M110+'Chipset revenues'!M111+'Chipset revenues'!M113</f>
        <v>0</v>
      </c>
      <c r="K270" s="117">
        <f>'Chipset revenues'!N108+'Chipset revenues'!N110+'Chipset revenues'!N111+'Chipset revenues'!N113</f>
        <v>0</v>
      </c>
      <c r="L270" s="117">
        <f>'Chipset revenues'!O108+'Chipset revenues'!O110+'Chipset revenues'!O111+'Chipset revenues'!O113</f>
        <v>0</v>
      </c>
    </row>
    <row r="271" spans="2:12" x14ac:dyDescent="0.3">
      <c r="B271" s="165" t="str">
        <f t="shared" si="51"/>
        <v>200G Coherent DSPs</v>
      </c>
      <c r="C271" s="117">
        <f>+'Chipset revenues'!F114+'Chipset revenues'!F116</f>
        <v>0</v>
      </c>
      <c r="D271" s="117">
        <f>+'Chipset revenues'!G114+'Chipset revenues'!G116</f>
        <v>13.0585</v>
      </c>
      <c r="E271" s="117">
        <f>+'Chipset revenues'!H114+'Chipset revenues'!H116</f>
        <v>0</v>
      </c>
      <c r="F271" s="117">
        <f>+'Chipset revenues'!I114+'Chipset revenues'!I116</f>
        <v>0</v>
      </c>
      <c r="G271" s="117">
        <f>+'Chipset revenues'!J114+'Chipset revenues'!J116</f>
        <v>0</v>
      </c>
      <c r="H271" s="117">
        <f>+'Chipset revenues'!K114+'Chipset revenues'!K116</f>
        <v>0</v>
      </c>
      <c r="I271" s="117">
        <f>+'Chipset revenues'!L114+'Chipset revenues'!L116</f>
        <v>0</v>
      </c>
      <c r="J271" s="117">
        <f>+'Chipset revenues'!M114+'Chipset revenues'!M116</f>
        <v>0</v>
      </c>
      <c r="K271" s="117">
        <f>+'Chipset revenues'!N114+'Chipset revenues'!N116</f>
        <v>0</v>
      </c>
      <c r="L271" s="117">
        <f>+'Chipset revenues'!O114+'Chipset revenues'!O116</f>
        <v>0</v>
      </c>
    </row>
    <row r="272" spans="2:12" x14ac:dyDescent="0.3">
      <c r="B272" s="165" t="str">
        <f t="shared" si="51"/>
        <v>400G Coherent DSPs</v>
      </c>
      <c r="C272" s="117">
        <f>SUM('Chipset revenues'!F117:F120)</f>
        <v>0</v>
      </c>
      <c r="D272" s="117">
        <f>SUM('Chipset revenues'!G117:G120)</f>
        <v>0</v>
      </c>
      <c r="E272" s="117">
        <f>SUM('Chipset revenues'!H117:H120)</f>
        <v>0</v>
      </c>
      <c r="F272" s="117">
        <f>SUM('Chipset revenues'!I117:I120)</f>
        <v>0</v>
      </c>
      <c r="G272" s="117">
        <f>SUM('Chipset revenues'!J117:J120)</f>
        <v>0</v>
      </c>
      <c r="H272" s="117">
        <f>SUM('Chipset revenues'!K117:K120)</f>
        <v>0</v>
      </c>
      <c r="I272" s="117">
        <f>SUM('Chipset revenues'!L117:L120)</f>
        <v>0</v>
      </c>
      <c r="J272" s="117">
        <f>SUM('Chipset revenues'!M117:M120)</f>
        <v>0</v>
      </c>
      <c r="K272" s="117">
        <f>SUM('Chipset revenues'!N117:N120)</f>
        <v>0</v>
      </c>
      <c r="L272" s="117">
        <f>SUM('Chipset revenues'!O117:O120)</f>
        <v>0</v>
      </c>
    </row>
    <row r="273" spans="2:12" x14ac:dyDescent="0.3">
      <c r="B273" s="165" t="str">
        <f t="shared" si="51"/>
        <v>&gt;400G Coherent DSPs</v>
      </c>
      <c r="C273" s="117">
        <f>'Chipset revenues'!F121</f>
        <v>0</v>
      </c>
      <c r="D273" s="117">
        <f>'Chipset revenues'!G121</f>
        <v>0</v>
      </c>
      <c r="E273" s="117">
        <f>'Chipset revenues'!H121</f>
        <v>0</v>
      </c>
      <c r="F273" s="117">
        <f>'Chipset revenues'!I121</f>
        <v>0</v>
      </c>
      <c r="G273" s="117">
        <f>'Chipset revenues'!J121</f>
        <v>0</v>
      </c>
      <c r="H273" s="117">
        <f>'Chipset revenues'!K121</f>
        <v>0</v>
      </c>
      <c r="I273" s="117">
        <f>'Chipset revenues'!L121</f>
        <v>0</v>
      </c>
      <c r="J273" s="117">
        <f>'Chipset revenues'!M121</f>
        <v>0</v>
      </c>
      <c r="K273" s="117">
        <f>'Chipset revenues'!N121</f>
        <v>0</v>
      </c>
      <c r="L273" s="117">
        <f>'Chipset revenues'!O121</f>
        <v>0</v>
      </c>
    </row>
    <row r="274" spans="2:12" x14ac:dyDescent="0.3">
      <c r="B274" s="111" t="str">
        <f t="shared" ref="B274" si="53">B226</f>
        <v>Total Coherent DSPs</v>
      </c>
      <c r="C274" s="65">
        <f>SUM(C270:C273)</f>
        <v>242.85472190000002</v>
      </c>
      <c r="D274" s="65">
        <f t="shared" ref="D274:L274" si="54">SUM(D270:D273)</f>
        <v>223.98042830882352</v>
      </c>
      <c r="E274" s="65">
        <f t="shared" si="54"/>
        <v>0</v>
      </c>
      <c r="F274" s="65">
        <f t="shared" si="54"/>
        <v>0</v>
      </c>
      <c r="G274" s="65">
        <f t="shared" si="54"/>
        <v>0</v>
      </c>
      <c r="H274" s="65">
        <f t="shared" si="54"/>
        <v>0</v>
      </c>
      <c r="I274" s="65">
        <f t="shared" si="54"/>
        <v>0</v>
      </c>
      <c r="J274" s="65">
        <f t="shared" si="54"/>
        <v>0</v>
      </c>
      <c r="K274" s="65">
        <f t="shared" si="54"/>
        <v>0</v>
      </c>
      <c r="L274" s="65">
        <f t="shared" si="54"/>
        <v>0</v>
      </c>
    </row>
    <row r="277" spans="2:12" ht="15.5" x14ac:dyDescent="0.35">
      <c r="B277" s="1" t="s">
        <v>255</v>
      </c>
    </row>
    <row r="278" spans="2:12" ht="15.5" x14ac:dyDescent="0.35">
      <c r="B278" s="1"/>
    </row>
    <row r="279" spans="2:12" ht="15.5" x14ac:dyDescent="0.35">
      <c r="B279" s="1"/>
    </row>
    <row r="280" spans="2:12" ht="15.5" x14ac:dyDescent="0.35">
      <c r="B280" s="1"/>
    </row>
    <row r="281" spans="2:12" ht="15.5" x14ac:dyDescent="0.35">
      <c r="B281" s="1"/>
    </row>
    <row r="282" spans="2:12" ht="15.5" x14ac:dyDescent="0.35">
      <c r="B282" s="1"/>
    </row>
    <row r="283" spans="2:12" ht="15.5" x14ac:dyDescent="0.35">
      <c r="B283" s="1"/>
    </row>
    <row r="284" spans="2:12" ht="15.5" x14ac:dyDescent="0.35">
      <c r="B284" s="1"/>
    </row>
    <row r="285" spans="2:12" ht="15.5" x14ac:dyDescent="0.35">
      <c r="B285" s="1"/>
    </row>
    <row r="286" spans="2:12" ht="15.5" x14ac:dyDescent="0.35">
      <c r="B286" s="1"/>
    </row>
    <row r="287" spans="2:12" ht="15.5" x14ac:dyDescent="0.35">
      <c r="B287" s="1"/>
    </row>
    <row r="288" spans="2:12" ht="15.5" x14ac:dyDescent="0.35">
      <c r="B288" s="1"/>
    </row>
    <row r="289" spans="2:13" ht="15.5" x14ac:dyDescent="0.35">
      <c r="B289" s="1"/>
    </row>
    <row r="290" spans="2:13" ht="15.5" x14ac:dyDescent="0.35">
      <c r="B290" s="1"/>
    </row>
    <row r="291" spans="2:13" ht="15.5" x14ac:dyDescent="0.35">
      <c r="B291" s="1"/>
    </row>
    <row r="292" spans="2:13" ht="15.5" x14ac:dyDescent="0.35">
      <c r="B292" s="1"/>
    </row>
    <row r="293" spans="2:13" ht="10.5" customHeight="1" x14ac:dyDescent="0.3">
      <c r="E293" t="s">
        <v>242</v>
      </c>
    </row>
    <row r="294" spans="2:13" x14ac:dyDescent="0.3">
      <c r="C294" s="176">
        <v>2016</v>
      </c>
      <c r="D294" s="176">
        <v>2017</v>
      </c>
      <c r="E294" s="176">
        <v>2018</v>
      </c>
      <c r="F294" s="176">
        <v>2019</v>
      </c>
      <c r="G294" s="176">
        <v>2020</v>
      </c>
      <c r="H294" s="176">
        <v>2021</v>
      </c>
      <c r="I294" s="176">
        <v>2022</v>
      </c>
      <c r="J294" s="176">
        <v>2023</v>
      </c>
      <c r="K294" s="176">
        <v>2024</v>
      </c>
      <c r="L294" s="176">
        <v>2025</v>
      </c>
    </row>
    <row r="295" spans="2:13" x14ac:dyDescent="0.3">
      <c r="B295" s="181" t="s">
        <v>259</v>
      </c>
      <c r="C295" s="175">
        <v>312088</v>
      </c>
      <c r="D295" s="175">
        <v>347869</v>
      </c>
      <c r="E295" s="175">
        <v>357000</v>
      </c>
      <c r="F295" s="175">
        <v>345000</v>
      </c>
      <c r="G295" s="175">
        <v>368550</v>
      </c>
      <c r="H295" s="175">
        <v>495186</v>
      </c>
      <c r="I295" s="175">
        <v>596874.30000000005</v>
      </c>
      <c r="J295" s="175">
        <v>686717.49</v>
      </c>
      <c r="K295" s="175">
        <v>748373.04450000008</v>
      </c>
      <c r="L295" s="175">
        <v>784726.48926000006</v>
      </c>
    </row>
    <row r="296" spans="2:13" x14ac:dyDescent="0.3">
      <c r="B296" s="181" t="s">
        <v>260</v>
      </c>
      <c r="C296" s="175">
        <v>0</v>
      </c>
      <c r="D296" s="175">
        <v>45500</v>
      </c>
      <c r="E296" s="175">
        <v>122000</v>
      </c>
      <c r="F296" s="175">
        <v>217000</v>
      </c>
      <c r="G296" s="175">
        <v>272498.90329274582</v>
      </c>
      <c r="H296" s="175">
        <v>440853.02592694247</v>
      </c>
      <c r="I296" s="175">
        <v>538787.72981598391</v>
      </c>
      <c r="J296" s="175">
        <v>620258.22779758228</v>
      </c>
      <c r="K296" s="175">
        <v>673537.37918746145</v>
      </c>
      <c r="L296" s="175">
        <v>705663.30940058525</v>
      </c>
    </row>
    <row r="297" spans="2:13" x14ac:dyDescent="0.3">
      <c r="B297" s="181" t="s">
        <v>264</v>
      </c>
      <c r="C297" s="175">
        <v>0</v>
      </c>
      <c r="D297" s="175">
        <v>4000</v>
      </c>
      <c r="E297" s="175">
        <v>17802</v>
      </c>
      <c r="F297" s="175">
        <v>42500</v>
      </c>
      <c r="G297" s="175">
        <v>85900</v>
      </c>
      <c r="H297" s="175">
        <v>178030</v>
      </c>
      <c r="I297" s="175">
        <v>275190</v>
      </c>
      <c r="J297" s="175">
        <v>399260.80844436085</v>
      </c>
      <c r="K297" s="175">
        <v>542865.61266654124</v>
      </c>
      <c r="L297" s="175">
        <v>716525.05836648482</v>
      </c>
    </row>
    <row r="299" spans="2:13" x14ac:dyDescent="0.3">
      <c r="B299" s="181" t="s">
        <v>258</v>
      </c>
      <c r="C299" s="163">
        <f>Summary!C222</f>
        <v>123672</v>
      </c>
      <c r="D299" s="163">
        <f>Summary!D222</f>
        <v>130450</v>
      </c>
      <c r="E299" s="163">
        <f>Summary!E222</f>
        <v>0</v>
      </c>
      <c r="F299" s="163">
        <f>Summary!F222</f>
        <v>0</v>
      </c>
      <c r="G299" s="163">
        <f>Summary!G222</f>
        <v>0</v>
      </c>
      <c r="H299" s="163">
        <f>Summary!H222</f>
        <v>0</v>
      </c>
      <c r="I299" s="163">
        <f>Summary!I222</f>
        <v>0</v>
      </c>
      <c r="J299" s="163">
        <f>Summary!J222</f>
        <v>0</v>
      </c>
      <c r="K299" s="163">
        <f>Summary!K222</f>
        <v>0</v>
      </c>
      <c r="L299" s="163">
        <f>Summary!L222</f>
        <v>0</v>
      </c>
    </row>
    <row r="300" spans="2:13" x14ac:dyDescent="0.3">
      <c r="B300" s="181" t="s">
        <v>256</v>
      </c>
      <c r="C300" s="163">
        <f>Summary!C223</f>
        <v>0</v>
      </c>
      <c r="D300" s="163">
        <f>Summary!D223</f>
        <v>7000</v>
      </c>
      <c r="E300" s="163">
        <f>Summary!E223</f>
        <v>0</v>
      </c>
      <c r="F300" s="163">
        <f>Summary!F223</f>
        <v>0</v>
      </c>
      <c r="G300" s="163">
        <f>Summary!G223</f>
        <v>0</v>
      </c>
      <c r="H300" s="163">
        <f>Summary!H223</f>
        <v>0</v>
      </c>
      <c r="I300" s="163">
        <f>Summary!I223</f>
        <v>0</v>
      </c>
      <c r="J300" s="163">
        <f>Summary!J223</f>
        <v>0</v>
      </c>
      <c r="K300" s="163">
        <f>Summary!K223</f>
        <v>0</v>
      </c>
      <c r="L300" s="163">
        <f>Summary!L223</f>
        <v>0</v>
      </c>
    </row>
    <row r="301" spans="2:13" x14ac:dyDescent="0.3">
      <c r="B301" s="181" t="s">
        <v>265</v>
      </c>
      <c r="C301" s="163">
        <f>Summary!C224+C225</f>
        <v>0</v>
      </c>
      <c r="D301" s="163">
        <f>Summary!D224+D225</f>
        <v>0</v>
      </c>
      <c r="E301" s="163">
        <f>Summary!E224+E225</f>
        <v>0</v>
      </c>
      <c r="F301" s="163">
        <f>Summary!F224+F225</f>
        <v>0</v>
      </c>
      <c r="G301" s="163">
        <f>Summary!G224+G225</f>
        <v>0</v>
      </c>
      <c r="H301" s="163">
        <f>Summary!H224+H225</f>
        <v>0</v>
      </c>
      <c r="I301" s="163">
        <f>Summary!I224+I225</f>
        <v>0</v>
      </c>
      <c r="J301" s="163">
        <f>Summary!J224+J225</f>
        <v>0</v>
      </c>
      <c r="K301" s="163">
        <f>Summary!K224+K225</f>
        <v>0</v>
      </c>
      <c r="L301" s="163">
        <f>Summary!L224+L225</f>
        <v>0</v>
      </c>
    </row>
    <row r="302" spans="2:13" x14ac:dyDescent="0.3">
      <c r="K302" s="164"/>
      <c r="L302" s="164"/>
    </row>
    <row r="303" spans="2:13" x14ac:dyDescent="0.3">
      <c r="B303" s="181" t="s">
        <v>261</v>
      </c>
      <c r="C303" s="73">
        <f t="shared" ref="C303:L303" si="55">C299/C295</f>
        <v>0.39627284612032504</v>
      </c>
      <c r="D303" s="73">
        <f t="shared" si="55"/>
        <v>0.37499748468532695</v>
      </c>
      <c r="E303" s="73">
        <f t="shared" si="55"/>
        <v>0</v>
      </c>
      <c r="F303" s="73">
        <f t="shared" si="55"/>
        <v>0</v>
      </c>
      <c r="G303" s="73">
        <f t="shared" si="55"/>
        <v>0</v>
      </c>
      <c r="H303" s="73">
        <f t="shared" si="55"/>
        <v>0</v>
      </c>
      <c r="I303" s="73">
        <f t="shared" si="55"/>
        <v>0</v>
      </c>
      <c r="J303" s="182">
        <f t="shared" si="55"/>
        <v>0</v>
      </c>
      <c r="K303" s="182">
        <f t="shared" si="55"/>
        <v>0</v>
      </c>
      <c r="L303" s="182">
        <f t="shared" si="55"/>
        <v>0</v>
      </c>
      <c r="M303" s="4"/>
    </row>
    <row r="304" spans="2:13" x14ac:dyDescent="0.3">
      <c r="B304" s="181" t="s">
        <v>262</v>
      </c>
      <c r="C304" s="73"/>
      <c r="D304" s="182">
        <f t="shared" ref="D304:L304" si="56">D300/D296</f>
        <v>0.15384615384615385</v>
      </c>
      <c r="E304" s="182">
        <f t="shared" si="56"/>
        <v>0</v>
      </c>
      <c r="F304" s="182">
        <f t="shared" si="56"/>
        <v>0</v>
      </c>
      <c r="G304" s="182">
        <f t="shared" si="56"/>
        <v>0</v>
      </c>
      <c r="H304" s="182">
        <f t="shared" si="56"/>
        <v>0</v>
      </c>
      <c r="I304" s="182">
        <f t="shared" si="56"/>
        <v>0</v>
      </c>
      <c r="J304" s="182">
        <f t="shared" si="56"/>
        <v>0</v>
      </c>
      <c r="K304" s="182">
        <f t="shared" si="56"/>
        <v>0</v>
      </c>
      <c r="L304" s="182">
        <f t="shared" si="56"/>
        <v>0</v>
      </c>
      <c r="M304" s="4"/>
    </row>
    <row r="305" spans="2:13" x14ac:dyDescent="0.3">
      <c r="B305" s="181" t="s">
        <v>266</v>
      </c>
      <c r="C305" s="73"/>
      <c r="D305" s="186">
        <f t="shared" ref="D305:L305" si="57">D301/D297</f>
        <v>0</v>
      </c>
      <c r="E305" s="186">
        <f t="shared" si="57"/>
        <v>0</v>
      </c>
      <c r="F305" s="186">
        <f t="shared" si="57"/>
        <v>0</v>
      </c>
      <c r="G305" s="186">
        <f t="shared" si="57"/>
        <v>0</v>
      </c>
      <c r="H305" s="186">
        <f t="shared" si="57"/>
        <v>0</v>
      </c>
      <c r="I305" s="186">
        <f t="shared" si="57"/>
        <v>0</v>
      </c>
      <c r="J305" s="186">
        <f t="shared" si="57"/>
        <v>0</v>
      </c>
      <c r="K305" s="186">
        <f t="shared" si="57"/>
        <v>0</v>
      </c>
      <c r="L305" s="186">
        <f t="shared" si="57"/>
        <v>0</v>
      </c>
      <c r="M305" s="4"/>
    </row>
    <row r="308" spans="2:13" ht="15.5" x14ac:dyDescent="0.35">
      <c r="B308" s="1" t="s">
        <v>254</v>
      </c>
    </row>
    <row r="324" spans="2:12" x14ac:dyDescent="0.3">
      <c r="B324" s="16" t="s">
        <v>150</v>
      </c>
      <c r="C324" s="15">
        <v>2016</v>
      </c>
      <c r="D324" s="15">
        <v>2017</v>
      </c>
      <c r="E324" s="15">
        <v>2018</v>
      </c>
      <c r="F324" s="15">
        <v>2019</v>
      </c>
      <c r="G324" s="15">
        <v>2020</v>
      </c>
      <c r="H324" s="15">
        <v>2021</v>
      </c>
      <c r="I324" s="15">
        <v>2022</v>
      </c>
      <c r="J324" s="15">
        <v>2023</v>
      </c>
      <c r="K324" s="15">
        <v>2024</v>
      </c>
      <c r="L324" s="15">
        <v>2025</v>
      </c>
    </row>
    <row r="325" spans="2:12" x14ac:dyDescent="0.3">
      <c r="B325" s="111" t="s">
        <v>218</v>
      </c>
      <c r="C325" s="163"/>
      <c r="D325" s="163">
        <v>356</v>
      </c>
      <c r="E325" s="163">
        <v>303300</v>
      </c>
      <c r="F325" s="163">
        <v>1367245.5054945054</v>
      </c>
      <c r="G325" s="163">
        <v>5916179</v>
      </c>
      <c r="H325" s="163">
        <v>14167703.300000001</v>
      </c>
      <c r="I325" s="163">
        <v>27712293.59</v>
      </c>
      <c r="J325" s="163">
        <v>49228940.759999998</v>
      </c>
      <c r="K325" s="163">
        <v>69068235.350999996</v>
      </c>
      <c r="L325" s="163">
        <v>94628468.456199989</v>
      </c>
    </row>
    <row r="326" spans="2:12" x14ac:dyDescent="0.3">
      <c r="B326" t="s">
        <v>219</v>
      </c>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2:M269"/>
  <sheetViews>
    <sheetView zoomScale="80" zoomScaleNormal="80" workbookViewId="0">
      <selection activeCell="E157" sqref="E157:L159"/>
    </sheetView>
  </sheetViews>
  <sheetFormatPr defaultColWidth="11.19921875" defaultRowHeight="13" x14ac:dyDescent="0.3"/>
  <cols>
    <col min="1" max="1" width="5" customWidth="1"/>
    <col min="2" max="2" width="18" customWidth="1"/>
    <col min="3" max="3" width="11.59765625" bestFit="1" customWidth="1"/>
    <col min="4" max="4" width="14.19921875" bestFit="1" customWidth="1"/>
    <col min="5" max="7" width="11.59765625" bestFit="1" customWidth="1"/>
    <col min="8" max="12" width="13" bestFit="1" customWidth="1"/>
  </cols>
  <sheetData>
    <row r="2" spans="2:2" ht="18.5" x14ac:dyDescent="0.45">
      <c r="B2" s="71" t="str">
        <f>Introduction!B2</f>
        <v>LightCounting Market Research</v>
      </c>
    </row>
    <row r="3" spans="2:2" ht="15.5" x14ac:dyDescent="0.35">
      <c r="B3" s="41" t="str">
        <f>Introduction!B3</f>
        <v>October 2020  -- SAMPLE DATABASE</v>
      </c>
    </row>
    <row r="4" spans="2:2" ht="15.5" x14ac:dyDescent="0.35">
      <c r="B4" s="72" t="str">
        <f>Introduction!B4</f>
        <v>Forecast: IC Chipsets for Optical Transceivers</v>
      </c>
    </row>
    <row r="5" spans="2:2" ht="15.5" x14ac:dyDescent="0.35">
      <c r="B5" s="72"/>
    </row>
    <row r="6" spans="2:2" ht="15.5" x14ac:dyDescent="0.35">
      <c r="B6" s="72"/>
    </row>
    <row r="7" spans="2:2" ht="15.5" x14ac:dyDescent="0.35">
      <c r="B7" s="72"/>
    </row>
    <row r="8" spans="2:2" ht="15.5" x14ac:dyDescent="0.35">
      <c r="B8" s="72"/>
    </row>
    <row r="9" spans="2:2" ht="15.5" x14ac:dyDescent="0.35">
      <c r="B9" s="72"/>
    </row>
    <row r="10" spans="2:2" ht="15.5" x14ac:dyDescent="0.35">
      <c r="B10" s="72"/>
    </row>
    <row r="21" spans="2:13" ht="15.5" x14ac:dyDescent="0.35">
      <c r="B21" s="1" t="s">
        <v>153</v>
      </c>
    </row>
    <row r="23" spans="2:13" x14ac:dyDescent="0.3">
      <c r="B23" s="120" t="s">
        <v>151</v>
      </c>
      <c r="C23" s="15">
        <v>2016</v>
      </c>
      <c r="D23" s="15">
        <v>2017</v>
      </c>
      <c r="E23" s="15">
        <v>2018</v>
      </c>
      <c r="F23" s="15">
        <v>2019</v>
      </c>
      <c r="G23" s="15">
        <v>2020</v>
      </c>
      <c r="H23" s="15">
        <v>2021</v>
      </c>
      <c r="I23" s="15">
        <v>2022</v>
      </c>
      <c r="J23" s="15">
        <v>2023</v>
      </c>
      <c r="K23" s="15">
        <v>2024</v>
      </c>
      <c r="L23" s="15">
        <v>2025</v>
      </c>
    </row>
    <row r="24" spans="2:13" x14ac:dyDescent="0.3">
      <c r="B24" s="66" t="s">
        <v>154</v>
      </c>
      <c r="C24" s="56">
        <v>595.34603687362983</v>
      </c>
      <c r="D24" s="56">
        <v>488.89860153423245</v>
      </c>
      <c r="E24" s="56"/>
      <c r="F24" s="56"/>
      <c r="G24" s="56"/>
      <c r="H24" s="56"/>
      <c r="I24" s="56"/>
      <c r="J24" s="56"/>
      <c r="K24" s="56"/>
      <c r="L24" s="56"/>
      <c r="M24" s="26"/>
    </row>
    <row r="25" spans="2:13" x14ac:dyDescent="0.3">
      <c r="B25" s="110" t="s">
        <v>155</v>
      </c>
      <c r="C25" s="56">
        <f>SUM('Chipset revenues'!F42:F51)</f>
        <v>43.422036047299805</v>
      </c>
      <c r="D25" s="56">
        <f>SUM('Chipset revenues'!G42:G51)</f>
        <v>35.039678761396523</v>
      </c>
      <c r="E25" s="56"/>
      <c r="F25" s="56"/>
      <c r="G25" s="56"/>
      <c r="H25" s="56"/>
      <c r="I25" s="56"/>
      <c r="J25" s="56"/>
      <c r="K25" s="56"/>
      <c r="L25" s="56"/>
      <c r="M25" s="7"/>
    </row>
    <row r="26" spans="2:13" x14ac:dyDescent="0.3">
      <c r="B26" s="111" t="s">
        <v>156</v>
      </c>
      <c r="C26" s="122">
        <f t="shared" ref="C26:J26" si="0">C25/C24</f>
        <v>7.293579424047919E-2</v>
      </c>
      <c r="D26" s="122">
        <f t="shared" si="0"/>
        <v>7.167064632919197E-2</v>
      </c>
      <c r="E26" s="122"/>
      <c r="F26" s="122"/>
      <c r="G26" s="122"/>
      <c r="H26" s="122"/>
      <c r="I26" s="122"/>
      <c r="J26" s="122"/>
      <c r="K26" s="122"/>
      <c r="L26" s="122"/>
      <c r="M26" s="7"/>
    </row>
    <row r="27" spans="2:13" x14ac:dyDescent="0.3">
      <c r="M27" s="7"/>
    </row>
    <row r="28" spans="2:13" x14ac:dyDescent="0.3">
      <c r="M28" s="7"/>
    </row>
    <row r="29" spans="2:13" ht="15.5" x14ac:dyDescent="0.35">
      <c r="B29" s="1" t="s">
        <v>157</v>
      </c>
      <c r="M29" s="7"/>
    </row>
    <row r="30" spans="2:13" x14ac:dyDescent="0.3">
      <c r="M30" s="7"/>
    </row>
    <row r="31" spans="2:13" x14ac:dyDescent="0.3">
      <c r="B31" s="120" t="s">
        <v>151</v>
      </c>
      <c r="C31" s="15">
        <v>2016</v>
      </c>
      <c r="D31" s="15">
        <v>2017</v>
      </c>
      <c r="E31" s="15">
        <v>2018</v>
      </c>
      <c r="F31" s="15">
        <v>2019</v>
      </c>
      <c r="G31" s="15">
        <v>2020</v>
      </c>
      <c r="H31" s="15">
        <v>2021</v>
      </c>
      <c r="I31" s="15">
        <v>2022</v>
      </c>
      <c r="J31" s="15">
        <v>2023</v>
      </c>
      <c r="K31" s="15">
        <v>2024</v>
      </c>
      <c r="L31" s="15">
        <v>2025</v>
      </c>
      <c r="M31" s="7"/>
    </row>
    <row r="32" spans="2:13" x14ac:dyDescent="0.3">
      <c r="B32" s="66" t="s">
        <v>158</v>
      </c>
      <c r="C32" s="56">
        <v>1143.1589641396481</v>
      </c>
      <c r="D32" s="56">
        <v>1653.8532387335786</v>
      </c>
      <c r="E32" s="56"/>
      <c r="F32" s="56"/>
      <c r="G32" s="56"/>
      <c r="H32" s="56"/>
      <c r="I32" s="56"/>
      <c r="J32" s="56"/>
      <c r="K32" s="56"/>
      <c r="L32" s="56"/>
      <c r="M32" s="26"/>
    </row>
    <row r="33" spans="2:13" x14ac:dyDescent="0.3">
      <c r="B33" s="110" t="s">
        <v>159</v>
      </c>
      <c r="C33" s="56">
        <f>Summary!C76</f>
        <v>98.254375704378333</v>
      </c>
      <c r="D33" s="56">
        <f>Summary!D76</f>
        <v>152.3442999234602</v>
      </c>
      <c r="E33" s="56"/>
      <c r="F33" s="56"/>
      <c r="G33" s="56"/>
      <c r="H33" s="56"/>
      <c r="I33" s="56"/>
      <c r="J33" s="56"/>
      <c r="K33" s="56"/>
      <c r="L33" s="56"/>
      <c r="M33" s="7"/>
    </row>
    <row r="34" spans="2:13" x14ac:dyDescent="0.3">
      <c r="B34" s="111" t="s">
        <v>156</v>
      </c>
      <c r="C34" s="122">
        <f t="shared" ref="C34:J34" si="1">C33/C32</f>
        <v>8.5949879926214348E-2</v>
      </c>
      <c r="D34" s="122">
        <f t="shared" si="1"/>
        <v>9.2114763484162782E-2</v>
      </c>
      <c r="E34" s="122"/>
      <c r="F34" s="122"/>
      <c r="G34" s="122"/>
      <c r="H34" s="122"/>
      <c r="I34" s="122"/>
      <c r="J34" s="122"/>
      <c r="K34" s="122"/>
      <c r="L34" s="122"/>
      <c r="M34" s="7"/>
    </row>
    <row r="35" spans="2:13" x14ac:dyDescent="0.3">
      <c r="M35" s="7"/>
    </row>
    <row r="36" spans="2:13" x14ac:dyDescent="0.3">
      <c r="M36" s="7"/>
    </row>
    <row r="37" spans="2:13" ht="15.5" x14ac:dyDescent="0.35">
      <c r="B37" s="1" t="s">
        <v>166</v>
      </c>
      <c r="M37" s="7"/>
    </row>
    <row r="38" spans="2:13" x14ac:dyDescent="0.3">
      <c r="M38" s="7"/>
    </row>
    <row r="39" spans="2:13" x14ac:dyDescent="0.3">
      <c r="B39" s="120" t="s">
        <v>151</v>
      </c>
      <c r="C39" s="15">
        <v>2016</v>
      </c>
      <c r="D39" s="15">
        <v>2017</v>
      </c>
      <c r="E39" s="15">
        <v>2018</v>
      </c>
      <c r="F39" s="15">
        <v>2019</v>
      </c>
      <c r="G39" s="15">
        <v>2020</v>
      </c>
      <c r="H39" s="15">
        <v>2021</v>
      </c>
      <c r="I39" s="15">
        <v>2022</v>
      </c>
      <c r="J39" s="15">
        <v>2023</v>
      </c>
      <c r="K39" s="15">
        <v>2024</v>
      </c>
      <c r="L39" s="15">
        <v>2025</v>
      </c>
      <c r="M39" s="7"/>
    </row>
    <row r="40" spans="2:13" x14ac:dyDescent="0.3">
      <c r="B40" s="66" t="s">
        <v>167</v>
      </c>
      <c r="C40" s="56">
        <v>0</v>
      </c>
      <c r="D40" s="56">
        <v>1.3482999999999998</v>
      </c>
      <c r="E40" s="56"/>
      <c r="F40" s="56"/>
      <c r="G40" s="56"/>
      <c r="H40" s="56"/>
      <c r="I40" s="56"/>
      <c r="J40" s="56"/>
      <c r="K40" s="56"/>
      <c r="L40" s="56"/>
      <c r="M40" s="26"/>
    </row>
    <row r="41" spans="2:13" x14ac:dyDescent="0.3">
      <c r="B41" s="110" t="s">
        <v>161</v>
      </c>
      <c r="C41" s="56">
        <f>Summary!C77+Summary!C78+Summary!C79</f>
        <v>0</v>
      </c>
      <c r="D41" s="56">
        <f>Summary!D77+Summary!D78+Summary!D79</f>
        <v>5.3400000000000003E-2</v>
      </c>
      <c r="E41" s="56"/>
      <c r="F41" s="56"/>
      <c r="G41" s="56"/>
      <c r="H41" s="56"/>
      <c r="I41" s="56"/>
      <c r="J41" s="56"/>
      <c r="K41" s="56"/>
      <c r="L41" s="56"/>
    </row>
    <row r="42" spans="2:13" x14ac:dyDescent="0.3">
      <c r="B42" s="111" t="s">
        <v>156</v>
      </c>
      <c r="C42" s="122"/>
      <c r="D42" s="122"/>
      <c r="E42" s="122"/>
      <c r="F42" s="122"/>
      <c r="G42" s="122"/>
      <c r="H42" s="122"/>
      <c r="I42" s="122"/>
      <c r="J42" s="122"/>
      <c r="K42" s="122"/>
      <c r="L42" s="122"/>
    </row>
    <row r="61" spans="2:13" ht="15.5" x14ac:dyDescent="0.35">
      <c r="B61" s="1" t="s">
        <v>160</v>
      </c>
    </row>
    <row r="63" spans="2:13" x14ac:dyDescent="0.3">
      <c r="B63" s="120" t="s">
        <v>151</v>
      </c>
      <c r="C63" s="15">
        <v>2016</v>
      </c>
      <c r="D63" s="15">
        <v>2017</v>
      </c>
      <c r="E63" s="15">
        <v>2018</v>
      </c>
      <c r="F63" s="15">
        <v>2019</v>
      </c>
      <c r="G63" s="15">
        <v>2020</v>
      </c>
      <c r="H63" s="15">
        <v>2021</v>
      </c>
      <c r="I63" s="15">
        <v>2022</v>
      </c>
      <c r="J63" s="15">
        <v>2023</v>
      </c>
      <c r="K63" s="15">
        <v>2024</v>
      </c>
      <c r="L63" s="15">
        <v>2025</v>
      </c>
    </row>
    <row r="64" spans="2:13" x14ac:dyDescent="0.3">
      <c r="B64" s="66" t="s">
        <v>162</v>
      </c>
      <c r="C64" s="56">
        <v>1015.237083788734</v>
      </c>
      <c r="D64" s="56">
        <v>976.2715529162665</v>
      </c>
      <c r="E64" s="56"/>
      <c r="F64" s="56"/>
      <c r="G64" s="56"/>
      <c r="H64" s="56"/>
      <c r="I64" s="56"/>
      <c r="J64" s="56"/>
      <c r="K64" s="56"/>
      <c r="L64" s="56"/>
      <c r="M64" s="26"/>
    </row>
    <row r="65" spans="2:13" x14ac:dyDescent="0.3">
      <c r="B65" s="110" t="s">
        <v>161</v>
      </c>
      <c r="C65" s="56">
        <f>Summary!C119-'Chipset revenues'!F113-'Chipset revenues'!F121-'Chipset revenues'!F119</f>
        <v>159.54429598090908</v>
      </c>
      <c r="D65" s="56">
        <f>Summary!D119-'Chipset revenues'!G113-'Chipset revenues'!G121-'Chipset revenues'!G119</f>
        <v>146.73702387973319</v>
      </c>
      <c r="E65" s="56"/>
      <c r="F65" s="56"/>
      <c r="G65" s="56"/>
      <c r="H65" s="56"/>
      <c r="I65" s="56"/>
      <c r="J65" s="56"/>
      <c r="K65" s="56"/>
      <c r="L65" s="56"/>
    </row>
    <row r="66" spans="2:13" x14ac:dyDescent="0.3">
      <c r="B66" s="111" t="s">
        <v>156</v>
      </c>
      <c r="C66" s="122">
        <f t="shared" ref="C66:K66" si="2">C65/C64</f>
        <v>0.15714979144133537</v>
      </c>
      <c r="D66" s="122">
        <f t="shared" si="2"/>
        <v>0.15030349234432586</v>
      </c>
      <c r="E66" s="122"/>
      <c r="F66" s="122"/>
      <c r="G66" s="122"/>
      <c r="H66" s="122"/>
      <c r="I66" s="122"/>
      <c r="J66" s="122"/>
      <c r="K66" s="122"/>
      <c r="L66" s="122"/>
    </row>
    <row r="69" spans="2:13" ht="15.5" x14ac:dyDescent="0.35">
      <c r="B69" s="1" t="s">
        <v>163</v>
      </c>
    </row>
    <row r="71" spans="2:13" x14ac:dyDescent="0.3">
      <c r="B71" s="120" t="s">
        <v>151</v>
      </c>
      <c r="C71" s="15">
        <v>2016</v>
      </c>
      <c r="D71" s="15">
        <v>2017</v>
      </c>
      <c r="E71" s="15">
        <v>2018</v>
      </c>
      <c r="F71" s="15">
        <v>2019</v>
      </c>
      <c r="G71" s="15">
        <v>2020</v>
      </c>
      <c r="H71" s="15">
        <v>2021</v>
      </c>
      <c r="I71" s="15">
        <v>2022</v>
      </c>
      <c r="J71" s="15">
        <v>2023</v>
      </c>
      <c r="K71" s="15">
        <v>2024</v>
      </c>
      <c r="L71" s="15">
        <v>2025</v>
      </c>
    </row>
    <row r="72" spans="2:13" x14ac:dyDescent="0.3">
      <c r="B72" s="66" t="s">
        <v>162</v>
      </c>
      <c r="C72" s="56">
        <v>2687.6154083151869</v>
      </c>
      <c r="D72" s="56">
        <v>3178.1921388481992</v>
      </c>
      <c r="E72" s="56"/>
      <c r="F72" s="56"/>
      <c r="G72" s="56"/>
      <c r="H72" s="56"/>
      <c r="I72" s="56"/>
      <c r="J72" s="56"/>
      <c r="K72" s="56"/>
      <c r="L72" s="56"/>
      <c r="M72" s="26"/>
    </row>
    <row r="73" spans="2:13" x14ac:dyDescent="0.3">
      <c r="B73" s="110" t="s">
        <v>161</v>
      </c>
      <c r="C73" s="56">
        <f>Summary!C80</f>
        <v>223.43421662842118</v>
      </c>
      <c r="D73" s="56">
        <f>Summary!D80</f>
        <v>275.58581783229272</v>
      </c>
      <c r="E73" s="56"/>
      <c r="F73" s="56"/>
      <c r="G73" s="56"/>
      <c r="H73" s="56"/>
      <c r="I73" s="56"/>
      <c r="J73" s="56"/>
      <c r="K73" s="56"/>
      <c r="L73" s="56"/>
    </row>
    <row r="74" spans="2:13" x14ac:dyDescent="0.3">
      <c r="B74" s="111" t="s">
        <v>156</v>
      </c>
      <c r="C74" s="122">
        <f t="shared" ref="C74:K74" si="3">C73/C72</f>
        <v>8.3134743139639797E-2</v>
      </c>
      <c r="D74" s="122">
        <f t="shared" si="3"/>
        <v>8.6711503204512708E-2</v>
      </c>
      <c r="E74" s="122"/>
      <c r="F74" s="122"/>
      <c r="G74" s="122"/>
      <c r="H74" s="122"/>
      <c r="I74" s="122"/>
      <c r="J74" s="122"/>
      <c r="K74" s="122"/>
      <c r="L74" s="122"/>
    </row>
    <row r="77" spans="2:13" ht="15.5" x14ac:dyDescent="0.35">
      <c r="B77" s="1" t="s">
        <v>170</v>
      </c>
    </row>
    <row r="98" spans="2:12" x14ac:dyDescent="0.3">
      <c r="B98" s="120" t="s">
        <v>168</v>
      </c>
      <c r="C98" s="15">
        <v>2004</v>
      </c>
      <c r="D98" s="29">
        <f>C98+1</f>
        <v>2005</v>
      </c>
      <c r="E98" s="29">
        <f t="shared" ref="E98:L98" si="4">D98+1</f>
        <v>2006</v>
      </c>
      <c r="F98" s="29">
        <f t="shared" si="4"/>
        <v>2007</v>
      </c>
      <c r="G98" s="29">
        <f t="shared" si="4"/>
        <v>2008</v>
      </c>
      <c r="H98" s="29">
        <f t="shared" si="4"/>
        <v>2009</v>
      </c>
      <c r="I98" s="29">
        <f t="shared" si="4"/>
        <v>2010</v>
      </c>
      <c r="J98" s="29">
        <f t="shared" si="4"/>
        <v>2011</v>
      </c>
      <c r="K98" s="29">
        <f t="shared" si="4"/>
        <v>2012</v>
      </c>
      <c r="L98" s="29">
        <f t="shared" si="4"/>
        <v>2013</v>
      </c>
    </row>
    <row r="99" spans="2:12" x14ac:dyDescent="0.3">
      <c r="B99" s="66" t="s">
        <v>169</v>
      </c>
      <c r="C99" s="64">
        <v>49892.645000000004</v>
      </c>
      <c r="D99" s="64">
        <v>124760</v>
      </c>
      <c r="E99" s="64">
        <v>219594</v>
      </c>
      <c r="F99" s="64">
        <v>323359</v>
      </c>
      <c r="G99" s="64">
        <v>443556</v>
      </c>
      <c r="H99" s="64">
        <v>532777</v>
      </c>
      <c r="I99" s="64">
        <v>468190</v>
      </c>
      <c r="J99" s="64">
        <v>479734</v>
      </c>
      <c r="K99" s="64">
        <v>401969</v>
      </c>
      <c r="L99" s="64">
        <v>280127</v>
      </c>
    </row>
    <row r="100" spans="2:12" x14ac:dyDescent="0.3">
      <c r="B100" s="110" t="s">
        <v>38</v>
      </c>
      <c r="C100" s="64">
        <v>6833.4049999999997</v>
      </c>
      <c r="D100" s="64">
        <v>34109</v>
      </c>
      <c r="E100" s="64">
        <v>86591</v>
      </c>
      <c r="F100" s="64">
        <v>173975</v>
      </c>
      <c r="G100" s="64">
        <v>332330</v>
      </c>
      <c r="H100" s="64">
        <v>502804</v>
      </c>
      <c r="I100" s="64">
        <v>533827</v>
      </c>
      <c r="J100" s="64">
        <v>533235</v>
      </c>
      <c r="K100" s="64">
        <v>583519</v>
      </c>
      <c r="L100" s="64">
        <v>479977.80547665065</v>
      </c>
    </row>
    <row r="101" spans="2:12" x14ac:dyDescent="0.3">
      <c r="B101" s="121" t="s">
        <v>36</v>
      </c>
      <c r="C101" s="54">
        <v>0</v>
      </c>
      <c r="D101" s="54">
        <v>0</v>
      </c>
      <c r="E101" s="54">
        <v>0</v>
      </c>
      <c r="F101" s="54">
        <v>0</v>
      </c>
      <c r="G101" s="54">
        <v>373098</v>
      </c>
      <c r="H101" s="54">
        <v>595822</v>
      </c>
      <c r="I101" s="54">
        <v>1923786.92</v>
      </c>
      <c r="J101" s="54">
        <v>3952018</v>
      </c>
      <c r="K101" s="54">
        <v>5108308</v>
      </c>
      <c r="L101" s="54">
        <v>7886193</v>
      </c>
    </row>
    <row r="105" spans="2:12" ht="15.5" x14ac:dyDescent="0.35">
      <c r="B105" s="1" t="s">
        <v>171</v>
      </c>
    </row>
    <row r="126" spans="2:13" x14ac:dyDescent="0.3">
      <c r="B126" s="120" t="s">
        <v>168</v>
      </c>
      <c r="C126" s="15">
        <v>2010</v>
      </c>
      <c r="D126" s="29">
        <f>C126+1</f>
        <v>2011</v>
      </c>
      <c r="E126" s="29">
        <f t="shared" ref="E126:J126" si="5">D126+1</f>
        <v>2012</v>
      </c>
      <c r="F126" s="29">
        <f t="shared" si="5"/>
        <v>2013</v>
      </c>
      <c r="G126" s="29">
        <f t="shared" si="5"/>
        <v>2014</v>
      </c>
      <c r="H126" s="29">
        <f t="shared" si="5"/>
        <v>2015</v>
      </c>
      <c r="I126" s="29">
        <f t="shared" si="5"/>
        <v>2016</v>
      </c>
      <c r="J126" s="15">
        <f t="shared" si="5"/>
        <v>2017</v>
      </c>
      <c r="K126" s="15">
        <f t="shared" ref="K126" si="6">J126+1</f>
        <v>2018</v>
      </c>
      <c r="L126" s="15">
        <f t="shared" ref="L126" si="7">K126+1</f>
        <v>2019</v>
      </c>
    </row>
    <row r="127" spans="2:13" x14ac:dyDescent="0.3">
      <c r="B127" s="66" t="s">
        <v>29</v>
      </c>
      <c r="C127" s="123">
        <v>524</v>
      </c>
      <c r="D127" s="123">
        <v>2429</v>
      </c>
      <c r="E127" s="123">
        <v>9989</v>
      </c>
      <c r="F127" s="123">
        <v>27875</v>
      </c>
      <c r="G127" s="123">
        <v>41543</v>
      </c>
      <c r="H127" s="123">
        <v>64950</v>
      </c>
      <c r="I127" s="123">
        <v>124752</v>
      </c>
      <c r="J127" s="123">
        <v>74262</v>
      </c>
      <c r="K127" s="123"/>
      <c r="L127" s="123"/>
      <c r="M127" s="26"/>
    </row>
    <row r="128" spans="2:13" x14ac:dyDescent="0.3">
      <c r="B128" s="110" t="s">
        <v>27</v>
      </c>
      <c r="C128" s="64">
        <v>0</v>
      </c>
      <c r="D128" s="64">
        <v>0</v>
      </c>
      <c r="E128" s="64">
        <v>0</v>
      </c>
      <c r="F128" s="64">
        <v>751</v>
      </c>
      <c r="G128" s="64">
        <v>9508</v>
      </c>
      <c r="H128" s="64">
        <v>38906</v>
      </c>
      <c r="I128" s="64">
        <v>96610</v>
      </c>
      <c r="J128" s="64">
        <v>80471</v>
      </c>
      <c r="K128" s="64"/>
      <c r="L128" s="64"/>
    </row>
    <row r="129" spans="2:12" x14ac:dyDescent="0.3">
      <c r="B129" s="121" t="s">
        <v>21</v>
      </c>
      <c r="C129" s="54">
        <v>0</v>
      </c>
      <c r="D129" s="54">
        <v>0</v>
      </c>
      <c r="E129" s="54">
        <v>0</v>
      </c>
      <c r="F129" s="54">
        <v>0</v>
      </c>
      <c r="G129" s="54">
        <v>500</v>
      </c>
      <c r="H129" s="54">
        <v>36745</v>
      </c>
      <c r="I129" s="54">
        <v>690552</v>
      </c>
      <c r="J129" s="54">
        <v>2716485</v>
      </c>
      <c r="K129" s="54"/>
      <c r="L129" s="54"/>
    </row>
    <row r="133" spans="2:12" ht="15.5" x14ac:dyDescent="0.35">
      <c r="B133" s="1" t="s">
        <v>173</v>
      </c>
    </row>
    <row r="156" spans="2:13" x14ac:dyDescent="0.3">
      <c r="B156" s="120" t="s">
        <v>168</v>
      </c>
      <c r="C156" s="29">
        <f t="shared" ref="C156:L156" si="8">C63</f>
        <v>2016</v>
      </c>
      <c r="D156" s="29">
        <f t="shared" si="8"/>
        <v>2017</v>
      </c>
      <c r="E156" s="29">
        <f t="shared" si="8"/>
        <v>2018</v>
      </c>
      <c r="F156" s="29">
        <f t="shared" si="8"/>
        <v>2019</v>
      </c>
      <c r="G156" s="29">
        <f t="shared" si="8"/>
        <v>2020</v>
      </c>
      <c r="H156" s="29">
        <f t="shared" si="8"/>
        <v>2021</v>
      </c>
      <c r="I156" s="29">
        <f t="shared" si="8"/>
        <v>2022</v>
      </c>
      <c r="J156" s="29">
        <f t="shared" si="8"/>
        <v>2023</v>
      </c>
      <c r="K156" s="29">
        <f t="shared" si="8"/>
        <v>2024</v>
      </c>
      <c r="L156" s="29">
        <f t="shared" si="8"/>
        <v>2025</v>
      </c>
    </row>
    <row r="157" spans="2:13" x14ac:dyDescent="0.3">
      <c r="B157" s="66" t="s">
        <v>20</v>
      </c>
      <c r="C157" s="64">
        <v>0</v>
      </c>
      <c r="D157" s="64">
        <v>0</v>
      </c>
      <c r="E157" s="64"/>
      <c r="F157" s="64"/>
      <c r="G157" s="64"/>
      <c r="H157" s="64"/>
      <c r="I157" s="64"/>
      <c r="J157" s="64"/>
      <c r="K157" s="64"/>
      <c r="L157" s="64"/>
      <c r="M157" s="26"/>
    </row>
    <row r="158" spans="2:13" x14ac:dyDescent="0.3">
      <c r="B158" s="110" t="s">
        <v>128</v>
      </c>
      <c r="C158" s="64">
        <v>0</v>
      </c>
      <c r="D158" s="64">
        <v>0</v>
      </c>
      <c r="E158" s="64"/>
      <c r="F158" s="64"/>
      <c r="G158" s="64"/>
      <c r="H158" s="64"/>
      <c r="I158" s="64"/>
      <c r="J158" s="64"/>
      <c r="K158" s="64"/>
      <c r="L158" s="64"/>
    </row>
    <row r="159" spans="2:13" x14ac:dyDescent="0.3">
      <c r="B159" s="121" t="s">
        <v>174</v>
      </c>
      <c r="C159" s="54">
        <v>0</v>
      </c>
      <c r="D159" s="54">
        <v>89</v>
      </c>
      <c r="E159" s="54"/>
      <c r="F159" s="54"/>
      <c r="G159" s="54"/>
      <c r="H159" s="54"/>
      <c r="I159" s="54"/>
      <c r="J159" s="54"/>
      <c r="K159" s="54"/>
      <c r="L159" s="54"/>
    </row>
    <row r="162" spans="2:2" ht="15.5" x14ac:dyDescent="0.35">
      <c r="B162" s="1" t="s">
        <v>175</v>
      </c>
    </row>
    <row r="183" spans="2:2" x14ac:dyDescent="0.3">
      <c r="B183" s="16"/>
    </row>
    <row r="205" spans="2:2" ht="15.5" x14ac:dyDescent="0.35">
      <c r="B205" s="1" t="s">
        <v>180</v>
      </c>
    </row>
    <row r="226" spans="2:2" ht="15.5" x14ac:dyDescent="0.35">
      <c r="B226" s="1" t="s">
        <v>181</v>
      </c>
    </row>
    <row r="246" spans="2:5" ht="15.5" x14ac:dyDescent="0.35">
      <c r="B246" s="1" t="s">
        <v>182</v>
      </c>
    </row>
    <row r="247" spans="2:5" x14ac:dyDescent="0.3">
      <c r="D247" s="83" t="s">
        <v>246</v>
      </c>
      <c r="E247" s="83"/>
    </row>
    <row r="248" spans="2:5" ht="15.5" x14ac:dyDescent="0.35">
      <c r="B248" s="1" t="s">
        <v>183</v>
      </c>
      <c r="D248" s="125">
        <v>2019</v>
      </c>
      <c r="E248" s="178"/>
    </row>
    <row r="249" spans="2:5" ht="15.5" x14ac:dyDescent="0.35">
      <c r="B249" s="42" t="s">
        <v>184</v>
      </c>
      <c r="D249" s="179">
        <v>10364</v>
      </c>
      <c r="E249" s="178"/>
    </row>
    <row r="250" spans="2:5" ht="15.5" x14ac:dyDescent="0.35">
      <c r="B250" s="42" t="s">
        <v>185</v>
      </c>
      <c r="D250" s="179">
        <v>168923</v>
      </c>
      <c r="E250" s="178"/>
    </row>
    <row r="251" spans="2:5" ht="15.5" x14ac:dyDescent="0.35">
      <c r="B251" s="42" t="s">
        <v>186</v>
      </c>
      <c r="D251" s="179">
        <v>236354</v>
      </c>
      <c r="E251" s="178"/>
    </row>
    <row r="252" spans="2:5" ht="15.5" x14ac:dyDescent="0.35">
      <c r="B252" s="42" t="s">
        <v>187</v>
      </c>
      <c r="D252" s="179">
        <v>59925</v>
      </c>
      <c r="E252" s="178"/>
    </row>
    <row r="253" spans="2:5" ht="15.5" x14ac:dyDescent="0.35">
      <c r="B253" s="42" t="s">
        <v>188</v>
      </c>
      <c r="D253" s="179">
        <v>53144</v>
      </c>
      <c r="E253" s="178"/>
    </row>
    <row r="254" spans="2:5" ht="15.5" x14ac:dyDescent="0.35">
      <c r="B254" s="42" t="s">
        <v>189</v>
      </c>
      <c r="D254" s="179">
        <v>65900</v>
      </c>
      <c r="E254" s="178"/>
    </row>
    <row r="255" spans="2:5" ht="15.5" x14ac:dyDescent="0.35">
      <c r="B255" s="42" t="s">
        <v>190</v>
      </c>
      <c r="D255" s="179">
        <v>5515</v>
      </c>
      <c r="E255" s="178"/>
    </row>
    <row r="256" spans="2:5" ht="15.5" x14ac:dyDescent="0.35">
      <c r="B256" s="42" t="s">
        <v>191</v>
      </c>
      <c r="D256" s="179">
        <v>70000</v>
      </c>
      <c r="E256" s="178"/>
    </row>
    <row r="257" spans="2:5" ht="15.5" x14ac:dyDescent="0.35">
      <c r="B257" s="42" t="s">
        <v>192</v>
      </c>
      <c r="D257" s="179">
        <f>SUM(D249:D256)</f>
        <v>670125</v>
      </c>
      <c r="E257" s="178"/>
    </row>
    <row r="258" spans="2:5" x14ac:dyDescent="0.3">
      <c r="E258" s="178"/>
    </row>
    <row r="259" spans="2:5" ht="15.5" x14ac:dyDescent="0.35">
      <c r="D259" s="126" t="s">
        <v>194</v>
      </c>
    </row>
    <row r="260" spans="2:5" ht="15.5" x14ac:dyDescent="0.35">
      <c r="B260" s="42" t="s">
        <v>185</v>
      </c>
      <c r="D260" s="124">
        <f>D250</f>
        <v>168923</v>
      </c>
    </row>
    <row r="261" spans="2:5" ht="15.5" x14ac:dyDescent="0.35">
      <c r="B261" s="42" t="s">
        <v>193</v>
      </c>
      <c r="D261" s="180">
        <v>45000</v>
      </c>
    </row>
    <row r="262" spans="2:5" ht="15.5" x14ac:dyDescent="0.35">
      <c r="B262" s="42" t="s">
        <v>186</v>
      </c>
      <c r="D262" s="124">
        <f>D251</f>
        <v>236354</v>
      </c>
    </row>
    <row r="263" spans="2:5" ht="15.5" x14ac:dyDescent="0.35">
      <c r="B263" s="42" t="s">
        <v>187</v>
      </c>
      <c r="D263" s="124">
        <f>D252+D255</f>
        <v>65440</v>
      </c>
    </row>
    <row r="264" spans="2:5" ht="15.5" x14ac:dyDescent="0.35">
      <c r="B264" s="42" t="s">
        <v>188</v>
      </c>
      <c r="D264" s="124">
        <f>D253</f>
        <v>53144</v>
      </c>
    </row>
    <row r="265" spans="2:5" ht="15.5" x14ac:dyDescent="0.35">
      <c r="B265" s="42" t="s">
        <v>189</v>
      </c>
      <c r="D265" s="124">
        <f>D254</f>
        <v>65900</v>
      </c>
    </row>
    <row r="266" spans="2:5" ht="15.5" x14ac:dyDescent="0.35">
      <c r="B266" s="42" t="s">
        <v>98</v>
      </c>
      <c r="D266" s="124">
        <f>D257-SUM(D260:D265)</f>
        <v>35364</v>
      </c>
    </row>
    <row r="269" spans="2:5" ht="15.5" x14ac:dyDescent="0.35">
      <c r="B269" s="127"/>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A206"/>
  <sheetViews>
    <sheetView showGridLines="0" zoomScale="80" zoomScaleNormal="80" workbookViewId="0">
      <pane xSplit="5" ySplit="8" topLeftCell="F127" activePane="bottomRight" state="frozen"/>
      <selection activeCell="B97" sqref="B97"/>
      <selection pane="topRight" activeCell="B97" sqref="B97"/>
      <selection pane="bottomLeft" activeCell="B97" sqref="B97"/>
      <selection pane="bottomRight" activeCell="B122" sqref="B122:E158"/>
    </sheetView>
  </sheetViews>
  <sheetFormatPr defaultColWidth="9" defaultRowHeight="13" x14ac:dyDescent="0.3"/>
  <cols>
    <col min="1" max="1" width="5" style="84" customWidth="1"/>
    <col min="2" max="2" width="15.19921875" customWidth="1"/>
    <col min="3" max="3" width="21.3984375" customWidth="1"/>
    <col min="4" max="4" width="11" customWidth="1"/>
    <col min="5" max="5" width="15.3984375" customWidth="1"/>
    <col min="6" max="15" width="13.19921875" customWidth="1"/>
    <col min="16" max="16" width="8" customWidth="1"/>
    <col min="17" max="17" width="9" style="83"/>
    <col min="18" max="18" width="26.19921875" bestFit="1" customWidth="1"/>
    <col min="19" max="19" width="16.59765625" bestFit="1" customWidth="1"/>
    <col min="20" max="20" width="13" customWidth="1"/>
    <col min="21" max="21" width="14.59765625" customWidth="1"/>
    <col min="22" max="22" width="16.19921875" customWidth="1"/>
    <col min="23" max="23" width="11" bestFit="1" customWidth="1"/>
    <col min="24" max="25" width="11" customWidth="1"/>
    <col min="26" max="27" width="10.59765625" customWidth="1"/>
    <col min="28" max="28" width="54.3984375" bestFit="1" customWidth="1"/>
  </cols>
  <sheetData>
    <row r="1" spans="1:17" ht="13" customHeight="1" x14ac:dyDescent="0.3"/>
    <row r="2" spans="1:17" ht="18.5" x14ac:dyDescent="0.45">
      <c r="B2" s="71" t="str">
        <f>Introduction!B2</f>
        <v>LightCounting Market Research</v>
      </c>
    </row>
    <row r="3" spans="1:17" ht="15.5" customHeight="1" x14ac:dyDescent="0.35">
      <c r="B3" s="41" t="str">
        <f>Introduction!B3</f>
        <v>October 2020  -- SAMPLE DATABASE</v>
      </c>
    </row>
    <row r="4" spans="1:17" ht="15.5" x14ac:dyDescent="0.35">
      <c r="B4" s="72" t="str">
        <f>Introduction!B4</f>
        <v>Forecast: IC Chipsets for Optical Transceivers</v>
      </c>
    </row>
    <row r="7" spans="1:17" ht="18" customHeight="1" x14ac:dyDescent="0.45">
      <c r="B7" s="79" t="s">
        <v>140</v>
      </c>
    </row>
    <row r="8" spans="1:17" x14ac:dyDescent="0.3">
      <c r="B8" s="48" t="s">
        <v>8</v>
      </c>
      <c r="C8" s="48" t="s">
        <v>7</v>
      </c>
      <c r="D8" s="66" t="s">
        <v>6</v>
      </c>
      <c r="E8" s="48" t="s">
        <v>5</v>
      </c>
      <c r="F8" s="15">
        <v>2016</v>
      </c>
      <c r="G8" s="15">
        <v>2017</v>
      </c>
      <c r="H8" s="15">
        <v>2018</v>
      </c>
      <c r="I8" s="15">
        <v>2019</v>
      </c>
      <c r="J8" s="15">
        <v>2020</v>
      </c>
      <c r="K8" s="15">
        <v>2021</v>
      </c>
      <c r="L8" s="15">
        <v>2022</v>
      </c>
      <c r="M8" s="15">
        <v>2023</v>
      </c>
      <c r="N8" s="15">
        <v>2024</v>
      </c>
      <c r="O8" s="15">
        <v>2025</v>
      </c>
      <c r="Q8" s="83" t="s">
        <v>220</v>
      </c>
    </row>
    <row r="9" spans="1:17" x14ac:dyDescent="0.3">
      <c r="B9" s="28" t="s">
        <v>55</v>
      </c>
      <c r="C9" s="27" t="s">
        <v>58</v>
      </c>
      <c r="D9" s="12" t="s">
        <v>17</v>
      </c>
      <c r="E9" s="24" t="s">
        <v>36</v>
      </c>
      <c r="F9" s="38">
        <v>3849330</v>
      </c>
      <c r="G9" s="38">
        <v>2403350</v>
      </c>
      <c r="H9" s="38"/>
      <c r="I9" s="38"/>
      <c r="J9" s="38"/>
      <c r="K9" s="38"/>
      <c r="L9" s="38"/>
      <c r="M9" s="38"/>
      <c r="N9" s="38"/>
      <c r="O9" s="38"/>
    </row>
    <row r="10" spans="1:17" x14ac:dyDescent="0.3">
      <c r="B10" s="20" t="s">
        <v>55</v>
      </c>
      <c r="C10" s="23" t="s">
        <v>58</v>
      </c>
      <c r="D10" s="2" t="s">
        <v>96</v>
      </c>
      <c r="E10" s="22" t="s">
        <v>36</v>
      </c>
      <c r="F10" s="38">
        <v>52241</v>
      </c>
      <c r="G10" s="38">
        <v>43655</v>
      </c>
      <c r="H10" s="38"/>
      <c r="I10" s="38"/>
      <c r="J10" s="38"/>
      <c r="K10" s="38"/>
      <c r="L10" s="38"/>
      <c r="M10" s="38"/>
      <c r="N10" s="38"/>
      <c r="O10" s="38"/>
    </row>
    <row r="11" spans="1:17" x14ac:dyDescent="0.3">
      <c r="B11" s="20" t="s">
        <v>55</v>
      </c>
      <c r="C11" s="23" t="s">
        <v>57</v>
      </c>
      <c r="D11" s="2" t="s">
        <v>17</v>
      </c>
      <c r="E11" s="22" t="s">
        <v>36</v>
      </c>
      <c r="F11" s="38">
        <v>3633062</v>
      </c>
      <c r="G11" s="38">
        <v>4592506</v>
      </c>
      <c r="H11" s="38"/>
      <c r="I11" s="38"/>
      <c r="J11" s="38"/>
      <c r="K11" s="38"/>
      <c r="L11" s="38"/>
      <c r="M11" s="38"/>
      <c r="N11" s="38"/>
      <c r="O11" s="38"/>
    </row>
    <row r="12" spans="1:17" x14ac:dyDescent="0.3">
      <c r="B12" s="20" t="s">
        <v>55</v>
      </c>
      <c r="C12" s="23" t="s">
        <v>57</v>
      </c>
      <c r="D12" s="2" t="s">
        <v>96</v>
      </c>
      <c r="E12" s="22" t="s">
        <v>36</v>
      </c>
      <c r="F12" s="38">
        <v>213047</v>
      </c>
      <c r="G12" s="38">
        <v>231202</v>
      </c>
      <c r="H12" s="38"/>
      <c r="I12" s="38"/>
      <c r="J12" s="38"/>
      <c r="K12" s="38"/>
      <c r="L12" s="38"/>
      <c r="M12" s="38"/>
      <c r="N12" s="38"/>
      <c r="O12" s="38"/>
    </row>
    <row r="13" spans="1:17" x14ac:dyDescent="0.3">
      <c r="B13" s="20" t="s">
        <v>55</v>
      </c>
      <c r="C13" s="23" t="s">
        <v>56</v>
      </c>
      <c r="D13" s="2" t="s">
        <v>17</v>
      </c>
      <c r="E13" s="22" t="s">
        <v>13</v>
      </c>
      <c r="F13" s="63">
        <v>85676</v>
      </c>
      <c r="G13" s="63">
        <v>420821</v>
      </c>
      <c r="H13" s="63"/>
      <c r="I13" s="63"/>
      <c r="J13" s="63"/>
      <c r="K13" s="63"/>
      <c r="L13" s="63"/>
      <c r="M13" s="63"/>
      <c r="N13" s="63"/>
      <c r="O13" s="63"/>
    </row>
    <row r="14" spans="1:17" x14ac:dyDescent="0.3">
      <c r="B14" s="20" t="s">
        <v>55</v>
      </c>
      <c r="C14" s="23" t="s">
        <v>56</v>
      </c>
      <c r="D14" s="2" t="s">
        <v>96</v>
      </c>
      <c r="E14" s="22" t="s">
        <v>13</v>
      </c>
      <c r="F14" s="63">
        <v>4295</v>
      </c>
      <c r="G14" s="63">
        <v>13363</v>
      </c>
      <c r="H14" s="63"/>
      <c r="I14" s="63"/>
      <c r="J14" s="63"/>
      <c r="K14" s="63"/>
      <c r="L14" s="63"/>
      <c r="M14" s="63"/>
      <c r="N14" s="63"/>
      <c r="O14" s="63"/>
    </row>
    <row r="15" spans="1:17" x14ac:dyDescent="0.3">
      <c r="A15" s="135" t="s">
        <v>203</v>
      </c>
      <c r="B15" s="20" t="s">
        <v>55</v>
      </c>
      <c r="C15" s="23" t="s">
        <v>54</v>
      </c>
      <c r="D15" s="2" t="s">
        <v>17</v>
      </c>
      <c r="E15" s="22" t="s">
        <v>13</v>
      </c>
      <c r="F15" s="63">
        <v>0</v>
      </c>
      <c r="G15" s="63">
        <v>0</v>
      </c>
      <c r="H15" s="63"/>
      <c r="I15" s="63"/>
      <c r="J15" s="63"/>
      <c r="K15" s="63"/>
      <c r="L15" s="63"/>
      <c r="M15" s="63"/>
      <c r="N15" s="63"/>
      <c r="O15" s="63"/>
    </row>
    <row r="16" spans="1:17" x14ac:dyDescent="0.3">
      <c r="A16" s="135" t="s">
        <v>203</v>
      </c>
      <c r="B16" s="17" t="s">
        <v>55</v>
      </c>
      <c r="C16" s="6" t="s">
        <v>54</v>
      </c>
      <c r="D16" s="11" t="s">
        <v>96</v>
      </c>
      <c r="E16" s="25" t="s">
        <v>13</v>
      </c>
      <c r="F16" s="63">
        <v>0</v>
      </c>
      <c r="G16" s="63">
        <v>0</v>
      </c>
      <c r="H16" s="63"/>
      <c r="I16" s="63"/>
      <c r="J16" s="63"/>
      <c r="K16" s="63"/>
      <c r="L16" s="63"/>
      <c r="M16" s="63"/>
      <c r="N16" s="63"/>
      <c r="O16" s="63"/>
    </row>
    <row r="17" spans="1:18" x14ac:dyDescent="0.3">
      <c r="A17" s="133"/>
      <c r="B17" s="20" t="s">
        <v>42</v>
      </c>
      <c r="C17" s="23" t="s">
        <v>53</v>
      </c>
      <c r="D17" s="37">
        <v>1</v>
      </c>
      <c r="E17" s="22" t="s">
        <v>36</v>
      </c>
      <c r="F17" s="68">
        <v>3477956</v>
      </c>
      <c r="G17" s="68">
        <v>6611410</v>
      </c>
      <c r="H17" s="68"/>
      <c r="I17" s="68"/>
      <c r="J17" s="68"/>
      <c r="K17" s="68"/>
      <c r="L17" s="68"/>
      <c r="M17" s="68"/>
      <c r="N17" s="68"/>
      <c r="O17" s="68"/>
    </row>
    <row r="18" spans="1:18" x14ac:dyDescent="0.3">
      <c r="A18" s="134"/>
      <c r="B18" s="20" t="s">
        <v>42</v>
      </c>
      <c r="C18" s="23" t="s">
        <v>53</v>
      </c>
      <c r="D18" s="37">
        <v>4</v>
      </c>
      <c r="E18" s="22" t="s">
        <v>31</v>
      </c>
      <c r="F18" s="40">
        <v>677988</v>
      </c>
      <c r="G18" s="40">
        <v>411856</v>
      </c>
      <c r="H18" s="40"/>
      <c r="I18" s="40"/>
      <c r="J18" s="40"/>
      <c r="K18" s="40"/>
      <c r="L18" s="40"/>
      <c r="M18" s="40"/>
      <c r="N18" s="40"/>
      <c r="O18" s="40"/>
    </row>
    <row r="19" spans="1:18" x14ac:dyDescent="0.3">
      <c r="A19" s="134"/>
      <c r="B19" s="20" t="s">
        <v>42</v>
      </c>
      <c r="C19" s="23" t="s">
        <v>53</v>
      </c>
      <c r="D19" s="37" t="s">
        <v>11</v>
      </c>
      <c r="E19" s="22" t="s">
        <v>52</v>
      </c>
      <c r="F19" s="40">
        <v>42400</v>
      </c>
      <c r="G19" s="40">
        <v>37000</v>
      </c>
      <c r="H19" s="40"/>
      <c r="I19" s="40"/>
      <c r="J19" s="40"/>
      <c r="K19" s="40"/>
      <c r="L19" s="40"/>
      <c r="M19" s="40"/>
      <c r="N19" s="40"/>
      <c r="O19" s="40"/>
    </row>
    <row r="20" spans="1:18" x14ac:dyDescent="0.3">
      <c r="A20" s="134"/>
      <c r="B20" s="20" t="s">
        <v>42</v>
      </c>
      <c r="C20" s="23" t="s">
        <v>51</v>
      </c>
      <c r="D20" s="37">
        <v>12</v>
      </c>
      <c r="E20" s="22" t="s">
        <v>50</v>
      </c>
      <c r="F20" s="40">
        <v>242060.71428571426</v>
      </c>
      <c r="G20" s="40">
        <v>180464</v>
      </c>
      <c r="H20" s="40"/>
      <c r="I20" s="40"/>
      <c r="J20" s="40"/>
      <c r="K20" s="40"/>
      <c r="L20" s="40"/>
      <c r="M20" s="40"/>
      <c r="N20" s="40"/>
      <c r="O20" s="40"/>
    </row>
    <row r="21" spans="1:18" x14ac:dyDescent="0.3">
      <c r="A21" s="134"/>
      <c r="B21" s="20" t="s">
        <v>46</v>
      </c>
      <c r="C21" s="23" t="s">
        <v>51</v>
      </c>
      <c r="D21" s="37">
        <v>12</v>
      </c>
      <c r="E21" s="22" t="s">
        <v>50</v>
      </c>
      <c r="F21" s="31">
        <v>25000</v>
      </c>
      <c r="G21" s="31">
        <v>16425</v>
      </c>
      <c r="H21" s="31"/>
      <c r="I21" s="31"/>
      <c r="J21" s="31"/>
      <c r="K21" s="31"/>
      <c r="L21" s="31"/>
      <c r="M21" s="31"/>
      <c r="N21" s="31"/>
      <c r="O21" s="31"/>
    </row>
    <row r="22" spans="1:18" x14ac:dyDescent="0.3">
      <c r="A22" s="134"/>
      <c r="B22" s="20" t="s">
        <v>42</v>
      </c>
      <c r="C22" s="23" t="s">
        <v>49</v>
      </c>
      <c r="D22" s="37">
        <v>4</v>
      </c>
      <c r="E22" s="22" t="s">
        <v>31</v>
      </c>
      <c r="F22" s="31">
        <v>320368</v>
      </c>
      <c r="G22" s="31">
        <v>274410</v>
      </c>
      <c r="H22" s="31"/>
      <c r="I22" s="31"/>
      <c r="J22" s="31"/>
      <c r="K22" s="31"/>
      <c r="L22" s="31"/>
      <c r="M22" s="31"/>
      <c r="N22" s="31"/>
      <c r="O22" s="31"/>
    </row>
    <row r="23" spans="1:18" x14ac:dyDescent="0.3">
      <c r="A23" s="134"/>
      <c r="B23" s="20" t="s">
        <v>42</v>
      </c>
      <c r="C23" s="23" t="s">
        <v>49</v>
      </c>
      <c r="D23" s="39">
        <v>4</v>
      </c>
      <c r="E23" s="22" t="s">
        <v>47</v>
      </c>
      <c r="F23" s="31">
        <v>51200</v>
      </c>
      <c r="G23" s="31">
        <v>73000</v>
      </c>
      <c r="H23" s="31"/>
      <c r="I23" s="31"/>
      <c r="J23" s="31"/>
      <c r="K23" s="31"/>
      <c r="L23" s="31"/>
      <c r="M23" s="31"/>
      <c r="N23" s="31"/>
      <c r="O23" s="31"/>
    </row>
    <row r="24" spans="1:18" x14ac:dyDescent="0.3">
      <c r="A24" s="134"/>
      <c r="B24" s="20" t="s">
        <v>42</v>
      </c>
      <c r="C24" s="23" t="s">
        <v>45</v>
      </c>
      <c r="D24" s="39">
        <v>1</v>
      </c>
      <c r="E24" s="22" t="s">
        <v>34</v>
      </c>
      <c r="F24" s="31">
        <v>20000</v>
      </c>
      <c r="G24" s="31">
        <v>355304</v>
      </c>
      <c r="H24" s="31"/>
      <c r="I24" s="31"/>
      <c r="J24" s="31"/>
      <c r="K24" s="31"/>
      <c r="L24" s="31"/>
      <c r="M24" s="31"/>
      <c r="N24" s="31"/>
      <c r="O24" s="31"/>
    </row>
    <row r="25" spans="1:18" x14ac:dyDescent="0.3">
      <c r="A25" s="134"/>
      <c r="B25" s="20" t="s">
        <v>42</v>
      </c>
      <c r="C25" s="23" t="s">
        <v>45</v>
      </c>
      <c r="D25" s="39">
        <v>4</v>
      </c>
      <c r="E25" s="22" t="s">
        <v>21</v>
      </c>
      <c r="F25" s="31">
        <v>280000</v>
      </c>
      <c r="G25" s="31">
        <v>393418</v>
      </c>
      <c r="H25" s="31"/>
      <c r="I25" s="31"/>
      <c r="J25" s="31"/>
      <c r="K25" s="31"/>
      <c r="L25" s="31"/>
      <c r="M25" s="31"/>
      <c r="N25" s="31"/>
      <c r="O25" s="31"/>
      <c r="Q25" s="135"/>
    </row>
    <row r="26" spans="1:18" x14ac:dyDescent="0.3">
      <c r="A26" s="134"/>
      <c r="B26" s="20" t="s">
        <v>42</v>
      </c>
      <c r="C26" s="23" t="s">
        <v>45</v>
      </c>
      <c r="D26" s="39" t="s">
        <v>11</v>
      </c>
      <c r="E26" s="22" t="s">
        <v>48</v>
      </c>
      <c r="F26" s="31">
        <v>0</v>
      </c>
      <c r="G26" s="31">
        <v>3500</v>
      </c>
      <c r="H26" s="31"/>
      <c r="I26" s="31"/>
      <c r="J26" s="31"/>
      <c r="K26" s="31"/>
      <c r="L26" s="31"/>
      <c r="M26" s="31"/>
      <c r="N26" s="31"/>
      <c r="O26" s="31"/>
      <c r="Q26" s="135"/>
    </row>
    <row r="27" spans="1:18" x14ac:dyDescent="0.3">
      <c r="A27" s="134"/>
      <c r="B27" s="20" t="s">
        <v>42</v>
      </c>
      <c r="C27" s="23" t="s">
        <v>45</v>
      </c>
      <c r="D27" s="39">
        <v>4</v>
      </c>
      <c r="E27" s="22" t="s">
        <v>47</v>
      </c>
      <c r="F27" s="31">
        <v>0</v>
      </c>
      <c r="G27" s="31">
        <v>0</v>
      </c>
      <c r="H27" s="31"/>
      <c r="I27" s="31"/>
      <c r="J27" s="31"/>
      <c r="K27" s="31"/>
      <c r="L27" s="31"/>
      <c r="M27" s="31"/>
      <c r="N27" s="31"/>
      <c r="O27" s="31"/>
      <c r="Q27" s="135"/>
    </row>
    <row r="28" spans="1:18" x14ac:dyDescent="0.3">
      <c r="A28" s="134"/>
      <c r="B28" s="20" t="s">
        <v>42</v>
      </c>
      <c r="C28" s="23" t="s">
        <v>45</v>
      </c>
      <c r="D28" s="39">
        <v>12</v>
      </c>
      <c r="E28" s="22" t="s">
        <v>44</v>
      </c>
      <c r="F28" s="31">
        <v>0</v>
      </c>
      <c r="G28" s="31">
        <v>0</v>
      </c>
      <c r="H28" s="31"/>
      <c r="I28" s="31"/>
      <c r="J28" s="31"/>
      <c r="K28" s="31"/>
      <c r="L28" s="31"/>
      <c r="M28" s="31"/>
      <c r="N28" s="31"/>
      <c r="O28" s="31"/>
      <c r="Q28" s="135"/>
    </row>
    <row r="29" spans="1:18" x14ac:dyDescent="0.3">
      <c r="A29" s="134"/>
      <c r="B29" s="20" t="s">
        <v>41</v>
      </c>
      <c r="C29" s="23" t="s">
        <v>45</v>
      </c>
      <c r="D29" s="39" t="s">
        <v>10</v>
      </c>
      <c r="E29" s="22" t="s">
        <v>46</v>
      </c>
      <c r="F29" s="31">
        <v>53000</v>
      </c>
      <c r="G29" s="31">
        <v>118091</v>
      </c>
      <c r="H29" s="31"/>
      <c r="I29" s="31"/>
      <c r="J29" s="31"/>
      <c r="K29" s="31"/>
      <c r="L29" s="31"/>
      <c r="M29" s="31"/>
      <c r="N29" s="31"/>
      <c r="O29" s="31"/>
      <c r="Q29" s="135"/>
    </row>
    <row r="30" spans="1:18" x14ac:dyDescent="0.3">
      <c r="A30" s="134"/>
      <c r="B30" s="20" t="s">
        <v>46</v>
      </c>
      <c r="C30" s="23" t="s">
        <v>45</v>
      </c>
      <c r="D30" s="39">
        <v>12</v>
      </c>
      <c r="E30" s="22" t="s">
        <v>44</v>
      </c>
      <c r="F30" s="36"/>
      <c r="G30" s="36"/>
      <c r="H30" s="31"/>
      <c r="I30" s="31"/>
      <c r="J30" s="31"/>
      <c r="K30" s="31"/>
      <c r="L30" s="31"/>
      <c r="M30" s="31"/>
      <c r="N30" s="31"/>
      <c r="O30" s="31"/>
      <c r="Q30" s="135"/>
    </row>
    <row r="31" spans="1:18" x14ac:dyDescent="0.3">
      <c r="A31" s="135" t="s">
        <v>203</v>
      </c>
      <c r="B31" s="20" t="s">
        <v>42</v>
      </c>
      <c r="C31" s="23" t="s">
        <v>40</v>
      </c>
      <c r="D31" s="37">
        <v>1</v>
      </c>
      <c r="E31" s="22" t="s">
        <v>43</v>
      </c>
      <c r="F31" s="36"/>
      <c r="G31" s="36"/>
      <c r="H31" s="31"/>
      <c r="I31" s="31"/>
      <c r="J31" s="31"/>
      <c r="K31" s="31"/>
      <c r="L31" s="31"/>
      <c r="M31" s="31"/>
      <c r="N31" s="31"/>
      <c r="O31" s="31"/>
      <c r="Q31" s="83">
        <v>1</v>
      </c>
      <c r="R31" t="s">
        <v>222</v>
      </c>
    </row>
    <row r="32" spans="1:18" x14ac:dyDescent="0.3">
      <c r="A32" s="135" t="s">
        <v>203</v>
      </c>
      <c r="B32" s="20" t="s">
        <v>42</v>
      </c>
      <c r="C32" s="23" t="s">
        <v>40</v>
      </c>
      <c r="D32" s="37">
        <v>4</v>
      </c>
      <c r="E32" s="22" t="s">
        <v>19</v>
      </c>
      <c r="F32" s="36"/>
      <c r="G32" s="36"/>
      <c r="H32" s="31"/>
      <c r="I32" s="31"/>
      <c r="J32" s="31"/>
      <c r="K32" s="31"/>
      <c r="L32" s="31"/>
      <c r="M32" s="31"/>
      <c r="N32" s="31"/>
      <c r="O32" s="31"/>
      <c r="Q32" s="83">
        <v>4</v>
      </c>
      <c r="R32" t="s">
        <v>222</v>
      </c>
    </row>
    <row r="33" spans="1:27" x14ac:dyDescent="0.3">
      <c r="A33" s="135" t="s">
        <v>203</v>
      </c>
      <c r="B33" s="20" t="s">
        <v>41</v>
      </c>
      <c r="C33" s="23" t="s">
        <v>40</v>
      </c>
      <c r="D33" s="37" t="s">
        <v>9</v>
      </c>
      <c r="E33" s="22" t="s">
        <v>39</v>
      </c>
      <c r="F33" s="36"/>
      <c r="G33" s="36"/>
      <c r="H33" s="31"/>
      <c r="I33" s="31"/>
      <c r="J33" s="31"/>
      <c r="K33" s="31"/>
      <c r="L33" s="31"/>
      <c r="M33" s="31"/>
      <c r="N33" s="31"/>
      <c r="O33" s="31"/>
      <c r="Q33" s="83">
        <v>8</v>
      </c>
      <c r="R33" t="s">
        <v>222</v>
      </c>
    </row>
    <row r="34" spans="1:27" x14ac:dyDescent="0.3">
      <c r="A34" s="135" t="s">
        <v>203</v>
      </c>
      <c r="B34" s="20" t="s">
        <v>42</v>
      </c>
      <c r="C34" s="23" t="s">
        <v>40</v>
      </c>
      <c r="D34" s="37" t="s">
        <v>207</v>
      </c>
      <c r="E34" s="22" t="s">
        <v>127</v>
      </c>
      <c r="F34" s="36"/>
      <c r="G34" s="36"/>
      <c r="H34" s="31"/>
      <c r="I34" s="31"/>
      <c r="J34" s="31"/>
      <c r="K34" s="31"/>
      <c r="L34" s="31"/>
      <c r="M34" s="31"/>
      <c r="N34" s="31"/>
      <c r="O34" s="31"/>
      <c r="Q34" s="83">
        <v>8</v>
      </c>
      <c r="R34" t="s">
        <v>222</v>
      </c>
    </row>
    <row r="35" spans="1:27" x14ac:dyDescent="0.3">
      <c r="A35" s="135" t="s">
        <v>203</v>
      </c>
      <c r="B35" s="20" t="s">
        <v>42</v>
      </c>
      <c r="C35" s="23" t="s">
        <v>40</v>
      </c>
      <c r="D35" s="37">
        <v>2</v>
      </c>
      <c r="E35" s="22" t="s">
        <v>21</v>
      </c>
      <c r="F35" s="36"/>
      <c r="G35" s="36"/>
      <c r="H35" s="31"/>
      <c r="I35" s="31"/>
      <c r="J35" s="31"/>
      <c r="K35" s="31"/>
      <c r="L35" s="31"/>
      <c r="M35" s="31"/>
      <c r="N35" s="31"/>
      <c r="O35" s="31"/>
      <c r="Q35" s="83">
        <v>1</v>
      </c>
      <c r="R35" t="s">
        <v>221</v>
      </c>
    </row>
    <row r="36" spans="1:27" x14ac:dyDescent="0.3">
      <c r="A36" s="135" t="s">
        <v>203</v>
      </c>
      <c r="B36" s="20" t="s">
        <v>42</v>
      </c>
      <c r="C36" s="23" t="s">
        <v>206</v>
      </c>
      <c r="D36" s="37" t="s">
        <v>207</v>
      </c>
      <c r="E36" s="22" t="s">
        <v>127</v>
      </c>
      <c r="F36" s="36"/>
      <c r="G36" s="36"/>
      <c r="H36" s="31"/>
      <c r="I36" s="31"/>
      <c r="J36" s="31"/>
      <c r="K36" s="31"/>
      <c r="L36" s="31"/>
      <c r="M36" s="31"/>
      <c r="N36" s="31"/>
      <c r="O36" s="31"/>
      <c r="Q36" s="83">
        <v>8</v>
      </c>
      <c r="R36" t="s">
        <v>221</v>
      </c>
    </row>
    <row r="37" spans="1:27" x14ac:dyDescent="0.3">
      <c r="B37" s="140" t="s">
        <v>18</v>
      </c>
      <c r="C37" s="141" t="s">
        <v>99</v>
      </c>
      <c r="D37" s="142" t="s">
        <v>100</v>
      </c>
      <c r="E37" s="143" t="s">
        <v>101</v>
      </c>
      <c r="F37" s="68">
        <v>4496175.0999999996</v>
      </c>
      <c r="G37" s="68">
        <v>4278484</v>
      </c>
      <c r="H37" s="68"/>
      <c r="I37" s="68"/>
      <c r="J37" s="68"/>
      <c r="K37" s="68"/>
      <c r="L37" s="68"/>
      <c r="M37" s="68"/>
      <c r="N37" s="68"/>
      <c r="O37" s="68"/>
    </row>
    <row r="38" spans="1:27" x14ac:dyDescent="0.3">
      <c r="B38" s="35" t="s">
        <v>18</v>
      </c>
      <c r="C38" s="34" t="s">
        <v>99</v>
      </c>
      <c r="D38" s="33" t="s">
        <v>96</v>
      </c>
      <c r="E38" s="32" t="s">
        <v>101</v>
      </c>
      <c r="F38" s="31">
        <v>8393495.8800000008</v>
      </c>
      <c r="G38" s="31">
        <v>6412151</v>
      </c>
      <c r="H38" s="31"/>
      <c r="I38" s="31"/>
      <c r="J38" s="31"/>
      <c r="K38" s="31"/>
      <c r="L38" s="31"/>
      <c r="M38" s="31"/>
      <c r="N38" s="31"/>
      <c r="O38" s="31"/>
    </row>
    <row r="39" spans="1:27" x14ac:dyDescent="0.3">
      <c r="B39" s="35" t="s">
        <v>18</v>
      </c>
      <c r="C39" s="34" t="s">
        <v>99</v>
      </c>
      <c r="D39" s="33" t="s">
        <v>74</v>
      </c>
      <c r="E39" s="32" t="s">
        <v>101</v>
      </c>
      <c r="F39" s="31">
        <v>562563.625</v>
      </c>
      <c r="G39" s="31">
        <v>477500.4</v>
      </c>
      <c r="H39" s="31"/>
      <c r="I39" s="31"/>
      <c r="J39" s="31"/>
      <c r="K39" s="31"/>
      <c r="L39" s="31"/>
      <c r="M39" s="31"/>
      <c r="N39" s="31"/>
      <c r="O39" s="31"/>
    </row>
    <row r="40" spans="1:27" x14ac:dyDescent="0.3">
      <c r="B40" s="35" t="s">
        <v>18</v>
      </c>
      <c r="C40" s="34" t="s">
        <v>99</v>
      </c>
      <c r="D40" s="33" t="s">
        <v>76</v>
      </c>
      <c r="E40" s="32" t="s">
        <v>101</v>
      </c>
      <c r="F40" s="31">
        <v>115175.5</v>
      </c>
      <c r="G40" s="31">
        <v>105559.64999999997</v>
      </c>
      <c r="H40" s="31"/>
      <c r="I40" s="31"/>
      <c r="J40" s="31"/>
      <c r="K40" s="31"/>
      <c r="L40" s="31"/>
      <c r="M40" s="31"/>
      <c r="N40" s="31"/>
      <c r="O40" s="31"/>
    </row>
    <row r="41" spans="1:27" x14ac:dyDescent="0.3">
      <c r="B41" s="35" t="s">
        <v>18</v>
      </c>
      <c r="C41" s="34" t="s">
        <v>102</v>
      </c>
      <c r="D41" s="33" t="s">
        <v>103</v>
      </c>
      <c r="E41" s="32" t="s">
        <v>104</v>
      </c>
      <c r="F41" s="31">
        <v>200000</v>
      </c>
      <c r="G41" s="31">
        <v>0</v>
      </c>
      <c r="H41" s="31"/>
      <c r="I41" s="31"/>
      <c r="J41" s="31"/>
      <c r="K41" s="31"/>
      <c r="L41" s="31"/>
      <c r="M41" s="31"/>
      <c r="N41" s="31"/>
      <c r="O41" s="31"/>
    </row>
    <row r="42" spans="1:27" x14ac:dyDescent="0.3">
      <c r="B42" s="35" t="s">
        <v>18</v>
      </c>
      <c r="C42" s="34" t="s">
        <v>37</v>
      </c>
      <c r="D42" s="33" t="s">
        <v>22</v>
      </c>
      <c r="E42" s="32" t="s">
        <v>38</v>
      </c>
      <c r="F42" s="31">
        <v>117811</v>
      </c>
      <c r="G42" s="31">
        <v>83582</v>
      </c>
      <c r="H42" s="31"/>
      <c r="I42" s="31"/>
      <c r="J42" s="31"/>
      <c r="K42" s="31"/>
      <c r="L42" s="31"/>
      <c r="M42" s="31"/>
      <c r="N42" s="31"/>
      <c r="O42" s="31"/>
    </row>
    <row r="43" spans="1:27" x14ac:dyDescent="0.3">
      <c r="B43" s="35" t="s">
        <v>18</v>
      </c>
      <c r="C43" s="34" t="s">
        <v>37</v>
      </c>
      <c r="D43" s="33" t="s">
        <v>22</v>
      </c>
      <c r="E43" s="32" t="s">
        <v>36</v>
      </c>
      <c r="F43" s="31">
        <v>11231936.93</v>
      </c>
      <c r="G43" s="31">
        <v>12500000</v>
      </c>
      <c r="H43" s="31"/>
      <c r="I43" s="31"/>
      <c r="J43" s="31"/>
      <c r="K43" s="31"/>
      <c r="L43" s="31"/>
      <c r="M43" s="31"/>
      <c r="N43" s="31"/>
      <c r="O43" s="31"/>
    </row>
    <row r="44" spans="1:27" x14ac:dyDescent="0.3">
      <c r="B44" s="35" t="s">
        <v>18</v>
      </c>
      <c r="C44" s="34" t="s">
        <v>105</v>
      </c>
      <c r="D44" s="33" t="s">
        <v>106</v>
      </c>
      <c r="E44" s="32" t="s">
        <v>36</v>
      </c>
      <c r="F44" s="31">
        <v>121638</v>
      </c>
      <c r="G44" s="31">
        <v>108162</v>
      </c>
      <c r="H44" s="31"/>
      <c r="I44" s="31"/>
      <c r="J44" s="31"/>
      <c r="K44" s="31"/>
      <c r="L44" s="31"/>
      <c r="M44" s="31"/>
      <c r="N44" s="31"/>
      <c r="O44" s="31"/>
    </row>
    <row r="45" spans="1:27" x14ac:dyDescent="0.3">
      <c r="B45" s="35" t="s">
        <v>18</v>
      </c>
      <c r="C45" s="34" t="s">
        <v>37</v>
      </c>
      <c r="D45" s="33" t="s">
        <v>96</v>
      </c>
      <c r="E45" s="32" t="s">
        <v>38</v>
      </c>
      <c r="F45" s="31">
        <v>122271</v>
      </c>
      <c r="G45" s="31">
        <v>65238</v>
      </c>
      <c r="H45" s="31"/>
      <c r="I45" s="31"/>
      <c r="J45" s="31"/>
      <c r="K45" s="31"/>
      <c r="L45" s="31"/>
      <c r="M45" s="31"/>
      <c r="N45" s="31"/>
      <c r="O45" s="31"/>
      <c r="X45" s="148"/>
      <c r="Y45" s="148"/>
      <c r="Z45" s="148"/>
      <c r="AA45" s="148"/>
    </row>
    <row r="46" spans="1:27" x14ac:dyDescent="0.3">
      <c r="B46" s="35" t="s">
        <v>18</v>
      </c>
      <c r="C46" s="34" t="s">
        <v>37</v>
      </c>
      <c r="D46" s="33" t="s">
        <v>96</v>
      </c>
      <c r="E46" s="32" t="s">
        <v>36</v>
      </c>
      <c r="F46" s="31">
        <v>6400000</v>
      </c>
      <c r="G46" s="31">
        <v>6750000</v>
      </c>
      <c r="H46" s="31"/>
      <c r="I46" s="31"/>
      <c r="J46" s="31"/>
      <c r="K46" s="31"/>
      <c r="L46" s="31"/>
      <c r="M46" s="31"/>
      <c r="N46" s="31"/>
      <c r="O46" s="31"/>
    </row>
    <row r="47" spans="1:27" x14ac:dyDescent="0.3">
      <c r="B47" s="35" t="s">
        <v>18</v>
      </c>
      <c r="C47" s="34" t="s">
        <v>37</v>
      </c>
      <c r="D47" s="33" t="s">
        <v>74</v>
      </c>
      <c r="E47" s="32" t="s">
        <v>38</v>
      </c>
      <c r="F47" s="31">
        <v>152629</v>
      </c>
      <c r="G47" s="31">
        <v>107234</v>
      </c>
      <c r="H47" s="31"/>
      <c r="I47" s="31"/>
      <c r="J47" s="31"/>
      <c r="K47" s="31"/>
      <c r="L47" s="31"/>
      <c r="M47" s="31"/>
      <c r="N47" s="31"/>
      <c r="O47" s="31"/>
    </row>
    <row r="48" spans="1:27" x14ac:dyDescent="0.3">
      <c r="B48" s="35" t="s">
        <v>18</v>
      </c>
      <c r="C48" s="34" t="s">
        <v>37</v>
      </c>
      <c r="D48" s="33" t="s">
        <v>74</v>
      </c>
      <c r="E48" s="32" t="s">
        <v>36</v>
      </c>
      <c r="F48" s="40">
        <v>257909.25</v>
      </c>
      <c r="G48" s="40">
        <v>258318.59999999998</v>
      </c>
      <c r="H48" s="40"/>
      <c r="I48" s="40"/>
      <c r="J48" s="40"/>
      <c r="K48" s="40"/>
      <c r="L48" s="40"/>
      <c r="M48" s="40"/>
      <c r="N48" s="40"/>
      <c r="O48" s="40"/>
    </row>
    <row r="49" spans="1:22" x14ac:dyDescent="0.3">
      <c r="B49" s="35" t="s">
        <v>18</v>
      </c>
      <c r="C49" s="34" t="s">
        <v>37</v>
      </c>
      <c r="D49" s="33" t="s">
        <v>76</v>
      </c>
      <c r="E49" s="32" t="s">
        <v>38</v>
      </c>
      <c r="F49" s="40">
        <v>68753</v>
      </c>
      <c r="G49" s="40">
        <v>9455</v>
      </c>
      <c r="H49" s="40"/>
      <c r="I49" s="40"/>
      <c r="J49" s="40"/>
      <c r="K49" s="40"/>
      <c r="L49" s="40"/>
      <c r="M49" s="40"/>
      <c r="N49" s="40"/>
      <c r="O49" s="40"/>
    </row>
    <row r="50" spans="1:22" x14ac:dyDescent="0.3">
      <c r="B50" s="35" t="s">
        <v>18</v>
      </c>
      <c r="C50" s="34" t="s">
        <v>37</v>
      </c>
      <c r="D50" s="33" t="s">
        <v>76</v>
      </c>
      <c r="E50" s="32" t="s">
        <v>36</v>
      </c>
      <c r="F50" s="40">
        <v>43870.75</v>
      </c>
      <c r="G50" s="40">
        <v>63032.5</v>
      </c>
      <c r="H50" s="40"/>
      <c r="I50" s="40"/>
      <c r="J50" s="40"/>
      <c r="K50" s="40"/>
      <c r="L50" s="40"/>
      <c r="M50" s="40"/>
      <c r="N50" s="40"/>
      <c r="O50" s="40"/>
    </row>
    <row r="51" spans="1:22" x14ac:dyDescent="0.3">
      <c r="B51" s="35" t="s">
        <v>18</v>
      </c>
      <c r="C51" s="34" t="s">
        <v>37</v>
      </c>
      <c r="D51" s="33" t="s">
        <v>103</v>
      </c>
      <c r="E51" s="32" t="s">
        <v>104</v>
      </c>
      <c r="F51" s="40">
        <v>65053</v>
      </c>
      <c r="G51" s="40">
        <v>24329</v>
      </c>
      <c r="H51" s="40"/>
      <c r="I51" s="40"/>
      <c r="J51" s="40"/>
      <c r="K51" s="40"/>
      <c r="L51" s="40"/>
      <c r="M51" s="40"/>
      <c r="N51" s="40"/>
      <c r="O51" s="40"/>
    </row>
    <row r="52" spans="1:22" x14ac:dyDescent="0.3">
      <c r="B52" s="35" t="s">
        <v>18</v>
      </c>
      <c r="C52" s="34" t="s">
        <v>35</v>
      </c>
      <c r="D52" s="33" t="s">
        <v>24</v>
      </c>
      <c r="E52" s="32" t="s">
        <v>34</v>
      </c>
      <c r="F52" s="40">
        <v>7146</v>
      </c>
      <c r="G52" s="40">
        <v>95865</v>
      </c>
      <c r="H52" s="40"/>
      <c r="I52" s="40"/>
      <c r="J52" s="40"/>
      <c r="K52" s="40"/>
      <c r="L52" s="40"/>
      <c r="M52" s="40"/>
      <c r="N52" s="40"/>
      <c r="O52" s="40"/>
    </row>
    <row r="53" spans="1:22" x14ac:dyDescent="0.3">
      <c r="B53" s="35" t="s">
        <v>18</v>
      </c>
      <c r="C53" s="34" t="s">
        <v>107</v>
      </c>
      <c r="D53" s="33" t="s">
        <v>96</v>
      </c>
      <c r="E53" s="32" t="s">
        <v>34</v>
      </c>
      <c r="F53" s="40">
        <v>4548</v>
      </c>
      <c r="G53" s="40">
        <v>17462</v>
      </c>
      <c r="H53" s="40"/>
      <c r="I53" s="40"/>
      <c r="J53" s="40"/>
      <c r="K53" s="40"/>
      <c r="L53" s="40"/>
      <c r="M53" s="40"/>
      <c r="N53" s="40"/>
      <c r="O53" s="40"/>
    </row>
    <row r="54" spans="1:22" x14ac:dyDescent="0.3">
      <c r="B54" s="35" t="s">
        <v>18</v>
      </c>
      <c r="C54" s="34" t="s">
        <v>108</v>
      </c>
      <c r="D54" s="33" t="s">
        <v>74</v>
      </c>
      <c r="E54" s="32" t="s">
        <v>34</v>
      </c>
      <c r="F54" s="40">
        <v>0</v>
      </c>
      <c r="G54" s="40">
        <v>0</v>
      </c>
      <c r="H54" s="40"/>
      <c r="I54" s="40"/>
      <c r="J54" s="40"/>
      <c r="K54" s="40"/>
      <c r="L54" s="40"/>
      <c r="M54" s="40"/>
      <c r="N54" s="40"/>
      <c r="O54" s="40"/>
    </row>
    <row r="55" spans="1:22" x14ac:dyDescent="0.3">
      <c r="B55" s="35" t="s">
        <v>18</v>
      </c>
      <c r="C55" s="34" t="s">
        <v>109</v>
      </c>
      <c r="D55" s="33" t="s">
        <v>17</v>
      </c>
      <c r="E55" s="32" t="s">
        <v>31</v>
      </c>
      <c r="F55" s="40">
        <v>639935</v>
      </c>
      <c r="G55" s="40">
        <v>793812</v>
      </c>
      <c r="H55" s="40"/>
      <c r="I55" s="40"/>
      <c r="J55" s="40"/>
      <c r="K55" s="40"/>
      <c r="L55" s="40"/>
      <c r="M55" s="40"/>
      <c r="N55" s="40"/>
      <c r="O55" s="40"/>
    </row>
    <row r="56" spans="1:22" x14ac:dyDescent="0.3">
      <c r="B56" s="35" t="s">
        <v>18</v>
      </c>
      <c r="C56" s="34" t="s">
        <v>32</v>
      </c>
      <c r="D56" s="33" t="s">
        <v>17</v>
      </c>
      <c r="E56" s="32" t="s">
        <v>31</v>
      </c>
      <c r="F56" s="40">
        <v>614294</v>
      </c>
      <c r="G56" s="40">
        <v>750519</v>
      </c>
      <c r="H56" s="40"/>
      <c r="I56" s="40"/>
      <c r="J56" s="40"/>
      <c r="K56" s="40"/>
      <c r="L56" s="40"/>
      <c r="M56" s="40"/>
      <c r="N56" s="40"/>
      <c r="O56" s="40"/>
    </row>
    <row r="57" spans="1:22" x14ac:dyDescent="0.3">
      <c r="B57" s="35" t="s">
        <v>18</v>
      </c>
      <c r="C57" s="34" t="s">
        <v>110</v>
      </c>
      <c r="D57" s="33" t="s">
        <v>22</v>
      </c>
      <c r="E57" s="32" t="s">
        <v>31</v>
      </c>
      <c r="F57" s="40">
        <v>275269</v>
      </c>
      <c r="G57" s="40">
        <v>466535</v>
      </c>
      <c r="H57" s="40"/>
      <c r="I57" s="40"/>
      <c r="J57" s="40"/>
      <c r="K57" s="40"/>
      <c r="L57" s="40"/>
      <c r="M57" s="40"/>
      <c r="N57" s="40"/>
      <c r="O57" s="40"/>
    </row>
    <row r="58" spans="1:22" x14ac:dyDescent="0.3">
      <c r="B58" s="35" t="s">
        <v>18</v>
      </c>
      <c r="C58" s="34" t="s">
        <v>111</v>
      </c>
      <c r="D58" s="33" t="s">
        <v>100</v>
      </c>
      <c r="E58" s="32" t="s">
        <v>31</v>
      </c>
      <c r="F58" s="40">
        <v>813790</v>
      </c>
      <c r="G58" s="40">
        <v>613640</v>
      </c>
      <c r="H58" s="40"/>
      <c r="I58" s="40"/>
      <c r="J58" s="40"/>
      <c r="K58" s="40"/>
      <c r="L58" s="40"/>
      <c r="M58" s="40"/>
      <c r="N58" s="40"/>
      <c r="O58" s="40"/>
    </row>
    <row r="59" spans="1:22" x14ac:dyDescent="0.3">
      <c r="B59" s="35" t="s">
        <v>18</v>
      </c>
      <c r="C59" s="34" t="s">
        <v>112</v>
      </c>
      <c r="D59" s="33" t="s">
        <v>113</v>
      </c>
      <c r="E59" s="32" t="s">
        <v>29</v>
      </c>
      <c r="F59" s="40">
        <v>791</v>
      </c>
      <c r="G59" s="40">
        <v>402</v>
      </c>
      <c r="H59" s="40"/>
      <c r="I59" s="40"/>
      <c r="J59" s="40"/>
      <c r="K59" s="40"/>
      <c r="L59" s="40"/>
      <c r="M59" s="40"/>
      <c r="N59" s="40"/>
      <c r="O59" s="40"/>
    </row>
    <row r="60" spans="1:22" x14ac:dyDescent="0.3">
      <c r="B60" s="35" t="s">
        <v>18</v>
      </c>
      <c r="C60" s="34" t="s">
        <v>114</v>
      </c>
      <c r="D60" s="33" t="s">
        <v>113</v>
      </c>
      <c r="E60" s="32" t="s">
        <v>31</v>
      </c>
      <c r="F60" s="40">
        <v>470209</v>
      </c>
      <c r="G60" s="40">
        <v>806616</v>
      </c>
      <c r="H60" s="40"/>
      <c r="I60" s="40"/>
      <c r="J60" s="40"/>
      <c r="K60" s="40"/>
      <c r="L60" s="40"/>
      <c r="M60" s="40"/>
      <c r="N60" s="40"/>
      <c r="O60" s="40"/>
    </row>
    <row r="61" spans="1:22" x14ac:dyDescent="0.3">
      <c r="B61" s="35" t="s">
        <v>18</v>
      </c>
      <c r="C61" s="34" t="s">
        <v>33</v>
      </c>
      <c r="D61" s="33" t="s">
        <v>96</v>
      </c>
      <c r="E61" s="32" t="s">
        <v>29</v>
      </c>
      <c r="F61" s="40">
        <v>6655</v>
      </c>
      <c r="G61" s="40">
        <v>2846</v>
      </c>
      <c r="H61" s="40"/>
      <c r="I61" s="40"/>
      <c r="J61" s="40"/>
      <c r="K61" s="40"/>
      <c r="L61" s="40"/>
      <c r="M61" s="40"/>
      <c r="N61" s="40"/>
      <c r="O61" s="40"/>
    </row>
    <row r="62" spans="1:22" x14ac:dyDescent="0.3">
      <c r="B62" s="35" t="s">
        <v>18</v>
      </c>
      <c r="C62" s="34" t="s">
        <v>33</v>
      </c>
      <c r="D62" s="33" t="s">
        <v>96</v>
      </c>
      <c r="E62" s="32" t="s">
        <v>31</v>
      </c>
      <c r="F62" s="40">
        <v>327231</v>
      </c>
      <c r="G62" s="40">
        <v>424358</v>
      </c>
      <c r="H62" s="40"/>
      <c r="I62" s="40"/>
      <c r="J62" s="40"/>
      <c r="K62" s="40"/>
      <c r="L62" s="40"/>
      <c r="M62" s="40"/>
      <c r="N62" s="40"/>
      <c r="O62" s="40"/>
    </row>
    <row r="63" spans="1:22" x14ac:dyDescent="0.3">
      <c r="B63" s="35" t="s">
        <v>18</v>
      </c>
      <c r="C63" s="34" t="s">
        <v>33</v>
      </c>
      <c r="D63" s="33" t="s">
        <v>74</v>
      </c>
      <c r="E63" s="32" t="s">
        <v>13</v>
      </c>
      <c r="F63" s="40">
        <v>4894</v>
      </c>
      <c r="G63" s="40">
        <v>5432</v>
      </c>
      <c r="H63" s="40"/>
      <c r="I63" s="40"/>
      <c r="J63" s="40"/>
      <c r="K63" s="40"/>
      <c r="L63" s="40"/>
      <c r="M63" s="40"/>
      <c r="N63" s="40"/>
      <c r="O63" s="40"/>
      <c r="Q63" s="83" t="s">
        <v>220</v>
      </c>
      <c r="V63" s="147">
        <f>SUM('Chipset units'!I31:I36)+SUM('Chipset units'!I64:I68)+'Chipset units'!I76+'Chipset units'!I79+SUM('Chipset units'!I86:I94)+'Chipset units'!I109</f>
        <v>0</v>
      </c>
    </row>
    <row r="64" spans="1:22" x14ac:dyDescent="0.3">
      <c r="A64" s="135" t="s">
        <v>203</v>
      </c>
      <c r="B64" s="35" t="s">
        <v>18</v>
      </c>
      <c r="C64" s="34" t="s">
        <v>30</v>
      </c>
      <c r="D64" s="33" t="s">
        <v>17</v>
      </c>
      <c r="E64" s="32" t="s">
        <v>13</v>
      </c>
      <c r="F64" s="40">
        <v>0</v>
      </c>
      <c r="G64" s="40">
        <v>0</v>
      </c>
      <c r="H64" s="40"/>
      <c r="I64" s="40"/>
      <c r="J64" s="40"/>
      <c r="K64" s="40"/>
      <c r="L64" s="40"/>
      <c r="M64" s="40"/>
      <c r="N64" s="40"/>
      <c r="O64" s="40"/>
      <c r="Q64" s="83">
        <v>1</v>
      </c>
      <c r="R64" t="s">
        <v>222</v>
      </c>
      <c r="V64" s="147" t="e">
        <f>V63-#REF!</f>
        <v>#REF!</v>
      </c>
    </row>
    <row r="65" spans="1:18" x14ac:dyDescent="0.3">
      <c r="A65" s="135" t="s">
        <v>203</v>
      </c>
      <c r="B65" s="35" t="s">
        <v>18</v>
      </c>
      <c r="C65" s="34" t="s">
        <v>30</v>
      </c>
      <c r="D65" s="33" t="s">
        <v>113</v>
      </c>
      <c r="E65" s="32" t="s">
        <v>13</v>
      </c>
      <c r="F65" s="40">
        <v>0</v>
      </c>
      <c r="G65" s="40">
        <v>0</v>
      </c>
      <c r="H65" s="40"/>
      <c r="I65" s="40"/>
      <c r="J65" s="40"/>
      <c r="K65" s="40"/>
      <c r="L65" s="40"/>
      <c r="M65" s="40"/>
      <c r="N65" s="40"/>
      <c r="O65" s="40"/>
      <c r="Q65" s="83">
        <v>1</v>
      </c>
      <c r="R65" t="s">
        <v>222</v>
      </c>
    </row>
    <row r="66" spans="1:18" x14ac:dyDescent="0.3">
      <c r="A66" s="135" t="s">
        <v>203</v>
      </c>
      <c r="B66" s="87" t="s">
        <v>18</v>
      </c>
      <c r="C66" s="34" t="s">
        <v>30</v>
      </c>
      <c r="D66" s="33" t="s">
        <v>96</v>
      </c>
      <c r="E66" s="32" t="s">
        <v>13</v>
      </c>
      <c r="F66" s="88">
        <v>0</v>
      </c>
      <c r="G66" s="88">
        <v>0</v>
      </c>
      <c r="H66" s="88"/>
      <c r="I66" s="88"/>
      <c r="J66" s="88"/>
      <c r="K66" s="88"/>
      <c r="L66" s="88"/>
      <c r="M66" s="88"/>
      <c r="N66" s="88"/>
      <c r="O66" s="88"/>
      <c r="Q66" s="83">
        <v>1</v>
      </c>
      <c r="R66" t="s">
        <v>222</v>
      </c>
    </row>
    <row r="67" spans="1:18" x14ac:dyDescent="0.3">
      <c r="A67" s="135" t="s">
        <v>203</v>
      </c>
      <c r="B67" s="87" t="s">
        <v>18</v>
      </c>
      <c r="C67" s="34" t="s">
        <v>30</v>
      </c>
      <c r="D67" s="33" t="s">
        <v>74</v>
      </c>
      <c r="E67" s="32" t="s">
        <v>13</v>
      </c>
      <c r="F67" s="88">
        <v>0</v>
      </c>
      <c r="G67" s="88">
        <v>0</v>
      </c>
      <c r="H67" s="88"/>
      <c r="I67" s="88"/>
      <c r="J67" s="88"/>
      <c r="K67" s="88"/>
      <c r="L67" s="88"/>
      <c r="M67" s="88"/>
      <c r="N67" s="88"/>
      <c r="O67" s="88"/>
      <c r="Q67" s="83">
        <v>1</v>
      </c>
      <c r="R67" t="s">
        <v>222</v>
      </c>
    </row>
    <row r="68" spans="1:18" x14ac:dyDescent="0.3">
      <c r="A68" s="135" t="s">
        <v>203</v>
      </c>
      <c r="B68" s="87" t="s">
        <v>18</v>
      </c>
      <c r="C68" s="34" t="s">
        <v>30</v>
      </c>
      <c r="D68" s="33" t="s">
        <v>76</v>
      </c>
      <c r="E68" s="32" t="s">
        <v>13</v>
      </c>
      <c r="F68" s="88">
        <v>0</v>
      </c>
      <c r="G68" s="88">
        <v>0</v>
      </c>
      <c r="H68" s="88"/>
      <c r="I68" s="88"/>
      <c r="J68" s="88"/>
      <c r="K68" s="88"/>
      <c r="L68" s="88"/>
      <c r="M68" s="88"/>
      <c r="N68" s="88"/>
      <c r="O68" s="88"/>
      <c r="Q68" s="83">
        <v>1</v>
      </c>
      <c r="R68" t="s">
        <v>222</v>
      </c>
    </row>
    <row r="69" spans="1:18" x14ac:dyDescent="0.3">
      <c r="B69" s="87" t="s">
        <v>18</v>
      </c>
      <c r="C69" s="34" t="s">
        <v>28</v>
      </c>
      <c r="D69" s="33" t="s">
        <v>17</v>
      </c>
      <c r="E69" s="32" t="s">
        <v>29</v>
      </c>
      <c r="F69" s="88">
        <v>14816</v>
      </c>
      <c r="G69" s="88">
        <v>6913</v>
      </c>
      <c r="H69" s="88"/>
      <c r="I69" s="88"/>
      <c r="J69" s="88"/>
      <c r="K69" s="88"/>
      <c r="L69" s="88"/>
      <c r="M69" s="88"/>
      <c r="N69" s="88"/>
      <c r="O69" s="88"/>
    </row>
    <row r="70" spans="1:18" x14ac:dyDescent="0.3">
      <c r="B70" s="87" t="s">
        <v>18</v>
      </c>
      <c r="C70" s="34" t="s">
        <v>28</v>
      </c>
      <c r="D70" s="33" t="s">
        <v>17</v>
      </c>
      <c r="E70" s="32" t="s">
        <v>27</v>
      </c>
      <c r="F70" s="88">
        <v>4367</v>
      </c>
      <c r="G70" s="88">
        <v>2269</v>
      </c>
      <c r="H70" s="88"/>
      <c r="I70" s="88"/>
      <c r="J70" s="88"/>
      <c r="K70" s="88"/>
      <c r="L70" s="88"/>
      <c r="M70" s="88"/>
      <c r="N70" s="88"/>
      <c r="O70" s="88"/>
    </row>
    <row r="71" spans="1:18" x14ac:dyDescent="0.3">
      <c r="B71" s="87" t="s">
        <v>18</v>
      </c>
      <c r="C71" s="34" t="s">
        <v>26</v>
      </c>
      <c r="D71" s="33" t="s">
        <v>17</v>
      </c>
      <c r="E71" s="32" t="s">
        <v>21</v>
      </c>
      <c r="F71" s="88">
        <v>280058</v>
      </c>
      <c r="G71" s="88">
        <v>622792</v>
      </c>
      <c r="H71" s="88"/>
      <c r="I71" s="88"/>
      <c r="J71" s="88"/>
      <c r="K71" s="88"/>
      <c r="L71" s="88"/>
      <c r="M71" s="88"/>
      <c r="N71" s="88"/>
      <c r="O71" s="88"/>
    </row>
    <row r="72" spans="1:18" x14ac:dyDescent="0.3">
      <c r="B72" s="87" t="s">
        <v>18</v>
      </c>
      <c r="C72" s="34" t="s">
        <v>115</v>
      </c>
      <c r="D72" s="33" t="s">
        <v>17</v>
      </c>
      <c r="E72" s="32" t="s">
        <v>116</v>
      </c>
      <c r="F72" s="88">
        <v>0</v>
      </c>
      <c r="G72" s="88">
        <v>0</v>
      </c>
      <c r="H72" s="88"/>
      <c r="I72" s="88"/>
      <c r="J72" s="88"/>
      <c r="K72" s="88"/>
      <c r="L72" s="88"/>
      <c r="M72" s="88"/>
      <c r="N72" s="88"/>
      <c r="O72" s="88"/>
    </row>
    <row r="73" spans="1:18" x14ac:dyDescent="0.3">
      <c r="A73" s="135" t="s">
        <v>203</v>
      </c>
      <c r="B73" s="87" t="s">
        <v>18</v>
      </c>
      <c r="C73" s="34" t="s">
        <v>25</v>
      </c>
      <c r="D73" s="33" t="s">
        <v>24</v>
      </c>
      <c r="E73" s="32" t="s">
        <v>21</v>
      </c>
      <c r="F73" s="88">
        <v>0</v>
      </c>
      <c r="G73" s="88">
        <v>0</v>
      </c>
      <c r="H73" s="88"/>
      <c r="I73" s="88"/>
      <c r="J73" s="88"/>
      <c r="K73" s="88"/>
      <c r="L73" s="88"/>
      <c r="M73" s="88"/>
      <c r="N73" s="88"/>
      <c r="O73" s="88"/>
    </row>
    <row r="74" spans="1:18" x14ac:dyDescent="0.3">
      <c r="B74" s="87" t="s">
        <v>18</v>
      </c>
      <c r="C74" s="34" t="s">
        <v>23</v>
      </c>
      <c r="D74" s="33" t="s">
        <v>22</v>
      </c>
      <c r="E74" s="32" t="s">
        <v>21</v>
      </c>
      <c r="F74" s="88">
        <v>0</v>
      </c>
      <c r="G74" s="88">
        <v>0</v>
      </c>
      <c r="H74" s="88"/>
      <c r="I74" s="88"/>
      <c r="J74" s="88"/>
      <c r="K74" s="88"/>
      <c r="L74" s="88"/>
      <c r="M74" s="88"/>
      <c r="N74" s="88"/>
      <c r="O74" s="88"/>
    </row>
    <row r="75" spans="1:18" x14ac:dyDescent="0.3">
      <c r="B75" s="87" t="s">
        <v>18</v>
      </c>
      <c r="C75" s="34" t="s">
        <v>117</v>
      </c>
      <c r="D75" s="33" t="s">
        <v>100</v>
      </c>
      <c r="E75" s="32" t="s">
        <v>21</v>
      </c>
      <c r="F75" s="88">
        <v>200861</v>
      </c>
      <c r="G75" s="88">
        <v>710038</v>
      </c>
      <c r="H75" s="88"/>
      <c r="I75" s="88"/>
      <c r="J75" s="88"/>
      <c r="K75" s="88"/>
      <c r="L75" s="88"/>
      <c r="M75" s="88"/>
      <c r="N75" s="88"/>
      <c r="O75" s="88"/>
    </row>
    <row r="76" spans="1:18" x14ac:dyDescent="0.3">
      <c r="A76" s="135" t="s">
        <v>203</v>
      </c>
      <c r="B76" s="87" t="s">
        <v>18</v>
      </c>
      <c r="C76" s="34" t="s">
        <v>118</v>
      </c>
      <c r="D76" s="33" t="s">
        <v>100</v>
      </c>
      <c r="E76" s="32" t="s">
        <v>21</v>
      </c>
      <c r="F76" s="88">
        <v>0</v>
      </c>
      <c r="G76" s="88">
        <v>0</v>
      </c>
      <c r="H76" s="88"/>
      <c r="I76" s="88"/>
      <c r="J76" s="88"/>
      <c r="K76" s="88"/>
      <c r="L76" s="88"/>
      <c r="M76" s="88"/>
      <c r="N76" s="88"/>
      <c r="O76" s="88"/>
      <c r="Q76" s="83">
        <v>1</v>
      </c>
      <c r="R76" t="s">
        <v>221</v>
      </c>
    </row>
    <row r="77" spans="1:18" x14ac:dyDescent="0.3">
      <c r="A77" s="136"/>
      <c r="B77" s="87" t="s">
        <v>18</v>
      </c>
      <c r="C77" s="34" t="s">
        <v>119</v>
      </c>
      <c r="D77" s="33" t="s">
        <v>113</v>
      </c>
      <c r="E77" s="32" t="s">
        <v>21</v>
      </c>
      <c r="F77" s="88">
        <v>88200.6</v>
      </c>
      <c r="G77" s="88">
        <v>683412.1</v>
      </c>
      <c r="H77" s="88"/>
      <c r="I77" s="88"/>
      <c r="J77" s="88"/>
      <c r="K77" s="88"/>
      <c r="L77" s="88"/>
      <c r="M77" s="88"/>
      <c r="N77" s="88"/>
      <c r="O77" s="88"/>
    </row>
    <row r="78" spans="1:18" x14ac:dyDescent="0.3">
      <c r="A78" s="136"/>
      <c r="B78" s="87" t="s">
        <v>18</v>
      </c>
      <c r="C78" s="34" t="s">
        <v>205</v>
      </c>
      <c r="D78" s="33" t="s">
        <v>100</v>
      </c>
      <c r="E78" s="32" t="s">
        <v>21</v>
      </c>
      <c r="F78" s="88">
        <v>30989.399999999994</v>
      </c>
      <c r="G78" s="88">
        <v>292890.90000000002</v>
      </c>
      <c r="H78" s="88"/>
      <c r="I78" s="88"/>
      <c r="J78" s="88"/>
      <c r="K78" s="88"/>
      <c r="L78" s="88"/>
      <c r="M78" s="88"/>
      <c r="N78" s="88"/>
      <c r="O78" s="88"/>
    </row>
    <row r="79" spans="1:18" x14ac:dyDescent="0.3">
      <c r="A79" s="135" t="s">
        <v>203</v>
      </c>
      <c r="B79" s="87" t="s">
        <v>18</v>
      </c>
      <c r="C79" s="34" t="s">
        <v>120</v>
      </c>
      <c r="D79" s="33" t="s">
        <v>113</v>
      </c>
      <c r="E79" s="32" t="s">
        <v>21</v>
      </c>
      <c r="F79" s="88">
        <v>0</v>
      </c>
      <c r="G79" s="88">
        <v>0</v>
      </c>
      <c r="H79" s="88"/>
      <c r="I79" s="88"/>
      <c r="J79" s="88"/>
      <c r="K79" s="88"/>
      <c r="L79" s="88"/>
      <c r="M79" s="88"/>
      <c r="N79" s="88"/>
      <c r="O79" s="88"/>
      <c r="Q79" s="83">
        <v>1</v>
      </c>
      <c r="R79" t="s">
        <v>221</v>
      </c>
    </row>
    <row r="80" spans="1:18" x14ac:dyDescent="0.3">
      <c r="A80" s="135"/>
      <c r="B80" s="87" t="s">
        <v>18</v>
      </c>
      <c r="C80" s="34" t="s">
        <v>28</v>
      </c>
      <c r="D80" s="33" t="s">
        <v>96</v>
      </c>
      <c r="E80" s="32" t="s">
        <v>29</v>
      </c>
      <c r="F80" s="88">
        <v>109936</v>
      </c>
      <c r="G80" s="88">
        <v>67349</v>
      </c>
      <c r="H80" s="88"/>
      <c r="I80" s="88"/>
      <c r="J80" s="88"/>
      <c r="K80" s="88"/>
      <c r="L80" s="88"/>
      <c r="M80" s="88"/>
      <c r="N80" s="88"/>
      <c r="O80" s="88"/>
    </row>
    <row r="81" spans="1:18" x14ac:dyDescent="0.3">
      <c r="A81" s="135"/>
      <c r="B81" s="87" t="s">
        <v>18</v>
      </c>
      <c r="C81" s="34" t="s">
        <v>28</v>
      </c>
      <c r="D81" s="33" t="s">
        <v>96</v>
      </c>
      <c r="E81" s="32" t="s">
        <v>27</v>
      </c>
      <c r="F81" s="88">
        <v>92243</v>
      </c>
      <c r="G81" s="88">
        <v>78202</v>
      </c>
      <c r="H81" s="88"/>
      <c r="I81" s="88"/>
      <c r="J81" s="88"/>
      <c r="K81" s="88"/>
      <c r="L81" s="88"/>
      <c r="M81" s="88"/>
      <c r="N81" s="88"/>
      <c r="O81" s="88"/>
    </row>
    <row r="82" spans="1:18" x14ac:dyDescent="0.3">
      <c r="A82" s="135"/>
      <c r="B82" s="87" t="s">
        <v>18</v>
      </c>
      <c r="C82" s="34" t="s">
        <v>121</v>
      </c>
      <c r="D82" s="33" t="s">
        <v>96</v>
      </c>
      <c r="E82" s="32" t="s">
        <v>21</v>
      </c>
      <c r="F82" s="88">
        <v>90443</v>
      </c>
      <c r="G82" s="88">
        <v>362352</v>
      </c>
      <c r="H82" s="88"/>
      <c r="I82" s="88"/>
      <c r="J82" s="88"/>
      <c r="K82" s="88"/>
      <c r="L82" s="88"/>
      <c r="M82" s="88"/>
      <c r="N82" s="88"/>
      <c r="O82" s="88"/>
    </row>
    <row r="83" spans="1:18" x14ac:dyDescent="0.3">
      <c r="B83" s="87" t="s">
        <v>18</v>
      </c>
      <c r="C83" s="34" t="s">
        <v>122</v>
      </c>
      <c r="D83" s="33" t="s">
        <v>96</v>
      </c>
      <c r="E83" s="32" t="s">
        <v>21</v>
      </c>
      <c r="F83" s="88">
        <v>0</v>
      </c>
      <c r="G83" s="88">
        <v>45000</v>
      </c>
      <c r="H83" s="88"/>
      <c r="I83" s="88"/>
      <c r="J83" s="88"/>
      <c r="K83" s="88"/>
      <c r="L83" s="88"/>
      <c r="M83" s="88"/>
      <c r="N83" s="88"/>
      <c r="O83" s="88"/>
    </row>
    <row r="84" spans="1:18" x14ac:dyDescent="0.3">
      <c r="B84" s="87" t="s">
        <v>18</v>
      </c>
      <c r="C84" s="34" t="s">
        <v>123</v>
      </c>
      <c r="D84" s="33" t="s">
        <v>124</v>
      </c>
      <c r="E84" s="32" t="s">
        <v>21</v>
      </c>
      <c r="F84" s="88">
        <v>0</v>
      </c>
      <c r="G84" s="88">
        <v>0</v>
      </c>
      <c r="H84" s="88"/>
      <c r="I84" s="88"/>
      <c r="J84" s="88"/>
      <c r="K84" s="88"/>
      <c r="L84" s="88"/>
      <c r="M84" s="88"/>
      <c r="N84" s="88"/>
      <c r="O84" s="88"/>
    </row>
    <row r="85" spans="1:18" x14ac:dyDescent="0.3">
      <c r="B85" s="87" t="s">
        <v>18</v>
      </c>
      <c r="C85" s="34" t="s">
        <v>125</v>
      </c>
      <c r="D85" s="33" t="s">
        <v>74</v>
      </c>
      <c r="E85" s="32" t="s">
        <v>13</v>
      </c>
      <c r="F85" s="88">
        <v>7456</v>
      </c>
      <c r="G85" s="88">
        <v>10272</v>
      </c>
      <c r="H85" s="88"/>
      <c r="I85" s="88"/>
      <c r="J85" s="88"/>
      <c r="K85" s="88"/>
      <c r="L85" s="88"/>
      <c r="M85" s="88"/>
      <c r="N85" s="88"/>
      <c r="O85" s="88"/>
    </row>
    <row r="86" spans="1:18" x14ac:dyDescent="0.3">
      <c r="A86" s="135" t="s">
        <v>203</v>
      </c>
      <c r="B86" s="87" t="s">
        <v>18</v>
      </c>
      <c r="C86" s="34" t="s">
        <v>20</v>
      </c>
      <c r="D86" s="33" t="s">
        <v>17</v>
      </c>
      <c r="E86" s="32" t="s">
        <v>19</v>
      </c>
      <c r="F86" s="88">
        <v>0</v>
      </c>
      <c r="G86" s="88">
        <v>0</v>
      </c>
      <c r="H86" s="88"/>
      <c r="I86" s="88"/>
      <c r="J86" s="88"/>
      <c r="K86" s="88"/>
      <c r="L86" s="88"/>
      <c r="M86" s="88"/>
      <c r="N86" s="88"/>
      <c r="O86" s="88"/>
      <c r="Q86" s="83">
        <v>4</v>
      </c>
      <c r="R86" t="s">
        <v>222</v>
      </c>
    </row>
    <row r="87" spans="1:18" x14ac:dyDescent="0.3">
      <c r="A87" s="135" t="s">
        <v>203</v>
      </c>
      <c r="B87" s="87" t="s">
        <v>18</v>
      </c>
      <c r="C87" s="34" t="s">
        <v>126</v>
      </c>
      <c r="D87" s="33" t="s">
        <v>17</v>
      </c>
      <c r="E87" s="32" t="s">
        <v>127</v>
      </c>
      <c r="F87" s="88">
        <v>0</v>
      </c>
      <c r="G87" s="88">
        <v>0</v>
      </c>
      <c r="H87" s="88"/>
      <c r="I87" s="88"/>
      <c r="J87" s="88"/>
      <c r="K87" s="88"/>
      <c r="L87" s="88"/>
      <c r="M87" s="88"/>
      <c r="N87" s="88"/>
      <c r="O87" s="88"/>
      <c r="Q87" s="83">
        <v>8</v>
      </c>
      <c r="R87" t="s">
        <v>222</v>
      </c>
    </row>
    <row r="88" spans="1:18" x14ac:dyDescent="0.3">
      <c r="A88" s="135" t="s">
        <v>203</v>
      </c>
      <c r="B88" s="87" t="s">
        <v>18</v>
      </c>
      <c r="C88" s="34" t="s">
        <v>20</v>
      </c>
      <c r="D88" s="33" t="s">
        <v>113</v>
      </c>
      <c r="E88" s="32" t="s">
        <v>19</v>
      </c>
      <c r="F88" s="88">
        <v>0</v>
      </c>
      <c r="G88" s="88">
        <v>0</v>
      </c>
      <c r="H88" s="88"/>
      <c r="I88" s="88"/>
      <c r="J88" s="88"/>
      <c r="K88" s="88"/>
      <c r="L88" s="88"/>
      <c r="M88" s="88"/>
      <c r="N88" s="88"/>
      <c r="O88" s="88"/>
      <c r="Q88" s="83">
        <v>4</v>
      </c>
      <c r="R88" t="s">
        <v>222</v>
      </c>
    </row>
    <row r="89" spans="1:18" x14ac:dyDescent="0.3">
      <c r="A89" s="135" t="s">
        <v>203</v>
      </c>
      <c r="B89" s="87" t="s">
        <v>18</v>
      </c>
      <c r="C89" s="34" t="s">
        <v>128</v>
      </c>
      <c r="D89" s="33" t="s">
        <v>113</v>
      </c>
      <c r="E89" s="32" t="s">
        <v>127</v>
      </c>
      <c r="F89" s="88">
        <v>0</v>
      </c>
      <c r="G89" s="88">
        <v>0</v>
      </c>
      <c r="H89" s="88"/>
      <c r="I89" s="88"/>
      <c r="J89" s="88"/>
      <c r="K89" s="88"/>
      <c r="L89" s="88"/>
      <c r="M89" s="88"/>
      <c r="N89" s="88"/>
      <c r="O89" s="88"/>
      <c r="Q89" s="83">
        <v>8</v>
      </c>
      <c r="R89" t="s">
        <v>222</v>
      </c>
    </row>
    <row r="90" spans="1:18" x14ac:dyDescent="0.3">
      <c r="A90" s="135" t="s">
        <v>203</v>
      </c>
      <c r="B90" s="87" t="s">
        <v>18</v>
      </c>
      <c r="C90" s="34" t="s">
        <v>129</v>
      </c>
      <c r="D90" s="33" t="s">
        <v>17</v>
      </c>
      <c r="E90" s="32" t="s">
        <v>13</v>
      </c>
      <c r="F90" s="88">
        <v>0</v>
      </c>
      <c r="G90" s="88">
        <v>0</v>
      </c>
      <c r="H90" s="88"/>
      <c r="I90" s="88"/>
      <c r="J90" s="88"/>
      <c r="K90" s="88"/>
      <c r="L90" s="88"/>
      <c r="M90" s="88"/>
      <c r="N90" s="88"/>
      <c r="O90" s="88"/>
      <c r="Q90" s="83">
        <v>8</v>
      </c>
      <c r="R90" t="s">
        <v>222</v>
      </c>
    </row>
    <row r="91" spans="1:18" x14ac:dyDescent="0.3">
      <c r="A91" s="135" t="s">
        <v>203</v>
      </c>
      <c r="B91" s="87" t="s">
        <v>18</v>
      </c>
      <c r="C91" s="34" t="s">
        <v>130</v>
      </c>
      <c r="D91" s="33" t="s">
        <v>100</v>
      </c>
      <c r="E91" s="32" t="s">
        <v>13</v>
      </c>
      <c r="F91" s="88">
        <v>0</v>
      </c>
      <c r="G91" s="88">
        <v>0</v>
      </c>
      <c r="H91" s="88"/>
      <c r="I91" s="88"/>
      <c r="J91" s="88"/>
      <c r="K91" s="88"/>
      <c r="L91" s="88"/>
      <c r="M91" s="88"/>
      <c r="N91" s="88"/>
      <c r="O91" s="88"/>
      <c r="Q91" s="83">
        <v>4</v>
      </c>
      <c r="R91" t="s">
        <v>221</v>
      </c>
    </row>
    <row r="92" spans="1:18" x14ac:dyDescent="0.3">
      <c r="A92" s="135" t="s">
        <v>203</v>
      </c>
      <c r="B92" s="87" t="s">
        <v>18</v>
      </c>
      <c r="C92" s="34" t="s">
        <v>131</v>
      </c>
      <c r="D92" s="33" t="s">
        <v>113</v>
      </c>
      <c r="E92" s="32" t="s">
        <v>13</v>
      </c>
      <c r="F92" s="88">
        <v>0</v>
      </c>
      <c r="G92" s="88">
        <v>7</v>
      </c>
      <c r="H92" s="88"/>
      <c r="I92" s="88"/>
      <c r="J92" s="88"/>
      <c r="K92" s="88"/>
      <c r="L92" s="88"/>
      <c r="M92" s="88"/>
      <c r="N92" s="88"/>
      <c r="O92" s="88"/>
      <c r="Q92" s="83">
        <v>4</v>
      </c>
      <c r="R92" t="s">
        <v>221</v>
      </c>
    </row>
    <row r="93" spans="1:18" x14ac:dyDescent="0.3">
      <c r="A93" s="135" t="s">
        <v>203</v>
      </c>
      <c r="B93" s="87" t="s">
        <v>18</v>
      </c>
      <c r="C93" s="34" t="s">
        <v>132</v>
      </c>
      <c r="D93" s="33" t="s">
        <v>96</v>
      </c>
      <c r="E93" s="32" t="s">
        <v>13</v>
      </c>
      <c r="F93" s="88">
        <v>0</v>
      </c>
      <c r="G93" s="88">
        <v>82</v>
      </c>
      <c r="H93" s="88"/>
      <c r="I93" s="88"/>
      <c r="J93" s="88"/>
      <c r="K93" s="88"/>
      <c r="L93" s="88"/>
      <c r="M93" s="88"/>
      <c r="N93" s="88"/>
      <c r="O93" s="88"/>
      <c r="Q93" s="83">
        <v>4</v>
      </c>
      <c r="R93" t="s">
        <v>221</v>
      </c>
    </row>
    <row r="94" spans="1:18" x14ac:dyDescent="0.3">
      <c r="A94" s="135" t="s">
        <v>203</v>
      </c>
      <c r="B94" s="87" t="s">
        <v>18</v>
      </c>
      <c r="C94" s="34" t="s">
        <v>267</v>
      </c>
      <c r="D94" s="33" t="s">
        <v>268</v>
      </c>
      <c r="E94" s="32" t="s">
        <v>269</v>
      </c>
      <c r="F94" s="88">
        <v>0</v>
      </c>
      <c r="G94" s="88">
        <v>0</v>
      </c>
      <c r="H94" s="88"/>
      <c r="I94" s="88"/>
      <c r="J94" s="88"/>
      <c r="K94" s="88"/>
      <c r="L94" s="88"/>
      <c r="M94" s="88"/>
      <c r="N94" s="88"/>
      <c r="O94" s="88"/>
      <c r="Q94" s="83">
        <v>8</v>
      </c>
      <c r="R94" t="s">
        <v>221</v>
      </c>
    </row>
    <row r="95" spans="1:18" x14ac:dyDescent="0.3">
      <c r="A95" s="135" t="s">
        <v>203</v>
      </c>
      <c r="B95" s="87" t="s">
        <v>18</v>
      </c>
      <c r="C95" s="34" t="s">
        <v>270</v>
      </c>
      <c r="D95" s="33" t="s">
        <v>100</v>
      </c>
      <c r="E95" s="32" t="s">
        <v>269</v>
      </c>
      <c r="F95" s="88">
        <v>0</v>
      </c>
      <c r="G95" s="88">
        <v>0</v>
      </c>
      <c r="H95" s="88"/>
      <c r="I95" s="88"/>
      <c r="J95" s="88"/>
      <c r="K95" s="88"/>
      <c r="L95" s="88"/>
      <c r="M95" s="88"/>
      <c r="N95" s="88"/>
      <c r="O95" s="88"/>
      <c r="Q95" s="184">
        <v>8</v>
      </c>
      <c r="R95" t="s">
        <v>221</v>
      </c>
    </row>
    <row r="96" spans="1:18" x14ac:dyDescent="0.3">
      <c r="A96" s="135" t="s">
        <v>203</v>
      </c>
      <c r="B96" s="87" t="s">
        <v>18</v>
      </c>
      <c r="C96" s="34" t="s">
        <v>271</v>
      </c>
      <c r="D96" s="33" t="s">
        <v>113</v>
      </c>
      <c r="E96" s="32" t="s">
        <v>269</v>
      </c>
      <c r="F96" s="88">
        <v>0</v>
      </c>
      <c r="G96" s="88">
        <v>0</v>
      </c>
      <c r="H96" s="88"/>
      <c r="I96" s="88"/>
      <c r="J96" s="88"/>
      <c r="K96" s="88"/>
      <c r="L96" s="88"/>
      <c r="M96" s="88"/>
      <c r="N96" s="88"/>
      <c r="O96" s="88"/>
      <c r="Q96" s="184">
        <v>8</v>
      </c>
      <c r="R96" t="s">
        <v>221</v>
      </c>
    </row>
    <row r="97" spans="1:22" x14ac:dyDescent="0.3">
      <c r="B97" s="89" t="s">
        <v>72</v>
      </c>
      <c r="C97" s="90" t="s">
        <v>73</v>
      </c>
      <c r="D97" s="90" t="s">
        <v>74</v>
      </c>
      <c r="E97" s="91" t="s">
        <v>75</v>
      </c>
      <c r="F97" s="92">
        <v>68092</v>
      </c>
      <c r="G97" s="92">
        <v>55559</v>
      </c>
      <c r="H97" s="92"/>
      <c r="I97" s="92"/>
      <c r="J97" s="92"/>
      <c r="K97" s="92"/>
      <c r="L97" s="92"/>
      <c r="M97" s="92"/>
      <c r="N97" s="92"/>
      <c r="O97" s="92"/>
    </row>
    <row r="98" spans="1:22" x14ac:dyDescent="0.3">
      <c r="B98" s="93" t="s">
        <v>72</v>
      </c>
      <c r="C98" s="60" t="s">
        <v>73</v>
      </c>
      <c r="D98" s="60" t="s">
        <v>76</v>
      </c>
      <c r="E98" s="57" t="s">
        <v>75</v>
      </c>
      <c r="F98" s="94">
        <v>96936</v>
      </c>
      <c r="G98" s="94">
        <v>55885</v>
      </c>
      <c r="H98" s="94"/>
      <c r="I98" s="94"/>
      <c r="J98" s="94"/>
      <c r="K98" s="94"/>
      <c r="L98" s="94"/>
      <c r="M98" s="94"/>
      <c r="N98" s="94"/>
      <c r="O98" s="94"/>
    </row>
    <row r="99" spans="1:22" x14ac:dyDescent="0.3">
      <c r="B99" s="93" t="s">
        <v>72</v>
      </c>
      <c r="C99" s="60" t="s">
        <v>77</v>
      </c>
      <c r="D99" s="60" t="s">
        <v>74</v>
      </c>
      <c r="E99" s="57" t="s">
        <v>75</v>
      </c>
      <c r="F99" s="94">
        <v>62662</v>
      </c>
      <c r="G99" s="94">
        <v>42077</v>
      </c>
      <c r="H99" s="94"/>
      <c r="I99" s="94"/>
      <c r="J99" s="94"/>
      <c r="K99" s="94"/>
      <c r="L99" s="94"/>
      <c r="M99" s="94"/>
      <c r="N99" s="94"/>
      <c r="O99" s="94"/>
    </row>
    <row r="100" spans="1:22" x14ac:dyDescent="0.3">
      <c r="B100" s="93" t="s">
        <v>72</v>
      </c>
      <c r="C100" s="60" t="s">
        <v>77</v>
      </c>
      <c r="D100" s="60" t="s">
        <v>76</v>
      </c>
      <c r="E100" s="57" t="s">
        <v>75</v>
      </c>
      <c r="F100" s="94">
        <v>160740</v>
      </c>
      <c r="G100" s="94">
        <v>48318</v>
      </c>
      <c r="H100" s="94"/>
      <c r="I100" s="94"/>
      <c r="J100" s="94"/>
      <c r="K100" s="94"/>
      <c r="L100" s="94"/>
      <c r="M100" s="94"/>
      <c r="N100" s="94"/>
      <c r="O100" s="94"/>
    </row>
    <row r="101" spans="1:22" x14ac:dyDescent="0.3">
      <c r="B101" s="93" t="s">
        <v>72</v>
      </c>
      <c r="C101" s="60" t="s">
        <v>78</v>
      </c>
      <c r="D101" s="60" t="s">
        <v>75</v>
      </c>
      <c r="E101" s="57" t="s">
        <v>75</v>
      </c>
      <c r="F101" s="94">
        <v>82907</v>
      </c>
      <c r="G101" s="94">
        <v>74735</v>
      </c>
      <c r="H101" s="94"/>
      <c r="I101" s="94"/>
      <c r="J101" s="94"/>
      <c r="K101" s="94"/>
      <c r="L101" s="94"/>
      <c r="M101" s="94"/>
      <c r="N101" s="94"/>
      <c r="O101" s="94"/>
      <c r="S101">
        <v>2018</v>
      </c>
      <c r="T101" t="s">
        <v>209</v>
      </c>
      <c r="U101" t="s">
        <v>210</v>
      </c>
      <c r="V101" t="s">
        <v>211</v>
      </c>
    </row>
    <row r="102" spans="1:22" x14ac:dyDescent="0.3">
      <c r="B102" s="95" t="s">
        <v>68</v>
      </c>
      <c r="C102" s="96" t="s">
        <v>77</v>
      </c>
      <c r="D102" s="96" t="s">
        <v>75</v>
      </c>
      <c r="E102" s="74" t="s">
        <v>75</v>
      </c>
      <c r="F102" s="97">
        <v>93240</v>
      </c>
      <c r="G102" s="97">
        <v>55198</v>
      </c>
      <c r="H102" s="97"/>
      <c r="I102" s="97"/>
      <c r="J102" s="97"/>
      <c r="K102" s="97"/>
      <c r="L102" s="97"/>
      <c r="M102" s="97"/>
      <c r="N102" s="97"/>
      <c r="O102" s="97"/>
    </row>
    <row r="103" spans="1:22" x14ac:dyDescent="0.3">
      <c r="B103" s="93" t="s">
        <v>68</v>
      </c>
      <c r="C103" s="58" t="s">
        <v>79</v>
      </c>
      <c r="D103" s="60" t="s">
        <v>75</v>
      </c>
      <c r="E103" s="57" t="s">
        <v>38</v>
      </c>
      <c r="F103" s="98">
        <v>94875</v>
      </c>
      <c r="G103" s="98">
        <v>86509</v>
      </c>
      <c r="H103" s="98"/>
      <c r="I103" s="98"/>
      <c r="J103" s="98"/>
      <c r="K103" s="98"/>
      <c r="L103" s="98"/>
      <c r="M103" s="98"/>
      <c r="N103" s="98"/>
      <c r="O103" s="98"/>
    </row>
    <row r="104" spans="1:22" x14ac:dyDescent="0.3">
      <c r="B104" s="93" t="s">
        <v>68</v>
      </c>
      <c r="C104" s="58" t="s">
        <v>80</v>
      </c>
      <c r="D104" s="60" t="s">
        <v>75</v>
      </c>
      <c r="E104" s="57" t="s">
        <v>36</v>
      </c>
      <c r="F104" s="98">
        <v>65562</v>
      </c>
      <c r="G104" s="98">
        <v>106342</v>
      </c>
      <c r="H104" s="98"/>
      <c r="I104" s="98"/>
      <c r="J104" s="98"/>
      <c r="K104" s="98"/>
      <c r="L104" s="98"/>
      <c r="M104" s="98"/>
      <c r="N104" s="98"/>
      <c r="O104" s="98"/>
    </row>
    <row r="105" spans="1:22" x14ac:dyDescent="0.3">
      <c r="B105" s="93" t="s">
        <v>68</v>
      </c>
      <c r="C105" s="58" t="s">
        <v>81</v>
      </c>
      <c r="D105" s="60" t="s">
        <v>75</v>
      </c>
      <c r="E105" s="57" t="s">
        <v>82</v>
      </c>
      <c r="F105" s="98">
        <v>174127</v>
      </c>
      <c r="G105" s="98">
        <v>183113</v>
      </c>
      <c r="H105" s="98"/>
      <c r="I105" s="98"/>
      <c r="J105" s="98"/>
      <c r="K105" s="98"/>
      <c r="L105" s="98"/>
      <c r="M105" s="98"/>
      <c r="N105" s="98"/>
      <c r="O105" s="98"/>
    </row>
    <row r="106" spans="1:22" x14ac:dyDescent="0.3">
      <c r="B106" s="93" t="s">
        <v>68</v>
      </c>
      <c r="C106" s="58" t="s">
        <v>81</v>
      </c>
      <c r="D106" s="60" t="s">
        <v>75</v>
      </c>
      <c r="E106" s="57" t="s">
        <v>36</v>
      </c>
      <c r="F106" s="98">
        <v>45461</v>
      </c>
      <c r="G106" s="98">
        <v>74817</v>
      </c>
      <c r="H106" s="98"/>
      <c r="I106" s="98"/>
      <c r="J106" s="98"/>
      <c r="K106" s="98"/>
      <c r="L106" s="98"/>
      <c r="M106" s="98"/>
      <c r="N106" s="98"/>
      <c r="O106" s="98"/>
    </row>
    <row r="107" spans="1:22" x14ac:dyDescent="0.3">
      <c r="B107" s="93" t="s">
        <v>68</v>
      </c>
      <c r="C107" s="60" t="s">
        <v>83</v>
      </c>
      <c r="D107" s="60" t="s">
        <v>75</v>
      </c>
      <c r="E107" s="57" t="s">
        <v>75</v>
      </c>
      <c r="F107" s="98">
        <v>2952</v>
      </c>
      <c r="G107" s="98">
        <v>334</v>
      </c>
      <c r="H107" s="98"/>
      <c r="I107" s="98"/>
      <c r="J107" s="98"/>
      <c r="K107" s="98"/>
      <c r="L107" s="98"/>
      <c r="M107" s="98"/>
      <c r="N107" s="98"/>
      <c r="O107" s="98"/>
    </row>
    <row r="108" spans="1:22" x14ac:dyDescent="0.3">
      <c r="A108" s="137" t="s">
        <v>204</v>
      </c>
      <c r="B108" s="93" t="s">
        <v>68</v>
      </c>
      <c r="C108" s="58" t="s">
        <v>84</v>
      </c>
      <c r="D108" s="60" t="s">
        <v>75</v>
      </c>
      <c r="E108" s="59" t="s">
        <v>85</v>
      </c>
      <c r="F108" s="98">
        <v>19820</v>
      </c>
      <c r="G108" s="98">
        <v>13250</v>
      </c>
      <c r="H108" s="98"/>
      <c r="I108" s="98"/>
      <c r="J108" s="98"/>
      <c r="K108" s="98"/>
      <c r="L108" s="98"/>
      <c r="M108" s="98"/>
      <c r="N108" s="98"/>
      <c r="O108" s="98"/>
    </row>
    <row r="109" spans="1:22" x14ac:dyDescent="0.3">
      <c r="A109" s="135" t="s">
        <v>203</v>
      </c>
      <c r="B109" s="93" t="s">
        <v>68</v>
      </c>
      <c r="C109" s="58" t="s">
        <v>84</v>
      </c>
      <c r="D109" s="60" t="s">
        <v>75</v>
      </c>
      <c r="E109" s="59" t="s">
        <v>86</v>
      </c>
      <c r="F109" s="98">
        <v>3429</v>
      </c>
      <c r="G109" s="98">
        <v>31869</v>
      </c>
      <c r="H109" s="98"/>
      <c r="I109" s="98"/>
      <c r="J109" s="98"/>
      <c r="K109" s="98"/>
      <c r="L109" s="98"/>
      <c r="M109" s="98"/>
      <c r="N109" s="98"/>
      <c r="O109" s="98"/>
      <c r="Q109" s="83">
        <v>2</v>
      </c>
      <c r="R109" t="s">
        <v>222</v>
      </c>
      <c r="S109" s="147" t="e">
        <f>#REF!</f>
        <v>#REF!</v>
      </c>
      <c r="T109" s="147" t="e">
        <f>#REF!</f>
        <v>#REF!</v>
      </c>
    </row>
    <row r="110" spans="1:22" x14ac:dyDescent="0.3">
      <c r="A110" s="137" t="s">
        <v>204</v>
      </c>
      <c r="B110" s="93" t="s">
        <v>68</v>
      </c>
      <c r="C110" s="58" t="s">
        <v>84</v>
      </c>
      <c r="D110" s="60" t="s">
        <v>75</v>
      </c>
      <c r="E110" s="59" t="s">
        <v>87</v>
      </c>
      <c r="F110" s="98">
        <v>33852</v>
      </c>
      <c r="G110" s="98">
        <v>27200</v>
      </c>
      <c r="H110" s="98"/>
      <c r="I110" s="98"/>
      <c r="J110" s="98"/>
      <c r="K110" s="98"/>
      <c r="L110" s="98"/>
      <c r="M110" s="98"/>
      <c r="N110" s="98"/>
      <c r="O110" s="98"/>
    </row>
    <row r="111" spans="1:22" x14ac:dyDescent="0.3">
      <c r="A111" s="137" t="s">
        <v>204</v>
      </c>
      <c r="B111" s="93" t="s">
        <v>68</v>
      </c>
      <c r="C111" s="58" t="s">
        <v>84</v>
      </c>
      <c r="D111" s="60" t="s">
        <v>76</v>
      </c>
      <c r="E111" s="59" t="s">
        <v>272</v>
      </c>
      <c r="F111" s="98">
        <v>0</v>
      </c>
      <c r="G111" s="98">
        <v>0</v>
      </c>
      <c r="H111" s="98"/>
      <c r="I111" s="98"/>
      <c r="J111" s="98"/>
      <c r="K111" s="98"/>
      <c r="L111" s="98"/>
      <c r="M111" s="98"/>
      <c r="N111" s="98"/>
      <c r="O111" s="98"/>
    </row>
    <row r="112" spans="1:22" x14ac:dyDescent="0.3">
      <c r="A112" s="137"/>
      <c r="B112" s="93" t="s">
        <v>68</v>
      </c>
      <c r="C112" s="58" t="s">
        <v>84</v>
      </c>
      <c r="D112" s="60" t="s">
        <v>75</v>
      </c>
      <c r="E112" s="57" t="s">
        <v>89</v>
      </c>
      <c r="F112" s="98">
        <v>13515</v>
      </c>
      <c r="G112" s="98">
        <v>21888</v>
      </c>
      <c r="H112" s="98"/>
      <c r="I112" s="98"/>
      <c r="J112" s="98"/>
      <c r="K112" s="98"/>
      <c r="L112" s="98"/>
      <c r="M112" s="98"/>
      <c r="N112" s="98"/>
      <c r="O112" s="98"/>
    </row>
    <row r="113" spans="1:17" x14ac:dyDescent="0.3">
      <c r="A113" s="137" t="s">
        <v>204</v>
      </c>
      <c r="B113" s="93" t="s">
        <v>68</v>
      </c>
      <c r="C113" s="58" t="s">
        <v>84</v>
      </c>
      <c r="D113" s="60" t="s">
        <v>75</v>
      </c>
      <c r="E113" s="57" t="s">
        <v>244</v>
      </c>
      <c r="F113" s="98">
        <v>70000</v>
      </c>
      <c r="G113" s="98">
        <v>90000</v>
      </c>
      <c r="H113" s="98"/>
      <c r="I113" s="98"/>
      <c r="J113" s="98"/>
      <c r="K113" s="98"/>
      <c r="L113" s="98"/>
      <c r="M113" s="98"/>
      <c r="N113" s="98"/>
      <c r="O113" s="98"/>
    </row>
    <row r="114" spans="1:17" x14ac:dyDescent="0.3">
      <c r="A114" s="137" t="s">
        <v>204</v>
      </c>
      <c r="B114" s="93" t="s">
        <v>68</v>
      </c>
      <c r="C114" s="58" t="s">
        <v>90</v>
      </c>
      <c r="D114" s="60" t="s">
        <v>75</v>
      </c>
      <c r="E114" s="57" t="s">
        <v>88</v>
      </c>
      <c r="F114" s="98">
        <v>0</v>
      </c>
      <c r="G114" s="98">
        <v>5000</v>
      </c>
      <c r="H114" s="98"/>
      <c r="I114" s="98"/>
      <c r="J114" s="98"/>
      <c r="K114" s="98"/>
      <c r="L114" s="98"/>
      <c r="M114" s="98"/>
      <c r="N114" s="98"/>
      <c r="O114" s="98"/>
      <c r="Q114" s="183"/>
    </row>
    <row r="115" spans="1:17" x14ac:dyDescent="0.3">
      <c r="A115" s="137"/>
      <c r="B115" s="93" t="s">
        <v>68</v>
      </c>
      <c r="C115" s="58" t="s">
        <v>90</v>
      </c>
      <c r="D115" s="60" t="s">
        <v>75</v>
      </c>
      <c r="E115" s="57" t="s">
        <v>89</v>
      </c>
      <c r="F115" s="98">
        <v>0</v>
      </c>
      <c r="G115" s="98">
        <v>11117</v>
      </c>
      <c r="H115" s="98"/>
      <c r="I115" s="98"/>
      <c r="J115" s="98"/>
      <c r="K115" s="98"/>
      <c r="L115" s="98"/>
      <c r="M115" s="98"/>
      <c r="N115" s="98"/>
      <c r="O115" s="98"/>
    </row>
    <row r="116" spans="1:17" x14ac:dyDescent="0.3">
      <c r="A116" s="137" t="s">
        <v>204</v>
      </c>
      <c r="B116" s="93" t="s">
        <v>68</v>
      </c>
      <c r="C116" s="58" t="s">
        <v>90</v>
      </c>
      <c r="D116" s="60" t="s">
        <v>75</v>
      </c>
      <c r="E116" s="57" t="s">
        <v>243</v>
      </c>
      <c r="F116" s="98">
        <v>0</v>
      </c>
      <c r="G116" s="98">
        <v>2000</v>
      </c>
      <c r="H116" s="98"/>
      <c r="I116" s="98"/>
      <c r="J116" s="98"/>
      <c r="K116" s="98"/>
      <c r="L116" s="98"/>
      <c r="M116" s="98"/>
      <c r="N116" s="98"/>
      <c r="O116" s="98"/>
    </row>
    <row r="117" spans="1:17" ht="13.5" customHeight="1" x14ac:dyDescent="0.3">
      <c r="A117" s="137" t="s">
        <v>204</v>
      </c>
      <c r="B117" s="93" t="s">
        <v>68</v>
      </c>
      <c r="C117" s="58" t="s">
        <v>143</v>
      </c>
      <c r="D117" s="60" t="s">
        <v>273</v>
      </c>
      <c r="E117" s="59" t="s">
        <v>92</v>
      </c>
      <c r="F117" s="98">
        <v>0</v>
      </c>
      <c r="G117" s="98">
        <v>0</v>
      </c>
      <c r="H117" s="98"/>
      <c r="I117" s="98"/>
      <c r="J117" s="98"/>
      <c r="K117" s="98"/>
      <c r="L117" s="98"/>
      <c r="M117" s="98"/>
      <c r="N117" s="98"/>
      <c r="O117" s="98"/>
    </row>
    <row r="118" spans="1:17" ht="13.5" customHeight="1" x14ac:dyDescent="0.3">
      <c r="A118" s="137" t="s">
        <v>204</v>
      </c>
      <c r="B118" s="93" t="s">
        <v>68</v>
      </c>
      <c r="C118" s="58" t="s">
        <v>143</v>
      </c>
      <c r="D118" s="60" t="s">
        <v>274</v>
      </c>
      <c r="E118" s="59" t="s">
        <v>275</v>
      </c>
      <c r="F118" s="98">
        <v>0</v>
      </c>
      <c r="G118" s="98">
        <v>0</v>
      </c>
      <c r="H118" s="98"/>
      <c r="I118" s="98"/>
      <c r="J118" s="98"/>
      <c r="K118" s="98"/>
      <c r="L118" s="98"/>
      <c r="M118" s="98"/>
      <c r="N118" s="98"/>
      <c r="O118" s="98"/>
      <c r="Q118" s="183"/>
    </row>
    <row r="119" spans="1:17" x14ac:dyDescent="0.3">
      <c r="A119" s="137" t="s">
        <v>204</v>
      </c>
      <c r="B119" s="93" t="s">
        <v>68</v>
      </c>
      <c r="C119" s="58" t="s">
        <v>143</v>
      </c>
      <c r="D119" s="60" t="s">
        <v>75</v>
      </c>
      <c r="E119" s="59" t="s">
        <v>245</v>
      </c>
      <c r="F119" s="98">
        <v>0</v>
      </c>
      <c r="G119" s="98">
        <v>0</v>
      </c>
      <c r="H119" s="98"/>
      <c r="I119" s="98"/>
      <c r="J119" s="98"/>
      <c r="K119" s="98"/>
      <c r="L119" s="98"/>
      <c r="M119" s="98"/>
      <c r="N119" s="98"/>
      <c r="O119" s="98"/>
    </row>
    <row r="120" spans="1:17" x14ac:dyDescent="0.3">
      <c r="A120" s="137" t="s">
        <v>204</v>
      </c>
      <c r="B120" s="93" t="s">
        <v>68</v>
      </c>
      <c r="C120" s="58" t="s">
        <v>276</v>
      </c>
      <c r="D120" s="60" t="s">
        <v>75</v>
      </c>
      <c r="E120" s="59" t="s">
        <v>85</v>
      </c>
      <c r="F120" s="98">
        <v>0</v>
      </c>
      <c r="G120" s="98">
        <v>0</v>
      </c>
      <c r="H120" s="98"/>
      <c r="I120" s="98"/>
      <c r="J120" s="98"/>
      <c r="K120" s="98"/>
      <c r="L120" s="98"/>
      <c r="M120" s="98"/>
      <c r="N120" s="98"/>
      <c r="O120" s="98"/>
    </row>
    <row r="121" spans="1:17" x14ac:dyDescent="0.3">
      <c r="A121" s="137" t="s">
        <v>204</v>
      </c>
      <c r="B121" s="99" t="s">
        <v>68</v>
      </c>
      <c r="C121" s="61" t="s">
        <v>251</v>
      </c>
      <c r="D121" s="62" t="s">
        <v>75</v>
      </c>
      <c r="E121" s="116" t="s">
        <v>250</v>
      </c>
      <c r="F121" s="100">
        <v>0</v>
      </c>
      <c r="G121" s="100">
        <v>0</v>
      </c>
      <c r="H121" s="100"/>
      <c r="I121" s="100"/>
      <c r="J121" s="100"/>
      <c r="K121" s="100"/>
      <c r="L121" s="100"/>
      <c r="M121" s="100"/>
      <c r="N121" s="100"/>
      <c r="O121" s="100"/>
    </row>
    <row r="122" spans="1:17" x14ac:dyDescent="0.3">
      <c r="B122" s="101" t="s">
        <v>69</v>
      </c>
      <c r="C122" s="102" t="s">
        <v>279</v>
      </c>
      <c r="D122" s="102" t="s">
        <v>75</v>
      </c>
      <c r="E122" s="103" t="s">
        <v>134</v>
      </c>
      <c r="F122" s="104">
        <v>11427514.699999999</v>
      </c>
      <c r="G122" s="104">
        <v>8127039.1422706265</v>
      </c>
      <c r="H122" s="104"/>
      <c r="I122" s="104"/>
      <c r="J122" s="104"/>
      <c r="K122" s="104"/>
      <c r="L122" s="104"/>
      <c r="M122" s="104"/>
      <c r="N122" s="104"/>
      <c r="O122" s="104"/>
    </row>
    <row r="123" spans="1:17" x14ac:dyDescent="0.3">
      <c r="B123" s="101" t="s">
        <v>69</v>
      </c>
      <c r="C123" s="102" t="s">
        <v>78</v>
      </c>
      <c r="D123" s="102" t="s">
        <v>280</v>
      </c>
      <c r="E123" s="103" t="s">
        <v>134</v>
      </c>
      <c r="F123" s="104">
        <v>1108518.3358539655</v>
      </c>
      <c r="G123" s="104">
        <v>762309.20232291287</v>
      </c>
      <c r="H123" s="104"/>
      <c r="I123" s="104"/>
      <c r="J123" s="104"/>
      <c r="K123" s="104"/>
      <c r="L123" s="104"/>
      <c r="M123" s="104"/>
      <c r="N123" s="104"/>
      <c r="O123" s="104"/>
    </row>
    <row r="124" spans="1:17" x14ac:dyDescent="0.3">
      <c r="B124" s="101" t="s">
        <v>69</v>
      </c>
      <c r="C124" s="102" t="s">
        <v>78</v>
      </c>
      <c r="D124" s="102" t="s">
        <v>96</v>
      </c>
      <c r="E124" s="103" t="s">
        <v>134</v>
      </c>
      <c r="F124" s="104">
        <v>4437509.4000000004</v>
      </c>
      <c r="G124" s="104">
        <v>3095459</v>
      </c>
      <c r="H124" s="104"/>
      <c r="I124" s="104"/>
      <c r="J124" s="104"/>
      <c r="K124" s="104"/>
      <c r="L124" s="104"/>
      <c r="M124" s="104"/>
      <c r="N124" s="104"/>
      <c r="O124" s="104"/>
    </row>
    <row r="125" spans="1:17" x14ac:dyDescent="0.3">
      <c r="B125" s="101" t="s">
        <v>69</v>
      </c>
      <c r="C125" s="102" t="s">
        <v>78</v>
      </c>
      <c r="D125" s="102" t="s">
        <v>124</v>
      </c>
      <c r="E125" s="103" t="s">
        <v>134</v>
      </c>
      <c r="F125" s="104">
        <v>2009992</v>
      </c>
      <c r="G125" s="104">
        <v>861247.2</v>
      </c>
      <c r="H125" s="104"/>
      <c r="I125" s="104"/>
      <c r="J125" s="104"/>
      <c r="K125" s="104"/>
      <c r="L125" s="104"/>
      <c r="M125" s="104"/>
      <c r="N125" s="104"/>
      <c r="O125" s="104"/>
    </row>
    <row r="126" spans="1:17" x14ac:dyDescent="0.3">
      <c r="B126" s="101" t="s">
        <v>69</v>
      </c>
      <c r="C126" s="102" t="s">
        <v>281</v>
      </c>
      <c r="D126" s="102" t="s">
        <v>280</v>
      </c>
      <c r="E126" s="103" t="s">
        <v>282</v>
      </c>
      <c r="F126" s="104">
        <v>150</v>
      </c>
      <c r="G126" s="104">
        <v>4000</v>
      </c>
      <c r="H126" s="104"/>
      <c r="I126" s="104"/>
      <c r="J126" s="104"/>
      <c r="K126" s="104"/>
      <c r="L126" s="104"/>
      <c r="M126" s="104"/>
      <c r="N126" s="104"/>
      <c r="O126" s="104"/>
    </row>
    <row r="127" spans="1:17" x14ac:dyDescent="0.3">
      <c r="B127" s="101" t="s">
        <v>69</v>
      </c>
      <c r="C127" s="102" t="s">
        <v>281</v>
      </c>
      <c r="D127" s="102" t="s">
        <v>22</v>
      </c>
      <c r="E127" s="103" t="s">
        <v>283</v>
      </c>
      <c r="F127" s="104">
        <v>0</v>
      </c>
      <c r="G127" s="104">
        <v>500</v>
      </c>
      <c r="H127" s="104"/>
      <c r="I127" s="104"/>
      <c r="J127" s="104"/>
      <c r="K127" s="104"/>
      <c r="L127" s="104"/>
      <c r="M127" s="104"/>
      <c r="N127" s="104"/>
      <c r="O127" s="104"/>
    </row>
    <row r="128" spans="1:17" x14ac:dyDescent="0.3">
      <c r="B128" s="101" t="s">
        <v>69</v>
      </c>
      <c r="C128" s="102" t="s">
        <v>281</v>
      </c>
      <c r="D128" s="102" t="s">
        <v>96</v>
      </c>
      <c r="E128" s="103" t="s">
        <v>284</v>
      </c>
      <c r="F128" s="104">
        <v>366</v>
      </c>
      <c r="G128" s="104">
        <v>65000</v>
      </c>
      <c r="H128" s="104"/>
      <c r="I128" s="104"/>
      <c r="J128" s="104"/>
      <c r="K128" s="104"/>
      <c r="L128" s="104"/>
      <c r="M128" s="104"/>
      <c r="N128" s="104"/>
      <c r="O128" s="104"/>
    </row>
    <row r="129" spans="2:15" x14ac:dyDescent="0.3">
      <c r="B129" s="101" t="s">
        <v>69</v>
      </c>
      <c r="C129" s="102" t="s">
        <v>281</v>
      </c>
      <c r="D129" s="102" t="s">
        <v>96</v>
      </c>
      <c r="E129" s="103" t="s">
        <v>285</v>
      </c>
      <c r="F129" s="104">
        <v>0</v>
      </c>
      <c r="G129" s="104">
        <v>0</v>
      </c>
      <c r="H129" s="104"/>
      <c r="I129" s="104"/>
      <c r="J129" s="104"/>
      <c r="K129" s="104"/>
      <c r="L129" s="104"/>
      <c r="M129" s="104"/>
      <c r="N129" s="104"/>
      <c r="O129" s="104"/>
    </row>
    <row r="130" spans="2:15" x14ac:dyDescent="0.3">
      <c r="B130" s="101" t="s">
        <v>69</v>
      </c>
      <c r="C130" s="102" t="s">
        <v>281</v>
      </c>
      <c r="D130" s="102" t="s">
        <v>124</v>
      </c>
      <c r="E130" s="103" t="s">
        <v>284</v>
      </c>
      <c r="F130" s="104">
        <v>84</v>
      </c>
      <c r="G130" s="104">
        <v>9000</v>
      </c>
      <c r="H130" s="104"/>
      <c r="I130" s="104"/>
      <c r="J130" s="104"/>
      <c r="K130" s="104"/>
      <c r="L130" s="104"/>
      <c r="M130" s="104"/>
      <c r="N130" s="104"/>
      <c r="O130" s="104"/>
    </row>
    <row r="131" spans="2:15" x14ac:dyDescent="0.3">
      <c r="B131" s="101" t="s">
        <v>69</v>
      </c>
      <c r="C131" s="102" t="s">
        <v>281</v>
      </c>
      <c r="D131" s="102" t="s">
        <v>124</v>
      </c>
      <c r="E131" s="103" t="s">
        <v>285</v>
      </c>
      <c r="F131" s="104">
        <v>0</v>
      </c>
      <c r="G131" s="104">
        <v>0</v>
      </c>
      <c r="H131" s="104"/>
      <c r="I131" s="104"/>
      <c r="J131" s="104"/>
      <c r="K131" s="104"/>
      <c r="L131" s="104"/>
      <c r="M131" s="104"/>
      <c r="N131" s="104"/>
      <c r="O131" s="104"/>
    </row>
    <row r="132" spans="2:15" x14ac:dyDescent="0.3">
      <c r="B132" s="101" t="s">
        <v>69</v>
      </c>
      <c r="C132" s="102" t="s">
        <v>286</v>
      </c>
      <c r="D132" s="102" t="s">
        <v>280</v>
      </c>
      <c r="E132" s="103" t="s">
        <v>134</v>
      </c>
      <c r="F132" s="104">
        <v>0</v>
      </c>
      <c r="G132" s="104">
        <v>0</v>
      </c>
      <c r="H132" s="104"/>
      <c r="I132" s="104"/>
      <c r="J132" s="104"/>
      <c r="K132" s="104"/>
      <c r="L132" s="104"/>
      <c r="M132" s="104"/>
      <c r="N132" s="104"/>
      <c r="O132" s="104"/>
    </row>
    <row r="133" spans="2:15" x14ac:dyDescent="0.3">
      <c r="B133" s="101" t="s">
        <v>69</v>
      </c>
      <c r="C133" s="102" t="s">
        <v>286</v>
      </c>
      <c r="D133" s="102" t="s">
        <v>124</v>
      </c>
      <c r="E133" s="103" t="s">
        <v>134</v>
      </c>
      <c r="F133" s="104">
        <v>0</v>
      </c>
      <c r="G133" s="104">
        <v>0</v>
      </c>
      <c r="H133" s="104"/>
      <c r="I133" s="104"/>
      <c r="J133" s="104"/>
      <c r="K133" s="104"/>
      <c r="L133" s="104"/>
      <c r="M133" s="104"/>
      <c r="N133" s="104"/>
      <c r="O133" s="104"/>
    </row>
    <row r="134" spans="2:15" x14ac:dyDescent="0.3">
      <c r="B134" s="101" t="s">
        <v>69</v>
      </c>
      <c r="C134" s="102" t="s">
        <v>93</v>
      </c>
      <c r="D134" s="102" t="s">
        <v>96</v>
      </c>
      <c r="E134" s="103" t="s">
        <v>134</v>
      </c>
      <c r="F134" s="104">
        <v>0</v>
      </c>
      <c r="G134" s="104">
        <v>0</v>
      </c>
      <c r="H134" s="104"/>
      <c r="I134" s="104"/>
      <c r="J134" s="104"/>
      <c r="K134" s="104"/>
      <c r="L134" s="104"/>
      <c r="M134" s="104"/>
      <c r="N134" s="104"/>
      <c r="O134" s="104"/>
    </row>
    <row r="135" spans="2:15" x14ac:dyDescent="0.3">
      <c r="B135" s="101" t="s">
        <v>69</v>
      </c>
      <c r="C135" s="102" t="s">
        <v>93</v>
      </c>
      <c r="D135" s="102" t="s">
        <v>124</v>
      </c>
      <c r="E135" s="103" t="s">
        <v>134</v>
      </c>
      <c r="F135" s="104">
        <v>0</v>
      </c>
      <c r="G135" s="104">
        <v>0</v>
      </c>
      <c r="H135" s="104"/>
      <c r="I135" s="104"/>
      <c r="J135" s="104"/>
      <c r="K135" s="104"/>
      <c r="L135" s="104"/>
      <c r="M135" s="104"/>
      <c r="N135" s="104"/>
      <c r="O135" s="104"/>
    </row>
    <row r="136" spans="2:15" x14ac:dyDescent="0.3">
      <c r="B136" s="101" t="s">
        <v>69</v>
      </c>
      <c r="C136" s="102" t="s">
        <v>78</v>
      </c>
      <c r="D136" s="102" t="s">
        <v>124</v>
      </c>
      <c r="E136" s="103" t="s">
        <v>72</v>
      </c>
      <c r="F136" s="104">
        <v>0</v>
      </c>
      <c r="G136" s="104">
        <v>0</v>
      </c>
      <c r="H136" s="104"/>
      <c r="I136" s="104"/>
      <c r="J136" s="104"/>
      <c r="K136" s="104"/>
      <c r="L136" s="104"/>
      <c r="M136" s="104"/>
      <c r="N136" s="104"/>
      <c r="O136" s="104"/>
    </row>
    <row r="137" spans="2:15" x14ac:dyDescent="0.3">
      <c r="B137" s="101" t="s">
        <v>69</v>
      </c>
      <c r="C137" s="102" t="s">
        <v>78</v>
      </c>
      <c r="D137" s="102" t="s">
        <v>124</v>
      </c>
      <c r="E137" s="103" t="s">
        <v>68</v>
      </c>
      <c r="F137" s="104">
        <v>39985.336519634919</v>
      </c>
      <c r="G137" s="104">
        <v>75000</v>
      </c>
      <c r="H137" s="104"/>
      <c r="I137" s="104"/>
      <c r="J137" s="104"/>
      <c r="K137" s="104"/>
      <c r="L137" s="104"/>
      <c r="M137" s="104"/>
      <c r="N137" s="104"/>
      <c r="O137" s="104"/>
    </row>
    <row r="138" spans="2:15" x14ac:dyDescent="0.3">
      <c r="B138" s="101" t="s">
        <v>69</v>
      </c>
      <c r="C138" s="102" t="s">
        <v>281</v>
      </c>
      <c r="D138" s="102" t="s">
        <v>124</v>
      </c>
      <c r="E138" s="103" t="s">
        <v>72</v>
      </c>
      <c r="F138" s="104">
        <v>0</v>
      </c>
      <c r="G138" s="104">
        <v>0</v>
      </c>
      <c r="H138" s="104"/>
      <c r="I138" s="104"/>
      <c r="J138" s="104"/>
      <c r="K138" s="104"/>
      <c r="L138" s="104"/>
      <c r="M138" s="104"/>
      <c r="N138" s="104"/>
      <c r="O138" s="104"/>
    </row>
    <row r="139" spans="2:15" x14ac:dyDescent="0.3">
      <c r="B139" s="152" t="s">
        <v>69</v>
      </c>
      <c r="C139" s="153" t="s">
        <v>281</v>
      </c>
      <c r="D139" s="153" t="s">
        <v>124</v>
      </c>
      <c r="E139" s="154" t="s">
        <v>68</v>
      </c>
      <c r="F139" s="149">
        <v>0</v>
      </c>
      <c r="G139" s="150">
        <v>0</v>
      </c>
      <c r="H139" s="150"/>
      <c r="I139" s="150"/>
      <c r="J139" s="150"/>
      <c r="K139" s="150"/>
      <c r="L139" s="150"/>
      <c r="M139" s="150"/>
      <c r="N139" s="150"/>
      <c r="O139" s="150"/>
    </row>
    <row r="140" spans="2:15" x14ac:dyDescent="0.3">
      <c r="B140" s="20" t="s">
        <v>287</v>
      </c>
      <c r="C140" s="23" t="s">
        <v>288</v>
      </c>
      <c r="D140" s="23"/>
      <c r="E140" s="22"/>
      <c r="F140" s="104">
        <v>169392.64660823075</v>
      </c>
      <c r="G140" s="104">
        <v>84696.323304115373</v>
      </c>
      <c r="H140" s="104"/>
      <c r="I140" s="104"/>
      <c r="J140" s="104"/>
      <c r="K140" s="104"/>
      <c r="L140" s="104"/>
      <c r="M140" s="104"/>
      <c r="N140" s="104"/>
      <c r="O140" s="104"/>
    </row>
    <row r="141" spans="2:15" x14ac:dyDescent="0.3">
      <c r="B141" s="20" t="s">
        <v>287</v>
      </c>
      <c r="C141" s="23" t="s">
        <v>289</v>
      </c>
      <c r="D141" s="23"/>
      <c r="E141" s="22"/>
      <c r="F141" s="104">
        <v>9392.2300289147879</v>
      </c>
      <c r="G141" s="104">
        <v>3130.7433429715961</v>
      </c>
      <c r="H141" s="104"/>
      <c r="I141" s="104"/>
      <c r="J141" s="104"/>
      <c r="K141" s="104"/>
      <c r="L141" s="104"/>
      <c r="M141" s="104"/>
      <c r="N141" s="104"/>
      <c r="O141" s="104"/>
    </row>
    <row r="142" spans="2:15" x14ac:dyDescent="0.3">
      <c r="B142" s="20" t="s">
        <v>287</v>
      </c>
      <c r="C142" s="23" t="s">
        <v>290</v>
      </c>
      <c r="D142" s="23"/>
      <c r="E142" s="22"/>
      <c r="F142" s="104">
        <v>4057780.4</v>
      </c>
      <c r="G142" s="104">
        <v>4195038</v>
      </c>
      <c r="H142" s="104"/>
      <c r="I142" s="104"/>
      <c r="J142" s="104"/>
      <c r="K142" s="104"/>
      <c r="L142" s="104"/>
      <c r="M142" s="104"/>
      <c r="N142" s="104"/>
      <c r="O142" s="104"/>
    </row>
    <row r="143" spans="2:15" x14ac:dyDescent="0.3">
      <c r="B143" s="20" t="s">
        <v>287</v>
      </c>
      <c r="C143" s="23" t="s">
        <v>291</v>
      </c>
      <c r="D143" s="23"/>
      <c r="E143" s="22"/>
      <c r="F143" s="104">
        <v>77500000</v>
      </c>
      <c r="G143" s="104">
        <v>58000000</v>
      </c>
      <c r="H143" s="104"/>
      <c r="I143" s="104"/>
      <c r="J143" s="104"/>
      <c r="K143" s="104"/>
      <c r="L143" s="104"/>
      <c r="M143" s="104"/>
      <c r="N143" s="104"/>
      <c r="O143" s="104"/>
    </row>
    <row r="144" spans="2:15" x14ac:dyDescent="0.3">
      <c r="B144" s="20" t="s">
        <v>287</v>
      </c>
      <c r="C144" s="23" t="s">
        <v>292</v>
      </c>
      <c r="D144" s="23"/>
      <c r="E144" s="22"/>
      <c r="F144" s="104">
        <v>4280529.8</v>
      </c>
      <c r="G144" s="104">
        <v>2863044.01</v>
      </c>
      <c r="H144" s="104"/>
      <c r="I144" s="104"/>
      <c r="J144" s="104"/>
      <c r="K144" s="104"/>
      <c r="L144" s="104"/>
      <c r="M144" s="104"/>
      <c r="N144" s="104"/>
      <c r="O144" s="104"/>
    </row>
    <row r="145" spans="2:15" x14ac:dyDescent="0.3">
      <c r="B145" s="20" t="s">
        <v>287</v>
      </c>
      <c r="C145" s="23" t="s">
        <v>293</v>
      </c>
      <c r="D145" s="23"/>
      <c r="E145" s="22"/>
      <c r="F145" s="104">
        <v>455349.26470588241</v>
      </c>
      <c r="G145" s="104">
        <v>113837.3161764706</v>
      </c>
      <c r="H145" s="104"/>
      <c r="I145" s="104"/>
      <c r="J145" s="104"/>
      <c r="K145" s="104"/>
      <c r="L145" s="104"/>
      <c r="M145" s="104"/>
      <c r="N145" s="104"/>
      <c r="O145" s="104"/>
    </row>
    <row r="146" spans="2:15" x14ac:dyDescent="0.3">
      <c r="B146" s="20" t="s">
        <v>287</v>
      </c>
      <c r="C146" s="23" t="s">
        <v>294</v>
      </c>
      <c r="D146" s="23"/>
      <c r="E146" s="22"/>
      <c r="F146" s="104">
        <v>2251552.7599999998</v>
      </c>
      <c r="G146" s="104">
        <v>954431</v>
      </c>
      <c r="H146" s="104"/>
      <c r="I146" s="104"/>
      <c r="J146" s="104"/>
      <c r="K146" s="104"/>
      <c r="L146" s="104"/>
      <c r="M146" s="104"/>
      <c r="N146" s="104"/>
      <c r="O146" s="104"/>
    </row>
    <row r="147" spans="2:15" x14ac:dyDescent="0.3">
      <c r="B147" s="20" t="s">
        <v>287</v>
      </c>
      <c r="C147" s="23" t="s">
        <v>295</v>
      </c>
      <c r="D147" s="23"/>
      <c r="E147" s="22"/>
      <c r="F147" s="104">
        <v>12061532.039999999</v>
      </c>
      <c r="G147" s="104">
        <v>9649225.6319999993</v>
      </c>
      <c r="H147" s="104"/>
      <c r="I147" s="104"/>
      <c r="J147" s="104"/>
      <c r="K147" s="104"/>
      <c r="L147" s="104"/>
      <c r="M147" s="104"/>
      <c r="N147" s="104"/>
      <c r="O147" s="104"/>
    </row>
    <row r="148" spans="2:15" x14ac:dyDescent="0.3">
      <c r="B148" s="20" t="s">
        <v>287</v>
      </c>
      <c r="C148" s="23" t="s">
        <v>296</v>
      </c>
      <c r="D148" s="23"/>
      <c r="E148" s="22"/>
      <c r="F148" s="104">
        <v>1208071.2000000002</v>
      </c>
      <c r="G148" s="104">
        <v>343000</v>
      </c>
      <c r="H148" s="104"/>
      <c r="I148" s="104"/>
      <c r="J148" s="104"/>
      <c r="K148" s="104"/>
      <c r="L148" s="104"/>
      <c r="M148" s="104"/>
      <c r="N148" s="104"/>
      <c r="O148" s="104"/>
    </row>
    <row r="149" spans="2:15" x14ac:dyDescent="0.3">
      <c r="B149" s="20" t="s">
        <v>287</v>
      </c>
      <c r="C149" s="23" t="s">
        <v>297</v>
      </c>
      <c r="D149" s="23"/>
      <c r="E149" s="22"/>
      <c r="F149" s="104">
        <v>25000</v>
      </c>
      <c r="G149" s="104">
        <v>200000</v>
      </c>
      <c r="H149" s="104"/>
      <c r="I149" s="104"/>
      <c r="J149" s="104"/>
      <c r="K149" s="104"/>
      <c r="L149" s="104"/>
      <c r="M149" s="104"/>
      <c r="N149" s="104"/>
      <c r="O149" s="104"/>
    </row>
    <row r="150" spans="2:15" x14ac:dyDescent="0.3">
      <c r="B150" s="20" t="s">
        <v>287</v>
      </c>
      <c r="C150" s="23" t="s">
        <v>298</v>
      </c>
      <c r="D150" s="23"/>
      <c r="E150" s="22"/>
      <c r="F150" s="104">
        <v>0</v>
      </c>
      <c r="G150" s="104">
        <v>0</v>
      </c>
      <c r="H150" s="104"/>
      <c r="I150" s="104"/>
      <c r="J150" s="104"/>
      <c r="K150" s="104"/>
      <c r="L150" s="104"/>
      <c r="M150" s="104"/>
      <c r="N150" s="104"/>
      <c r="O150" s="104"/>
    </row>
    <row r="151" spans="2:15" x14ac:dyDescent="0.3">
      <c r="B151" s="20" t="s">
        <v>287</v>
      </c>
      <c r="C151" s="23" t="s">
        <v>299</v>
      </c>
      <c r="D151" s="23"/>
      <c r="E151" s="22"/>
      <c r="F151" s="104">
        <v>325000</v>
      </c>
      <c r="G151" s="104">
        <v>700000</v>
      </c>
      <c r="H151" s="104"/>
      <c r="I151" s="104"/>
      <c r="J151" s="104"/>
      <c r="K151" s="104"/>
      <c r="L151" s="104"/>
      <c r="M151" s="104"/>
      <c r="N151" s="104"/>
      <c r="O151" s="104"/>
    </row>
    <row r="152" spans="2:15" x14ac:dyDescent="0.3">
      <c r="B152" s="20" t="s">
        <v>287</v>
      </c>
      <c r="C152" s="23" t="s">
        <v>300</v>
      </c>
      <c r="D152" s="23"/>
      <c r="E152" s="22"/>
      <c r="F152" s="104">
        <v>35000</v>
      </c>
      <c r="G152" s="104">
        <v>833395.25</v>
      </c>
      <c r="H152" s="104"/>
      <c r="I152" s="104"/>
      <c r="J152" s="104"/>
      <c r="K152" s="104"/>
      <c r="L152" s="104"/>
      <c r="M152" s="104"/>
      <c r="N152" s="104"/>
      <c r="O152" s="104"/>
    </row>
    <row r="153" spans="2:15" x14ac:dyDescent="0.3">
      <c r="B153" s="20" t="s">
        <v>287</v>
      </c>
      <c r="C153" s="23" t="s">
        <v>301</v>
      </c>
      <c r="D153" s="23"/>
      <c r="E153" s="22"/>
      <c r="F153" s="104">
        <v>50</v>
      </c>
      <c r="G153" s="104">
        <v>500</v>
      </c>
      <c r="H153" s="104"/>
      <c r="I153" s="104"/>
      <c r="J153" s="104"/>
      <c r="K153" s="104"/>
      <c r="L153" s="104"/>
      <c r="M153" s="104"/>
      <c r="N153" s="104"/>
      <c r="O153" s="104"/>
    </row>
    <row r="154" spans="2:15" x14ac:dyDescent="0.3">
      <c r="B154" s="20" t="s">
        <v>287</v>
      </c>
      <c r="C154" s="23" t="s">
        <v>302</v>
      </c>
      <c r="D154" s="23"/>
      <c r="E154" s="22"/>
      <c r="F154" s="104">
        <v>50</v>
      </c>
      <c r="G154" s="104">
        <v>100</v>
      </c>
      <c r="H154" s="104"/>
      <c r="I154" s="104"/>
      <c r="J154" s="104"/>
      <c r="K154" s="104"/>
      <c r="L154" s="104"/>
      <c r="M154" s="104"/>
      <c r="N154" s="104"/>
      <c r="O154" s="104"/>
    </row>
    <row r="155" spans="2:15" x14ac:dyDescent="0.3">
      <c r="B155" s="20" t="s">
        <v>287</v>
      </c>
      <c r="C155" s="23" t="s">
        <v>303</v>
      </c>
      <c r="D155" s="23"/>
      <c r="E155" s="22"/>
      <c r="F155" s="104">
        <v>0</v>
      </c>
      <c r="G155" s="104">
        <v>0</v>
      </c>
      <c r="H155" s="104"/>
      <c r="I155" s="104"/>
      <c r="J155" s="104"/>
      <c r="K155" s="104"/>
      <c r="L155" s="104"/>
      <c r="M155" s="104"/>
      <c r="N155" s="104"/>
      <c r="O155" s="104"/>
    </row>
    <row r="156" spans="2:15" x14ac:dyDescent="0.3">
      <c r="B156" s="20" t="s">
        <v>287</v>
      </c>
      <c r="C156" s="23" t="s">
        <v>304</v>
      </c>
      <c r="D156" s="23"/>
      <c r="E156" s="22"/>
      <c r="F156" s="104">
        <v>0</v>
      </c>
      <c r="G156" s="104">
        <v>0</v>
      </c>
      <c r="H156" s="104"/>
      <c r="I156" s="104"/>
      <c r="J156" s="104"/>
      <c r="K156" s="104"/>
      <c r="L156" s="104"/>
      <c r="M156" s="104"/>
      <c r="N156" s="104"/>
      <c r="O156" s="104"/>
    </row>
    <row r="157" spans="2:15" x14ac:dyDescent="0.3">
      <c r="B157" s="20" t="s">
        <v>287</v>
      </c>
      <c r="C157" s="23" t="s">
        <v>305</v>
      </c>
      <c r="D157" s="23"/>
      <c r="E157" s="22"/>
      <c r="F157" s="104">
        <v>1175981.92</v>
      </c>
      <c r="G157" s="104">
        <v>787000</v>
      </c>
      <c r="H157" s="104"/>
      <c r="I157" s="104"/>
      <c r="J157" s="104"/>
      <c r="K157" s="104"/>
      <c r="L157" s="104"/>
      <c r="M157" s="104"/>
      <c r="N157" s="104"/>
      <c r="O157" s="104"/>
    </row>
    <row r="158" spans="2:15" x14ac:dyDescent="0.3">
      <c r="B158" s="17" t="s">
        <v>287</v>
      </c>
      <c r="C158" s="6" t="s">
        <v>306</v>
      </c>
      <c r="D158" s="6"/>
      <c r="E158" s="25"/>
      <c r="F158" s="104">
        <v>371311.92</v>
      </c>
      <c r="G158" s="104">
        <v>414250</v>
      </c>
      <c r="H158" s="104"/>
      <c r="I158" s="104"/>
      <c r="J158" s="104"/>
      <c r="K158" s="104"/>
      <c r="L158" s="104"/>
      <c r="M158" s="104"/>
      <c r="N158" s="104"/>
      <c r="O158" s="104"/>
    </row>
    <row r="159" spans="2:15" x14ac:dyDescent="0.3">
      <c r="B159" s="9" t="s">
        <v>4</v>
      </c>
      <c r="C159" s="8"/>
      <c r="D159" s="8"/>
      <c r="E159" s="8"/>
      <c r="F159" s="106">
        <f t="shared" ref="F159:O159" si="0">SUM(F9:F158)</f>
        <v>173499321.7030023</v>
      </c>
      <c r="G159" s="106">
        <f t="shared" si="0"/>
        <v>147408300.9694171</v>
      </c>
      <c r="H159" s="106">
        <f t="shared" si="0"/>
        <v>0</v>
      </c>
      <c r="I159" s="106">
        <f t="shared" si="0"/>
        <v>0</v>
      </c>
      <c r="J159" s="106">
        <f t="shared" si="0"/>
        <v>0</v>
      </c>
      <c r="K159" s="106">
        <f t="shared" si="0"/>
        <v>0</v>
      </c>
      <c r="L159" s="106">
        <f t="shared" si="0"/>
        <v>0</v>
      </c>
      <c r="M159" s="106">
        <f t="shared" si="0"/>
        <v>0</v>
      </c>
      <c r="N159" s="106">
        <f t="shared" si="0"/>
        <v>0</v>
      </c>
      <c r="O159" s="106">
        <f t="shared" si="0"/>
        <v>0</v>
      </c>
    </row>
    <row r="162" spans="2:15" x14ac:dyDescent="0.3">
      <c r="B162" t="s">
        <v>172</v>
      </c>
      <c r="F162" s="159"/>
      <c r="G162" s="159"/>
      <c r="H162" s="160">
        <v>500000</v>
      </c>
      <c r="I162" s="160">
        <f>H162*2</f>
        <v>1000000</v>
      </c>
      <c r="J162" s="160">
        <f>I162</f>
        <v>1000000</v>
      </c>
      <c r="K162" s="160">
        <v>700000</v>
      </c>
      <c r="L162" s="160">
        <v>500000</v>
      </c>
      <c r="M162" s="160">
        <v>300000</v>
      </c>
      <c r="N162" s="160">
        <v>100000</v>
      </c>
      <c r="O162" s="160"/>
    </row>
    <row r="163" spans="2:15" x14ac:dyDescent="0.3">
      <c r="B163" t="s">
        <v>212</v>
      </c>
      <c r="C163" t="s">
        <v>213</v>
      </c>
      <c r="D163" t="s">
        <v>75</v>
      </c>
      <c r="E163" t="s">
        <v>134</v>
      </c>
      <c r="F163" s="157">
        <f>SUM(F123:F125)</f>
        <v>7556019.7358539663</v>
      </c>
      <c r="G163" s="157">
        <f t="shared" ref="G163:O163" si="1">SUM(G123:G125)</f>
        <v>4719015.4023229126</v>
      </c>
      <c r="H163" s="157">
        <f t="shared" si="1"/>
        <v>0</v>
      </c>
      <c r="I163" s="157">
        <f t="shared" si="1"/>
        <v>0</v>
      </c>
      <c r="J163" s="157">
        <f t="shared" si="1"/>
        <v>0</v>
      </c>
      <c r="K163" s="157">
        <f t="shared" si="1"/>
        <v>0</v>
      </c>
      <c r="L163" s="157">
        <f t="shared" si="1"/>
        <v>0</v>
      </c>
      <c r="M163" s="157">
        <f t="shared" si="1"/>
        <v>0</v>
      </c>
      <c r="N163" s="157">
        <f t="shared" si="1"/>
        <v>0</v>
      </c>
      <c r="O163" s="157">
        <f t="shared" si="1"/>
        <v>0</v>
      </c>
    </row>
    <row r="164" spans="2:15" x14ac:dyDescent="0.3">
      <c r="B164" t="s">
        <v>212</v>
      </c>
      <c r="C164" t="s">
        <v>213</v>
      </c>
      <c r="D164" t="s">
        <v>75</v>
      </c>
      <c r="E164" t="s">
        <v>94</v>
      </c>
      <c r="F164" s="157">
        <f>F137+F136</f>
        <v>39985.336519634919</v>
      </c>
      <c r="G164" s="157">
        <f t="shared" ref="G164:O164" si="2">G137+G136</f>
        <v>75000</v>
      </c>
      <c r="H164" s="157">
        <f t="shared" si="2"/>
        <v>0</v>
      </c>
      <c r="I164" s="157">
        <f t="shared" si="2"/>
        <v>0</v>
      </c>
      <c r="J164" s="157">
        <f t="shared" si="2"/>
        <v>0</v>
      </c>
      <c r="K164" s="157">
        <f t="shared" si="2"/>
        <v>0</v>
      </c>
      <c r="L164" s="157">
        <f t="shared" si="2"/>
        <v>0</v>
      </c>
      <c r="M164" s="157">
        <f t="shared" si="2"/>
        <v>0</v>
      </c>
      <c r="N164" s="157">
        <f t="shared" si="2"/>
        <v>0</v>
      </c>
      <c r="O164" s="157">
        <f t="shared" si="2"/>
        <v>0</v>
      </c>
    </row>
    <row r="165" spans="2:15" x14ac:dyDescent="0.3">
      <c r="B165" t="s">
        <v>212</v>
      </c>
      <c r="C165" t="s">
        <v>214</v>
      </c>
      <c r="D165" t="s">
        <v>75</v>
      </c>
      <c r="E165" t="s">
        <v>75</v>
      </c>
      <c r="F165" s="157">
        <f>F166+F167</f>
        <v>600</v>
      </c>
      <c r="G165" s="157">
        <f t="shared" ref="G165:O165" si="3">G166+G167</f>
        <v>78500</v>
      </c>
      <c r="H165" s="157">
        <f t="shared" si="3"/>
        <v>0</v>
      </c>
      <c r="I165" s="157">
        <f t="shared" si="3"/>
        <v>0</v>
      </c>
      <c r="J165" s="157">
        <f t="shared" si="3"/>
        <v>0</v>
      </c>
      <c r="K165" s="157">
        <f t="shared" si="3"/>
        <v>0</v>
      </c>
      <c r="L165" s="157">
        <f t="shared" si="3"/>
        <v>0</v>
      </c>
      <c r="M165" s="157">
        <f t="shared" si="3"/>
        <v>0</v>
      </c>
      <c r="N165" s="157">
        <f t="shared" si="3"/>
        <v>0</v>
      </c>
      <c r="O165" s="157">
        <f t="shared" si="3"/>
        <v>0</v>
      </c>
    </row>
    <row r="166" spans="2:15" x14ac:dyDescent="0.3">
      <c r="B166" t="s">
        <v>212</v>
      </c>
      <c r="C166" t="s">
        <v>214</v>
      </c>
      <c r="D166" t="s">
        <v>75</v>
      </c>
      <c r="E166" t="s">
        <v>134</v>
      </c>
      <c r="F166" s="157">
        <f>SUM(F126:F131)</f>
        <v>600</v>
      </c>
      <c r="G166" s="157">
        <f t="shared" ref="G166:O166" si="4">SUM(G126:G131)</f>
        <v>78500</v>
      </c>
      <c r="H166" s="157">
        <f t="shared" si="4"/>
        <v>0</v>
      </c>
      <c r="I166" s="157">
        <f t="shared" si="4"/>
        <v>0</v>
      </c>
      <c r="J166" s="157">
        <f t="shared" si="4"/>
        <v>0</v>
      </c>
      <c r="K166" s="157">
        <f t="shared" si="4"/>
        <v>0</v>
      </c>
      <c r="L166" s="157">
        <f t="shared" si="4"/>
        <v>0</v>
      </c>
      <c r="M166" s="157">
        <f t="shared" si="4"/>
        <v>0</v>
      </c>
      <c r="N166" s="157">
        <f t="shared" si="4"/>
        <v>0</v>
      </c>
      <c r="O166" s="157">
        <f t="shared" si="4"/>
        <v>0</v>
      </c>
    </row>
    <row r="167" spans="2:15" x14ac:dyDescent="0.3">
      <c r="B167" t="s">
        <v>212</v>
      </c>
      <c r="C167" t="s">
        <v>214</v>
      </c>
      <c r="D167" t="s">
        <v>75</v>
      </c>
      <c r="E167" t="s">
        <v>94</v>
      </c>
      <c r="F167" s="157">
        <f>F138+F139</f>
        <v>0</v>
      </c>
      <c r="G167" s="157">
        <f t="shared" ref="G167:O167" si="5">G138+G139</f>
        <v>0</v>
      </c>
      <c r="H167" s="157">
        <f t="shared" si="5"/>
        <v>0</v>
      </c>
      <c r="I167" s="157">
        <f t="shared" si="5"/>
        <v>0</v>
      </c>
      <c r="J167" s="157">
        <f t="shared" si="5"/>
        <v>0</v>
      </c>
      <c r="K167" s="157">
        <f t="shared" si="5"/>
        <v>0</v>
      </c>
      <c r="L167" s="157">
        <f t="shared" si="5"/>
        <v>0</v>
      </c>
      <c r="M167" s="157">
        <f t="shared" si="5"/>
        <v>0</v>
      </c>
      <c r="N167" s="157">
        <f t="shared" si="5"/>
        <v>0</v>
      </c>
      <c r="O167" s="157">
        <f t="shared" si="5"/>
        <v>0</v>
      </c>
    </row>
    <row r="169" spans="2:15" x14ac:dyDescent="0.3">
      <c r="B169" s="16" t="s">
        <v>215</v>
      </c>
    </row>
    <row r="170" spans="2:15" x14ac:dyDescent="0.3">
      <c r="B170" t="s">
        <v>16</v>
      </c>
      <c r="C170" t="s">
        <v>216</v>
      </c>
      <c r="F170" s="147">
        <f t="shared" ref="F170:O170" si="6">SUM(F9:F16)</f>
        <v>7837651</v>
      </c>
      <c r="G170" s="147">
        <f t="shared" si="6"/>
        <v>7704897</v>
      </c>
      <c r="H170" s="147">
        <f t="shared" si="6"/>
        <v>0</v>
      </c>
      <c r="I170" s="147">
        <f t="shared" si="6"/>
        <v>0</v>
      </c>
      <c r="J170" s="147">
        <f t="shared" si="6"/>
        <v>0</v>
      </c>
      <c r="K170" s="147">
        <f t="shared" si="6"/>
        <v>0</v>
      </c>
      <c r="L170" s="147">
        <f t="shared" si="6"/>
        <v>0</v>
      </c>
      <c r="M170" s="147">
        <f t="shared" si="6"/>
        <v>0</v>
      </c>
      <c r="N170" s="147">
        <f t="shared" si="6"/>
        <v>0</v>
      </c>
      <c r="O170" s="147">
        <f t="shared" si="6"/>
        <v>0</v>
      </c>
    </row>
    <row r="171" spans="2:15" x14ac:dyDescent="0.3">
      <c r="B171" t="s">
        <v>15</v>
      </c>
      <c r="C171" t="s">
        <v>216</v>
      </c>
      <c r="F171" s="147">
        <f t="shared" ref="F171:O171" si="7">SUM(F17:F36)</f>
        <v>5189972.7142857146</v>
      </c>
      <c r="G171" s="147">
        <f t="shared" si="7"/>
        <v>8474878</v>
      </c>
      <c r="H171" s="147">
        <f t="shared" si="7"/>
        <v>0</v>
      </c>
      <c r="I171" s="147">
        <f t="shared" si="7"/>
        <v>0</v>
      </c>
      <c r="J171" s="147">
        <f t="shared" si="7"/>
        <v>0</v>
      </c>
      <c r="K171" s="147">
        <f t="shared" si="7"/>
        <v>0</v>
      </c>
      <c r="L171" s="147">
        <f t="shared" si="7"/>
        <v>0</v>
      </c>
      <c r="M171" s="147">
        <f t="shared" si="7"/>
        <v>0</v>
      </c>
      <c r="N171" s="147">
        <f t="shared" si="7"/>
        <v>0</v>
      </c>
      <c r="O171" s="147">
        <f t="shared" si="7"/>
        <v>0</v>
      </c>
    </row>
    <row r="172" spans="2:15" x14ac:dyDescent="0.3">
      <c r="B172" t="s">
        <v>14</v>
      </c>
      <c r="C172" t="s">
        <v>216</v>
      </c>
      <c r="F172" s="147">
        <f>SUM(F37:F96)</f>
        <v>36433414.034999996</v>
      </c>
      <c r="G172" s="147">
        <f t="shared" ref="G172:O172" si="8">SUM(G37:G96)</f>
        <v>38102112.150000006</v>
      </c>
      <c r="H172" s="147">
        <f t="shared" si="8"/>
        <v>0</v>
      </c>
      <c r="I172" s="147">
        <f t="shared" si="8"/>
        <v>0</v>
      </c>
      <c r="J172" s="147">
        <f t="shared" si="8"/>
        <v>0</v>
      </c>
      <c r="K172" s="147">
        <f t="shared" si="8"/>
        <v>0</v>
      </c>
      <c r="L172" s="147">
        <f t="shared" si="8"/>
        <v>0</v>
      </c>
      <c r="M172" s="147">
        <f t="shared" si="8"/>
        <v>0</v>
      </c>
      <c r="N172" s="147">
        <f t="shared" si="8"/>
        <v>0</v>
      </c>
      <c r="O172" s="147">
        <f t="shared" si="8"/>
        <v>0</v>
      </c>
    </row>
    <row r="173" spans="2:15" x14ac:dyDescent="0.3">
      <c r="B173" t="s">
        <v>95</v>
      </c>
      <c r="C173" t="s">
        <v>216</v>
      </c>
      <c r="F173" s="147">
        <f t="shared" ref="F173:O173" si="9">SUM(F97:F121)</f>
        <v>1088170</v>
      </c>
      <c r="G173" s="147">
        <f t="shared" si="9"/>
        <v>985211</v>
      </c>
      <c r="H173" s="147">
        <f t="shared" si="9"/>
        <v>0</v>
      </c>
      <c r="I173" s="147">
        <f t="shared" si="9"/>
        <v>0</v>
      </c>
      <c r="J173" s="147">
        <f t="shared" si="9"/>
        <v>0</v>
      </c>
      <c r="K173" s="147">
        <f t="shared" si="9"/>
        <v>0</v>
      </c>
      <c r="L173" s="147">
        <f t="shared" si="9"/>
        <v>0</v>
      </c>
      <c r="M173" s="147">
        <f t="shared" si="9"/>
        <v>0</v>
      </c>
      <c r="N173" s="147">
        <f t="shared" si="9"/>
        <v>0</v>
      </c>
      <c r="O173" s="147">
        <f t="shared" si="9"/>
        <v>0</v>
      </c>
    </row>
    <row r="174" spans="2:15" x14ac:dyDescent="0.3">
      <c r="B174" t="s">
        <v>71</v>
      </c>
      <c r="C174" t="s">
        <v>216</v>
      </c>
      <c r="F174" s="157">
        <f>SUM(F122:F139)</f>
        <v>19024119.772373602</v>
      </c>
      <c r="G174" s="157">
        <f t="shared" ref="G174:M174" si="10">SUM(G122:G139)</f>
        <v>12999554.544593539</v>
      </c>
      <c r="H174" s="157">
        <f t="shared" si="10"/>
        <v>0</v>
      </c>
      <c r="I174" s="157">
        <f t="shared" si="10"/>
        <v>0</v>
      </c>
      <c r="J174" s="157">
        <f t="shared" si="10"/>
        <v>0</v>
      </c>
      <c r="K174" s="157">
        <f t="shared" si="10"/>
        <v>0</v>
      </c>
      <c r="L174" s="157">
        <f t="shared" si="10"/>
        <v>0</v>
      </c>
      <c r="M174" s="157">
        <f t="shared" si="10"/>
        <v>0</v>
      </c>
      <c r="N174" s="157">
        <f t="shared" ref="N174:O174" si="11">SUM(N122:N139)</f>
        <v>0</v>
      </c>
      <c r="O174" s="157">
        <f t="shared" si="11"/>
        <v>0</v>
      </c>
    </row>
    <row r="175" spans="2:15" x14ac:dyDescent="0.3">
      <c r="B175" s="6" t="s">
        <v>70</v>
      </c>
      <c r="C175" s="6" t="s">
        <v>216</v>
      </c>
      <c r="D175" s="6"/>
      <c r="E175" s="6"/>
      <c r="F175" s="158">
        <f>SUM(F140:F158)</f>
        <v>103925994.18134303</v>
      </c>
      <c r="G175" s="158">
        <f t="shared" ref="G175:M175" si="12">SUM(G140:G158)</f>
        <v>79141648.274823561</v>
      </c>
      <c r="H175" s="158">
        <f t="shared" si="12"/>
        <v>0</v>
      </c>
      <c r="I175" s="158">
        <f t="shared" si="12"/>
        <v>0</v>
      </c>
      <c r="J175" s="158">
        <f t="shared" si="12"/>
        <v>0</v>
      </c>
      <c r="K175" s="158">
        <f t="shared" si="12"/>
        <v>0</v>
      </c>
      <c r="L175" s="158">
        <f t="shared" si="12"/>
        <v>0</v>
      </c>
      <c r="M175" s="158">
        <f t="shared" si="12"/>
        <v>0</v>
      </c>
      <c r="N175" s="158">
        <f t="shared" ref="N175:O175" si="13">SUM(N140:N158)</f>
        <v>0</v>
      </c>
      <c r="O175" s="158">
        <f t="shared" si="13"/>
        <v>0</v>
      </c>
    </row>
    <row r="176" spans="2:15" x14ac:dyDescent="0.3">
      <c r="B176" t="s">
        <v>217</v>
      </c>
      <c r="F176" s="147">
        <f>SUM(F170:F175)</f>
        <v>173499321.70300233</v>
      </c>
      <c r="G176" s="147">
        <f t="shared" ref="G176:L176" si="14">SUM(G170:G175)</f>
        <v>147408300.9694171</v>
      </c>
      <c r="H176" s="147">
        <f t="shared" si="14"/>
        <v>0</v>
      </c>
      <c r="I176" s="147">
        <f t="shared" si="14"/>
        <v>0</v>
      </c>
      <c r="J176" s="147">
        <f t="shared" si="14"/>
        <v>0</v>
      </c>
      <c r="K176" s="147">
        <f t="shared" si="14"/>
        <v>0</v>
      </c>
      <c r="L176" s="147">
        <f t="shared" si="14"/>
        <v>0</v>
      </c>
      <c r="M176" s="147">
        <f>SUM(M170:M175)</f>
        <v>0</v>
      </c>
      <c r="N176" s="147">
        <f t="shared" ref="N176:O176" si="15">SUM(N170:N175)</f>
        <v>0</v>
      </c>
      <c r="O176" s="147">
        <f t="shared" si="15"/>
        <v>0</v>
      </c>
    </row>
    <row r="206" spans="2:2" x14ac:dyDescent="0.3">
      <c r="B206" s="3"/>
    </row>
  </sheetData>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P161"/>
  <sheetViews>
    <sheetView zoomScale="80" zoomScaleNormal="80" workbookViewId="0">
      <pane xSplit="5" ySplit="8" topLeftCell="F132" activePane="bottomRight" state="frozen"/>
      <selection activeCell="J126" sqref="J126"/>
      <selection pane="topRight" activeCell="J126" sqref="J126"/>
      <selection pane="bottomLeft" activeCell="J126" sqref="J126"/>
      <selection pane="bottomRight" activeCell="O158" sqref="H9:O158"/>
    </sheetView>
  </sheetViews>
  <sheetFormatPr defaultColWidth="9" defaultRowHeight="13" x14ac:dyDescent="0.3"/>
  <cols>
    <col min="1" max="1" width="5" customWidth="1"/>
    <col min="2" max="2" width="15.19921875" customWidth="1"/>
    <col min="3" max="3" width="21.3984375" customWidth="1"/>
    <col min="4" max="4" width="11" customWidth="1"/>
    <col min="5" max="5" width="15.3984375" customWidth="1"/>
    <col min="6" max="13" width="13.19921875" customWidth="1"/>
    <col min="14" max="15" width="13.796875" customWidth="1"/>
  </cols>
  <sheetData>
    <row r="2" spans="2:16" ht="18.5" x14ac:dyDescent="0.45">
      <c r="B2" s="71" t="str">
        <f>Introduction!B2</f>
        <v>LightCounting Market Research</v>
      </c>
    </row>
    <row r="3" spans="2:16" ht="15.5" x14ac:dyDescent="0.35">
      <c r="B3" s="41" t="str">
        <f>Introduction!B3</f>
        <v>October 2020  -- SAMPLE DATABASE</v>
      </c>
    </row>
    <row r="4" spans="2:16" ht="15.5" x14ac:dyDescent="0.35">
      <c r="B4" s="72" t="str">
        <f>Introduction!B4</f>
        <v>Forecast: IC Chipsets for Optical Transceivers</v>
      </c>
    </row>
    <row r="5" spans="2:16" ht="14.5" customHeight="1" x14ac:dyDescent="0.3"/>
    <row r="6" spans="2:16" x14ac:dyDescent="0.3">
      <c r="E6" s="5"/>
      <c r="F6" s="5"/>
      <c r="G6" s="5"/>
      <c r="H6" s="5"/>
      <c r="I6" s="5"/>
      <c r="J6" s="5"/>
      <c r="K6" s="5"/>
      <c r="L6" s="5"/>
      <c r="M6" s="5"/>
      <c r="N6" s="5"/>
      <c r="O6" s="5"/>
      <c r="P6" s="5"/>
    </row>
    <row r="7" spans="2:16" ht="18" customHeight="1" x14ac:dyDescent="0.45">
      <c r="B7" s="79" t="s">
        <v>137</v>
      </c>
    </row>
    <row r="8" spans="2:16" x14ac:dyDescent="0.3">
      <c r="B8" s="48" t="s">
        <v>8</v>
      </c>
      <c r="C8" s="48" t="s">
        <v>7</v>
      </c>
      <c r="D8" s="48" t="s">
        <v>6</v>
      </c>
      <c r="E8" s="48" t="s">
        <v>5</v>
      </c>
      <c r="F8" s="29">
        <v>2016</v>
      </c>
      <c r="G8" s="29">
        <v>2017</v>
      </c>
      <c r="H8" s="15">
        <v>2018</v>
      </c>
      <c r="I8" s="15">
        <v>2019</v>
      </c>
      <c r="J8" s="15">
        <v>2020</v>
      </c>
      <c r="K8" s="15">
        <v>2021</v>
      </c>
      <c r="L8" s="15">
        <v>2022</v>
      </c>
      <c r="M8" s="15">
        <v>2023</v>
      </c>
      <c r="N8" s="15">
        <v>2024</v>
      </c>
      <c r="O8" s="15">
        <v>2025</v>
      </c>
    </row>
    <row r="9" spans="2:16" x14ac:dyDescent="0.3">
      <c r="B9" s="28" t="str">
        <f>'Chipset units'!B9</f>
        <v>Fibre Channel</v>
      </c>
      <c r="C9" s="27" t="str">
        <f>'Chipset units'!C9</f>
        <v>8 Gbps</v>
      </c>
      <c r="D9" s="27" t="str">
        <f>'Chipset units'!D9</f>
        <v>100 m</v>
      </c>
      <c r="E9" s="24" t="str">
        <f>'Chipset units'!E9</f>
        <v>SFP+</v>
      </c>
      <c r="F9" s="10">
        <v>1.0077423385368363</v>
      </c>
      <c r="G9" s="10">
        <v>1.0008379969625727</v>
      </c>
      <c r="H9" s="10"/>
      <c r="I9" s="10"/>
      <c r="J9" s="10"/>
      <c r="K9" s="10"/>
      <c r="L9" s="10"/>
      <c r="M9" s="10"/>
      <c r="N9" s="10"/>
      <c r="O9" s="10"/>
    </row>
    <row r="10" spans="2:16" x14ac:dyDescent="0.3">
      <c r="B10" s="20" t="str">
        <f>'Chipset units'!B10</f>
        <v>Fibre Channel</v>
      </c>
      <c r="C10" s="23" t="str">
        <f>'Chipset units'!C10</f>
        <v>8 Gbps</v>
      </c>
      <c r="D10" s="23" t="str">
        <f>'Chipset units'!D10</f>
        <v>10 km</v>
      </c>
      <c r="E10" s="22" t="str">
        <f>'Chipset units'!E10</f>
        <v>SFP+</v>
      </c>
      <c r="F10" s="10">
        <v>6.8434345230757465</v>
      </c>
      <c r="G10" s="10">
        <v>6.7705786736914444</v>
      </c>
      <c r="H10" s="10"/>
      <c r="I10" s="10"/>
      <c r="J10" s="10"/>
      <c r="K10" s="10"/>
      <c r="L10" s="10"/>
      <c r="M10" s="10"/>
      <c r="N10" s="10"/>
      <c r="O10" s="10"/>
    </row>
    <row r="11" spans="2:16" x14ac:dyDescent="0.3">
      <c r="B11" s="20" t="str">
        <f>'Chipset units'!B11</f>
        <v>Fibre Channel</v>
      </c>
      <c r="C11" s="23" t="str">
        <f>'Chipset units'!C11</f>
        <v>16 Gbps</v>
      </c>
      <c r="D11" s="23" t="str">
        <f>'Chipset units'!D11</f>
        <v>100 m</v>
      </c>
      <c r="E11" s="22" t="str">
        <f>'Chipset units'!E11</f>
        <v>SFP+</v>
      </c>
      <c r="F11" s="10">
        <v>3.0687944535491001</v>
      </c>
      <c r="G11" s="10">
        <v>2.628629260364602</v>
      </c>
      <c r="H11" s="10"/>
      <c r="I11" s="10"/>
      <c r="J11" s="10"/>
      <c r="K11" s="10"/>
      <c r="L11" s="10"/>
      <c r="M11" s="10"/>
      <c r="N11" s="10"/>
      <c r="O11" s="10"/>
    </row>
    <row r="12" spans="2:16" x14ac:dyDescent="0.3">
      <c r="B12" s="20" t="str">
        <f>'Chipset units'!B12</f>
        <v>Fibre Channel</v>
      </c>
      <c r="C12" s="23" t="str">
        <f>'Chipset units'!C12</f>
        <v>16 Gbps</v>
      </c>
      <c r="D12" s="23" t="str">
        <f>'Chipset units'!D12</f>
        <v>10 km</v>
      </c>
      <c r="E12" s="22" t="str">
        <f>'Chipset units'!E12</f>
        <v>SFP+</v>
      </c>
      <c r="F12" s="10">
        <v>11.159773289461949</v>
      </c>
      <c r="G12" s="10">
        <v>8.7245234383785562</v>
      </c>
      <c r="H12" s="10"/>
      <c r="I12" s="10"/>
      <c r="J12" s="10"/>
      <c r="K12" s="10"/>
      <c r="L12" s="10"/>
      <c r="M12" s="10"/>
      <c r="N12" s="10"/>
      <c r="O12" s="10"/>
    </row>
    <row r="13" spans="2:16" x14ac:dyDescent="0.3">
      <c r="B13" s="20" t="str">
        <f>'Chipset units'!B13</f>
        <v>Fibre Channel</v>
      </c>
      <c r="C13" s="23" t="str">
        <f>'Chipset units'!C13</f>
        <v>32 Gbps</v>
      </c>
      <c r="D13" s="23" t="str">
        <f>'Chipset units'!D13</f>
        <v>100 m</v>
      </c>
      <c r="E13" s="22" t="str">
        <f>'Chipset units'!E13</f>
        <v>all</v>
      </c>
      <c r="F13" s="10">
        <v>12.176777587833058</v>
      </c>
      <c r="G13" s="10">
        <v>8.4011864486325525</v>
      </c>
      <c r="H13" s="10"/>
      <c r="I13" s="10"/>
      <c r="J13" s="10"/>
      <c r="K13" s="10"/>
      <c r="L13" s="10"/>
      <c r="M13" s="10"/>
      <c r="N13" s="10"/>
      <c r="O13" s="10"/>
    </row>
    <row r="14" spans="2:16" x14ac:dyDescent="0.3">
      <c r="B14" s="20" t="str">
        <f>'Chipset units'!B14</f>
        <v>Fibre Channel</v>
      </c>
      <c r="C14" s="23" t="str">
        <f>'Chipset units'!C14</f>
        <v>32 Gbps</v>
      </c>
      <c r="D14" s="23" t="str">
        <f>'Chipset units'!D14</f>
        <v>10 km</v>
      </c>
      <c r="E14" s="22" t="str">
        <f>'Chipset units'!E14</f>
        <v>all</v>
      </c>
      <c r="F14" s="10">
        <v>20.837110507505361</v>
      </c>
      <c r="G14" s="10">
        <v>16.5</v>
      </c>
      <c r="H14" s="10"/>
      <c r="I14" s="10"/>
      <c r="J14" s="10"/>
      <c r="K14" s="10"/>
      <c r="L14" s="10"/>
      <c r="M14" s="10"/>
      <c r="N14" s="10"/>
      <c r="O14" s="10"/>
    </row>
    <row r="15" spans="2:16" x14ac:dyDescent="0.3">
      <c r="B15" s="20" t="str">
        <f>'Chipset units'!B15</f>
        <v>Fibre Channel</v>
      </c>
      <c r="C15" s="23" t="str">
        <f>'Chipset units'!C15</f>
        <v>64 Gbps</v>
      </c>
      <c r="D15" s="23" t="str">
        <f>'Chipset units'!D15</f>
        <v>100 m</v>
      </c>
      <c r="E15" s="22" t="str">
        <f>'Chipset units'!E15</f>
        <v>all</v>
      </c>
      <c r="F15" s="10">
        <v>0</v>
      </c>
      <c r="G15" s="10">
        <v>0</v>
      </c>
      <c r="H15" s="10"/>
      <c r="I15" s="10"/>
      <c r="J15" s="10"/>
      <c r="K15" s="10"/>
      <c r="L15" s="10"/>
      <c r="M15" s="10"/>
      <c r="N15" s="10"/>
      <c r="O15" s="10"/>
    </row>
    <row r="16" spans="2:16" x14ac:dyDescent="0.3">
      <c r="B16" s="17" t="str">
        <f>'Chipset units'!B16</f>
        <v>Fibre Channel</v>
      </c>
      <c r="C16" s="6" t="str">
        <f>'Chipset units'!C16</f>
        <v>64 Gbps</v>
      </c>
      <c r="D16" s="6" t="str">
        <f>'Chipset units'!D16</f>
        <v>10 km</v>
      </c>
      <c r="E16" s="25" t="str">
        <f>'Chipset units'!E16</f>
        <v>all</v>
      </c>
      <c r="F16" s="13">
        <v>0</v>
      </c>
      <c r="G16" s="13">
        <v>0</v>
      </c>
      <c r="H16" s="13"/>
      <c r="I16" s="13"/>
      <c r="J16" s="13"/>
      <c r="K16" s="13"/>
      <c r="L16" s="13"/>
      <c r="M16" s="13"/>
      <c r="N16" s="13"/>
      <c r="O16" s="13"/>
    </row>
    <row r="17" spans="2:15" x14ac:dyDescent="0.3">
      <c r="B17" s="20" t="s">
        <v>42</v>
      </c>
      <c r="C17" s="23" t="s">
        <v>53</v>
      </c>
      <c r="D17" s="2">
        <v>1</v>
      </c>
      <c r="E17" s="22" t="s">
        <v>36</v>
      </c>
      <c r="F17" s="10">
        <v>2.1879817281167595</v>
      </c>
      <c r="G17" s="10">
        <v>1.6856418330262199</v>
      </c>
      <c r="H17" s="10"/>
      <c r="I17" s="10"/>
      <c r="J17" s="10"/>
      <c r="K17" s="10"/>
      <c r="L17" s="10"/>
      <c r="M17" s="10"/>
      <c r="N17" s="10"/>
      <c r="O17" s="10"/>
    </row>
    <row r="18" spans="2:15" x14ac:dyDescent="0.3">
      <c r="B18" s="20" t="s">
        <v>42</v>
      </c>
      <c r="C18" s="23" t="s">
        <v>53</v>
      </c>
      <c r="D18" s="2">
        <v>4</v>
      </c>
      <c r="E18" s="22" t="s">
        <v>31</v>
      </c>
      <c r="F18" s="21">
        <v>13.239339873201994</v>
      </c>
      <c r="G18" s="21">
        <v>12.849634629579267</v>
      </c>
      <c r="H18" s="21"/>
      <c r="I18" s="21"/>
      <c r="J18" s="21"/>
      <c r="K18" s="21"/>
      <c r="L18" s="21"/>
      <c r="M18" s="21"/>
      <c r="N18" s="21"/>
      <c r="O18" s="21"/>
    </row>
    <row r="19" spans="2:15" x14ac:dyDescent="0.3">
      <c r="B19" s="20" t="s">
        <v>42</v>
      </c>
      <c r="C19" s="23" t="s">
        <v>53</v>
      </c>
      <c r="D19" s="2" t="s">
        <v>11</v>
      </c>
      <c r="E19" s="22" t="s">
        <v>52</v>
      </c>
      <c r="F19" s="21">
        <v>20.8</v>
      </c>
      <c r="G19" s="21">
        <v>20.150000000000002</v>
      </c>
      <c r="H19" s="21"/>
      <c r="I19" s="21"/>
      <c r="J19" s="21"/>
      <c r="K19" s="21"/>
      <c r="L19" s="21"/>
      <c r="M19" s="21"/>
      <c r="N19" s="21"/>
      <c r="O19" s="21"/>
    </row>
    <row r="20" spans="2:15" x14ac:dyDescent="0.3">
      <c r="B20" s="20" t="s">
        <v>42</v>
      </c>
      <c r="C20" s="23" t="s">
        <v>51</v>
      </c>
      <c r="D20" s="2">
        <v>12</v>
      </c>
      <c r="E20" s="22" t="s">
        <v>50</v>
      </c>
      <c r="F20" s="21">
        <v>41.712123007353924</v>
      </c>
      <c r="G20" s="21">
        <v>34.960932374323967</v>
      </c>
      <c r="H20" s="21"/>
      <c r="I20" s="21"/>
      <c r="J20" s="21"/>
      <c r="K20" s="21"/>
      <c r="L20" s="21"/>
      <c r="M20" s="21"/>
      <c r="N20" s="21"/>
      <c r="O20" s="21"/>
    </row>
    <row r="21" spans="2:15" x14ac:dyDescent="0.3">
      <c r="B21" s="20" t="s">
        <v>46</v>
      </c>
      <c r="C21" s="23" t="s">
        <v>51</v>
      </c>
      <c r="D21" s="2">
        <v>12</v>
      </c>
      <c r="E21" s="22" t="s">
        <v>50</v>
      </c>
      <c r="F21" s="21">
        <v>37.702374450195904</v>
      </c>
      <c r="G21" s="21">
        <v>37.792035312024353</v>
      </c>
      <c r="H21" s="21"/>
      <c r="I21" s="21"/>
      <c r="J21" s="21"/>
      <c r="K21" s="21"/>
      <c r="L21" s="21"/>
      <c r="M21" s="21"/>
      <c r="N21" s="21"/>
      <c r="O21" s="21"/>
    </row>
    <row r="22" spans="2:15" x14ac:dyDescent="0.3">
      <c r="B22" s="20" t="s">
        <v>42</v>
      </c>
      <c r="C22" s="23" t="s">
        <v>49</v>
      </c>
      <c r="D22" s="2">
        <v>4</v>
      </c>
      <c r="E22" s="22" t="s">
        <v>31</v>
      </c>
      <c r="F22" s="21">
        <v>9.4180187290375859</v>
      </c>
      <c r="G22" s="21">
        <v>7.8370302636527533</v>
      </c>
      <c r="H22" s="21"/>
      <c r="I22" s="21"/>
      <c r="J22" s="21"/>
      <c r="K22" s="21"/>
      <c r="L22" s="21"/>
      <c r="M22" s="21"/>
      <c r="N22" s="21"/>
      <c r="O22" s="21"/>
    </row>
    <row r="23" spans="2:15" x14ac:dyDescent="0.3">
      <c r="B23" s="20" t="s">
        <v>42</v>
      </c>
      <c r="C23" s="23" t="s">
        <v>49</v>
      </c>
      <c r="D23" s="2">
        <v>4</v>
      </c>
      <c r="E23" s="22" t="s">
        <v>47</v>
      </c>
      <c r="F23" s="21">
        <v>9.4180187290375859</v>
      </c>
      <c r="G23" s="21">
        <v>7.8370302636527533</v>
      </c>
      <c r="H23" s="21"/>
      <c r="I23" s="21"/>
      <c r="J23" s="21"/>
      <c r="K23" s="21"/>
      <c r="L23" s="21"/>
      <c r="M23" s="21"/>
      <c r="N23" s="21"/>
      <c r="O23" s="21"/>
    </row>
    <row r="24" spans="2:15" x14ac:dyDescent="0.3">
      <c r="B24" s="20" t="s">
        <v>42</v>
      </c>
      <c r="C24" s="23" t="s">
        <v>45</v>
      </c>
      <c r="D24" s="2">
        <v>1</v>
      </c>
      <c r="E24" s="22" t="s">
        <v>34</v>
      </c>
      <c r="F24" s="21">
        <v>12.375</v>
      </c>
      <c r="G24" s="21">
        <v>8.6652780219393826</v>
      </c>
      <c r="H24" s="21"/>
      <c r="I24" s="21"/>
      <c r="J24" s="21"/>
      <c r="K24" s="21"/>
      <c r="L24" s="21"/>
      <c r="M24" s="21"/>
      <c r="N24" s="21"/>
      <c r="O24" s="21"/>
    </row>
    <row r="25" spans="2:15" x14ac:dyDescent="0.3">
      <c r="B25" s="20" t="s">
        <v>42</v>
      </c>
      <c r="C25" s="23" t="s">
        <v>45</v>
      </c>
      <c r="D25" s="2">
        <v>4</v>
      </c>
      <c r="E25" s="22" t="s">
        <v>21</v>
      </c>
      <c r="F25" s="21">
        <v>25.16419095330253</v>
      </c>
      <c r="G25" s="21">
        <v>17.747220451804456</v>
      </c>
      <c r="H25" s="21"/>
      <c r="I25" s="21"/>
      <c r="J25" s="21"/>
      <c r="K25" s="21"/>
      <c r="L25" s="21"/>
      <c r="M25" s="21"/>
      <c r="N25" s="21"/>
      <c r="O25" s="21"/>
    </row>
    <row r="26" spans="2:15" x14ac:dyDescent="0.3">
      <c r="B26" s="20" t="s">
        <v>42</v>
      </c>
      <c r="C26" s="23" t="s">
        <v>45</v>
      </c>
      <c r="D26" s="2" t="s">
        <v>11</v>
      </c>
      <c r="E26" s="22" t="s">
        <v>48</v>
      </c>
      <c r="F26" s="21">
        <v>25.16419095330253</v>
      </c>
      <c r="G26" s="21">
        <v>17.747220451804456</v>
      </c>
      <c r="H26" s="21"/>
      <c r="I26" s="21"/>
      <c r="J26" s="21"/>
      <c r="K26" s="21"/>
      <c r="L26" s="21"/>
      <c r="M26" s="21"/>
      <c r="N26" s="21"/>
      <c r="O26" s="21"/>
    </row>
    <row r="27" spans="2:15" x14ac:dyDescent="0.3">
      <c r="B27" s="20" t="s">
        <v>42</v>
      </c>
      <c r="C27" s="23" t="s">
        <v>45</v>
      </c>
      <c r="D27" s="2">
        <v>4</v>
      </c>
      <c r="E27" s="22" t="s">
        <v>47</v>
      </c>
      <c r="F27" s="21">
        <v>25.16419095330253</v>
      </c>
      <c r="G27" s="21">
        <v>17.747220451804456</v>
      </c>
      <c r="H27" s="21"/>
      <c r="I27" s="21"/>
      <c r="J27" s="21"/>
      <c r="K27" s="21"/>
      <c r="L27" s="21"/>
      <c r="M27" s="21"/>
      <c r="N27" s="21"/>
      <c r="O27" s="21"/>
    </row>
    <row r="28" spans="2:15" x14ac:dyDescent="0.3">
      <c r="B28" s="20" t="s">
        <v>42</v>
      </c>
      <c r="C28" s="23" t="s">
        <v>45</v>
      </c>
      <c r="D28" s="2">
        <v>12</v>
      </c>
      <c r="E28" s="22" t="s">
        <v>44</v>
      </c>
      <c r="F28" s="21">
        <v>0</v>
      </c>
      <c r="G28" s="21">
        <v>183.15</v>
      </c>
      <c r="H28" s="21"/>
      <c r="I28" s="21"/>
      <c r="J28" s="21"/>
      <c r="K28" s="21"/>
      <c r="L28" s="21"/>
      <c r="M28" s="21"/>
      <c r="N28" s="21"/>
      <c r="O28" s="21"/>
    </row>
    <row r="29" spans="2:15" x14ac:dyDescent="0.3">
      <c r="B29" s="20" t="s">
        <v>41</v>
      </c>
      <c r="C29" s="23" t="s">
        <v>45</v>
      </c>
      <c r="D29" s="2" t="s">
        <v>10</v>
      </c>
      <c r="E29" s="22" t="s">
        <v>46</v>
      </c>
      <c r="F29" s="21">
        <v>50.411131282200834</v>
      </c>
      <c r="G29" s="21">
        <v>46.090000000000011</v>
      </c>
      <c r="H29" s="21"/>
      <c r="I29" s="21"/>
      <c r="J29" s="21"/>
      <c r="K29" s="21"/>
      <c r="L29" s="21"/>
      <c r="M29" s="21"/>
      <c r="N29" s="21"/>
      <c r="O29" s="21"/>
    </row>
    <row r="30" spans="2:15" x14ac:dyDescent="0.3">
      <c r="B30" s="20" t="s">
        <v>46</v>
      </c>
      <c r="C30" s="23" t="s">
        <v>45</v>
      </c>
      <c r="D30" s="2">
        <v>12</v>
      </c>
      <c r="E30" s="22" t="s">
        <v>44</v>
      </c>
      <c r="F30" s="21">
        <v>47.643750000000004</v>
      </c>
      <c r="G30" s="21">
        <v>44</v>
      </c>
      <c r="H30" s="21"/>
      <c r="I30" s="21"/>
      <c r="J30" s="21"/>
      <c r="K30" s="21"/>
      <c r="L30" s="21"/>
      <c r="M30" s="21"/>
      <c r="N30" s="21"/>
      <c r="O30" s="21"/>
    </row>
    <row r="31" spans="2:15" x14ac:dyDescent="0.3">
      <c r="B31" s="20" t="s">
        <v>42</v>
      </c>
      <c r="C31" s="23" t="s">
        <v>40</v>
      </c>
      <c r="D31" s="2">
        <v>1</v>
      </c>
      <c r="E31" s="22" t="s">
        <v>43</v>
      </c>
      <c r="F31" s="21">
        <v>0</v>
      </c>
      <c r="G31" s="21">
        <v>0</v>
      </c>
      <c r="H31" s="21"/>
      <c r="I31" s="21"/>
      <c r="J31" s="21"/>
      <c r="K31" s="21"/>
      <c r="L31" s="21"/>
      <c r="M31" s="21"/>
      <c r="N31" s="21"/>
      <c r="O31" s="21"/>
    </row>
    <row r="32" spans="2:15" x14ac:dyDescent="0.3">
      <c r="B32" s="20" t="s">
        <v>42</v>
      </c>
      <c r="C32" s="23" t="s">
        <v>40</v>
      </c>
      <c r="D32" s="2">
        <v>4</v>
      </c>
      <c r="E32" s="22" t="s">
        <v>19</v>
      </c>
      <c r="F32" s="21">
        <v>0</v>
      </c>
      <c r="G32" s="21">
        <v>0</v>
      </c>
      <c r="H32" s="21"/>
      <c r="I32" s="21"/>
      <c r="J32" s="21"/>
      <c r="K32" s="21"/>
      <c r="L32" s="21"/>
      <c r="M32" s="21"/>
      <c r="N32" s="21"/>
      <c r="O32" s="21"/>
    </row>
    <row r="33" spans="2:15" x14ac:dyDescent="0.3">
      <c r="B33" s="20" t="s">
        <v>41</v>
      </c>
      <c r="C33" s="23" t="s">
        <v>40</v>
      </c>
      <c r="D33" s="2" t="s">
        <v>9</v>
      </c>
      <c r="E33" s="22" t="s">
        <v>39</v>
      </c>
      <c r="F33" s="21">
        <v>0</v>
      </c>
      <c r="G33" s="21">
        <v>0</v>
      </c>
      <c r="H33" s="21"/>
      <c r="I33" s="21"/>
      <c r="J33" s="21"/>
      <c r="K33" s="21"/>
      <c r="L33" s="21"/>
      <c r="M33" s="21"/>
      <c r="N33" s="21"/>
      <c r="O33" s="21"/>
    </row>
    <row r="34" spans="2:15" x14ac:dyDescent="0.3">
      <c r="B34" s="20" t="s">
        <v>42</v>
      </c>
      <c r="C34" s="23" t="s">
        <v>40</v>
      </c>
      <c r="D34" s="2" t="s">
        <v>207</v>
      </c>
      <c r="E34" s="22" t="s">
        <v>127</v>
      </c>
      <c r="F34" s="21">
        <v>0</v>
      </c>
      <c r="G34" s="21">
        <v>0</v>
      </c>
      <c r="H34" s="21"/>
      <c r="I34" s="21"/>
      <c r="J34" s="21"/>
      <c r="K34" s="21"/>
      <c r="L34" s="21"/>
      <c r="M34" s="21"/>
      <c r="N34" s="21"/>
      <c r="O34" s="21"/>
    </row>
    <row r="35" spans="2:15" x14ac:dyDescent="0.3">
      <c r="B35" s="20" t="s">
        <v>42</v>
      </c>
      <c r="C35" s="23" t="s">
        <v>40</v>
      </c>
      <c r="D35" s="2">
        <v>2</v>
      </c>
      <c r="E35" s="22" t="s">
        <v>21</v>
      </c>
      <c r="F35" s="21">
        <v>0</v>
      </c>
      <c r="G35" s="21">
        <v>0</v>
      </c>
      <c r="H35" s="21"/>
      <c r="I35" s="21"/>
      <c r="J35" s="21"/>
      <c r="K35" s="21"/>
      <c r="L35" s="21"/>
      <c r="M35" s="21"/>
      <c r="N35" s="21"/>
      <c r="O35" s="21"/>
    </row>
    <row r="36" spans="2:15" x14ac:dyDescent="0.3">
      <c r="B36" s="20" t="s">
        <v>42</v>
      </c>
      <c r="C36" s="23" t="s">
        <v>206</v>
      </c>
      <c r="D36" s="2" t="s">
        <v>207</v>
      </c>
      <c r="E36" s="22" t="s">
        <v>127</v>
      </c>
      <c r="F36" s="21">
        <v>0</v>
      </c>
      <c r="G36" s="21">
        <v>0</v>
      </c>
      <c r="H36" s="21"/>
      <c r="I36" s="21"/>
      <c r="J36" s="21"/>
      <c r="K36" s="21"/>
      <c r="L36" s="21"/>
      <c r="M36" s="21"/>
      <c r="N36" s="21"/>
      <c r="O36" s="21"/>
    </row>
    <row r="37" spans="2:15" x14ac:dyDescent="0.3">
      <c r="B37" s="28" t="str">
        <f>'Chipset units'!B37</f>
        <v xml:space="preserve">Ethernet </v>
      </c>
      <c r="C37" s="27" t="str">
        <f>'Chipset units'!C37</f>
        <v>GbE</v>
      </c>
      <c r="D37" s="27" t="str">
        <f>'Chipset units'!D37</f>
        <v>500 m</v>
      </c>
      <c r="E37" s="24" t="str">
        <f>'Chipset units'!E37</f>
        <v>SFP</v>
      </c>
      <c r="F37" s="144">
        <v>0.91604103582398289</v>
      </c>
      <c r="G37" s="144">
        <v>0.8077229294301439</v>
      </c>
      <c r="H37" s="144"/>
      <c r="I37" s="144"/>
      <c r="J37" s="144"/>
      <c r="K37" s="144"/>
      <c r="L37" s="144"/>
      <c r="M37" s="144"/>
      <c r="N37" s="144"/>
      <c r="O37" s="144"/>
    </row>
    <row r="38" spans="2:15" x14ac:dyDescent="0.3">
      <c r="B38" s="20" t="str">
        <f>'Chipset units'!B38</f>
        <v xml:space="preserve">Ethernet </v>
      </c>
      <c r="C38" s="23" t="str">
        <f>'Chipset units'!C38</f>
        <v>GbE</v>
      </c>
      <c r="D38" s="23" t="str">
        <f>'Chipset units'!D38</f>
        <v>10 km</v>
      </c>
      <c r="E38" s="22" t="str">
        <f>'Chipset units'!E38</f>
        <v>SFP</v>
      </c>
      <c r="F38" s="82">
        <v>1.0181835058028286</v>
      </c>
      <c r="G38" s="82">
        <v>0.87551656503738773</v>
      </c>
      <c r="H38" s="82"/>
      <c r="I38" s="82"/>
      <c r="J38" s="82"/>
      <c r="K38" s="82"/>
      <c r="L38" s="82"/>
      <c r="M38" s="82"/>
      <c r="N38" s="82"/>
      <c r="O38" s="82"/>
    </row>
    <row r="39" spans="2:15" x14ac:dyDescent="0.3">
      <c r="B39" s="20" t="str">
        <f>'Chipset units'!B39</f>
        <v xml:space="preserve">Ethernet </v>
      </c>
      <c r="C39" s="23" t="str">
        <f>'Chipset units'!C39</f>
        <v>GbE</v>
      </c>
      <c r="D39" s="23" t="str">
        <f>'Chipset units'!D39</f>
        <v>40 km</v>
      </c>
      <c r="E39" s="22" t="str">
        <f>'Chipset units'!E39</f>
        <v>SFP</v>
      </c>
      <c r="F39" s="82">
        <v>1.2800925005500976</v>
      </c>
      <c r="G39" s="82">
        <v>1.0143501035944766</v>
      </c>
      <c r="H39" s="82"/>
      <c r="I39" s="82"/>
      <c r="J39" s="82"/>
      <c r="K39" s="82"/>
      <c r="L39" s="82"/>
      <c r="M39" s="82"/>
      <c r="N39" s="82"/>
      <c r="O39" s="82"/>
    </row>
    <row r="40" spans="2:15" x14ac:dyDescent="0.3">
      <c r="B40" s="20" t="str">
        <f>'Chipset units'!B40</f>
        <v xml:space="preserve">Ethernet </v>
      </c>
      <c r="C40" s="23" t="str">
        <f>'Chipset units'!C40</f>
        <v>GbE</v>
      </c>
      <c r="D40" s="23" t="str">
        <f>'Chipset units'!D40</f>
        <v>80 km</v>
      </c>
      <c r="E40" s="22" t="str">
        <f>'Chipset units'!E40</f>
        <v>SFP</v>
      </c>
      <c r="F40" s="82">
        <v>4.2537550724162516</v>
      </c>
      <c r="G40" s="82">
        <v>3.8114948144206764</v>
      </c>
      <c r="H40" s="82"/>
      <c r="I40" s="82"/>
      <c r="J40" s="82"/>
      <c r="K40" s="82"/>
      <c r="L40" s="82"/>
      <c r="M40" s="82"/>
      <c r="N40" s="82"/>
      <c r="O40" s="82"/>
    </row>
    <row r="41" spans="2:15" x14ac:dyDescent="0.3">
      <c r="B41" s="20" t="str">
        <f>'Chipset units'!B41</f>
        <v xml:space="preserve">Ethernet </v>
      </c>
      <c r="C41" s="23" t="str">
        <f>'Chipset units'!C41</f>
        <v>GbE &amp; Fast Ethernet</v>
      </c>
      <c r="D41" s="23" t="str">
        <f>'Chipset units'!D41</f>
        <v>Various</v>
      </c>
      <c r="E41" s="22" t="str">
        <f>'Chipset units'!E41</f>
        <v>Legacy/discontinued</v>
      </c>
      <c r="F41" s="82">
        <v>1.62</v>
      </c>
      <c r="G41" s="82">
        <v>0</v>
      </c>
      <c r="H41" s="82"/>
      <c r="I41" s="82"/>
      <c r="J41" s="82"/>
      <c r="K41" s="82"/>
      <c r="L41" s="82"/>
      <c r="M41" s="82"/>
      <c r="N41" s="82"/>
      <c r="O41" s="82"/>
    </row>
    <row r="42" spans="2:15" x14ac:dyDescent="0.3">
      <c r="B42" s="20" t="str">
        <f>'Chipset units'!B42</f>
        <v xml:space="preserve">Ethernet </v>
      </c>
      <c r="C42" s="23" t="str">
        <f>'Chipset units'!C42</f>
        <v>10GbE</v>
      </c>
      <c r="D42" s="23" t="str">
        <f>'Chipset units'!D42</f>
        <v>300 m</v>
      </c>
      <c r="E42" s="22" t="str">
        <f>'Chipset units'!E42</f>
        <v>XFP</v>
      </c>
      <c r="F42" s="82">
        <v>6.3457180356672982</v>
      </c>
      <c r="G42" s="82">
        <v>5.7280357612883162</v>
      </c>
      <c r="H42" s="82"/>
      <c r="I42" s="82"/>
      <c r="J42" s="82"/>
      <c r="K42" s="82"/>
      <c r="L42" s="82"/>
      <c r="M42" s="82"/>
      <c r="N42" s="82"/>
      <c r="O42" s="82"/>
    </row>
    <row r="43" spans="2:15" x14ac:dyDescent="0.3">
      <c r="B43" s="20" t="str">
        <f>'Chipset units'!B43</f>
        <v xml:space="preserve">Ethernet </v>
      </c>
      <c r="C43" s="23" t="str">
        <f>'Chipset units'!C43</f>
        <v>10GbE</v>
      </c>
      <c r="D43" s="23" t="str">
        <f>'Chipset units'!D43</f>
        <v>300 m</v>
      </c>
      <c r="E43" s="22" t="str">
        <f>'Chipset units'!E43</f>
        <v>SFP+</v>
      </c>
      <c r="F43" s="82">
        <v>1.1890743703920534</v>
      </c>
      <c r="G43" s="82">
        <v>0.99644763060139474</v>
      </c>
      <c r="H43" s="82"/>
      <c r="I43" s="82"/>
      <c r="J43" s="82"/>
      <c r="K43" s="82"/>
      <c r="L43" s="82"/>
      <c r="M43" s="82"/>
      <c r="N43" s="82"/>
      <c r="O43" s="82"/>
    </row>
    <row r="44" spans="2:15" x14ac:dyDescent="0.3">
      <c r="B44" s="20" t="str">
        <f>'Chipset units'!B44</f>
        <v xml:space="preserve">Ethernet </v>
      </c>
      <c r="C44" s="19" t="str">
        <f>'Chipset units'!C44</f>
        <v>10GbE LRM</v>
      </c>
      <c r="D44" s="19" t="str">
        <f>'Chipset units'!D44</f>
        <v>220 m</v>
      </c>
      <c r="E44" s="18" t="str">
        <f>'Chipset units'!E44</f>
        <v>SFP+</v>
      </c>
      <c r="F44" s="82">
        <v>7.6430992377590874</v>
      </c>
      <c r="G44" s="82">
        <v>6.5048118100626846</v>
      </c>
      <c r="H44" s="82"/>
      <c r="I44" s="82"/>
      <c r="J44" s="82"/>
      <c r="K44" s="82"/>
      <c r="L44" s="82"/>
      <c r="M44" s="82"/>
      <c r="N44" s="82"/>
      <c r="O44" s="82"/>
    </row>
    <row r="45" spans="2:15" x14ac:dyDescent="0.3">
      <c r="B45" s="20" t="str">
        <f>'Chipset units'!B45</f>
        <v xml:space="preserve">Ethernet </v>
      </c>
      <c r="C45" s="19" t="str">
        <f>'Chipset units'!C45</f>
        <v>10GbE</v>
      </c>
      <c r="D45" s="19" t="str">
        <f>'Chipset units'!D45</f>
        <v>10 km</v>
      </c>
      <c r="E45" s="18" t="str">
        <f>'Chipset units'!E45</f>
        <v>XFP</v>
      </c>
      <c r="F45" s="82">
        <v>2.5387532485542041</v>
      </c>
      <c r="G45" s="82">
        <v>2.0129999999999999</v>
      </c>
      <c r="H45" s="82"/>
      <c r="I45" s="82"/>
      <c r="J45" s="82"/>
      <c r="K45" s="82"/>
      <c r="L45" s="82"/>
      <c r="M45" s="82"/>
      <c r="N45" s="82"/>
      <c r="O45" s="82"/>
    </row>
    <row r="46" spans="2:15" x14ac:dyDescent="0.3">
      <c r="B46" s="20" t="str">
        <f>'Chipset units'!B46</f>
        <v xml:space="preserve">Ethernet </v>
      </c>
      <c r="C46" s="19" t="str">
        <f>'Chipset units'!C46</f>
        <v>10GbE</v>
      </c>
      <c r="D46" s="19" t="str">
        <f>'Chipset units'!D46</f>
        <v>10 km</v>
      </c>
      <c r="E46" s="18" t="str">
        <f>'Chipset units'!E46</f>
        <v>SFP+</v>
      </c>
      <c r="F46" s="82">
        <v>2.5387532485542041</v>
      </c>
      <c r="G46" s="82">
        <v>2.0129999999999999</v>
      </c>
      <c r="H46" s="82"/>
      <c r="I46" s="82"/>
      <c r="J46" s="82"/>
      <c r="K46" s="82"/>
      <c r="L46" s="82"/>
      <c r="M46" s="82"/>
      <c r="N46" s="82"/>
      <c r="O46" s="82"/>
    </row>
    <row r="47" spans="2:15" x14ac:dyDescent="0.3">
      <c r="B47" s="20" t="str">
        <f>'Chipset units'!B47</f>
        <v xml:space="preserve">Ethernet </v>
      </c>
      <c r="C47" s="19" t="str">
        <f>'Chipset units'!C47</f>
        <v>10GbE</v>
      </c>
      <c r="D47" s="19" t="str">
        <f>'Chipset units'!D47</f>
        <v>40 km</v>
      </c>
      <c r="E47" s="18" t="str">
        <f>'Chipset units'!E47</f>
        <v>XFP</v>
      </c>
      <c r="F47" s="82">
        <v>19.789439252584454</v>
      </c>
      <c r="G47" s="82">
        <v>13.598763459840375</v>
      </c>
      <c r="H47" s="82"/>
      <c r="I47" s="82"/>
      <c r="J47" s="82"/>
      <c r="K47" s="82"/>
      <c r="L47" s="82"/>
      <c r="M47" s="82"/>
      <c r="N47" s="82"/>
      <c r="O47" s="82"/>
    </row>
    <row r="48" spans="2:15" x14ac:dyDescent="0.3">
      <c r="B48" s="20" t="str">
        <f>'Chipset units'!B48</f>
        <v xml:space="preserve">Ethernet </v>
      </c>
      <c r="C48" s="19" t="str">
        <f>'Chipset units'!C48</f>
        <v>10GbE</v>
      </c>
      <c r="D48" s="19" t="str">
        <f>'Chipset units'!D48</f>
        <v>40 km</v>
      </c>
      <c r="E48" s="18" t="str">
        <f>'Chipset units'!E48</f>
        <v>SFP+</v>
      </c>
      <c r="F48" s="82">
        <v>18.642758714732629</v>
      </c>
      <c r="G48" s="82">
        <v>15.188785638442054</v>
      </c>
      <c r="H48" s="82"/>
      <c r="I48" s="82"/>
      <c r="J48" s="82"/>
      <c r="K48" s="82"/>
      <c r="L48" s="82"/>
      <c r="M48" s="82"/>
      <c r="N48" s="82"/>
      <c r="O48" s="82"/>
    </row>
    <row r="49" spans="2:15" x14ac:dyDescent="0.3">
      <c r="B49" s="20" t="str">
        <f>'Chipset units'!B49</f>
        <v xml:space="preserve">Ethernet </v>
      </c>
      <c r="C49" s="19" t="str">
        <f>'Chipset units'!C49</f>
        <v>10GbE</v>
      </c>
      <c r="D49" s="19" t="str">
        <f>'Chipset units'!D49</f>
        <v>80 km</v>
      </c>
      <c r="E49" s="18" t="str">
        <f>'Chipset units'!E49</f>
        <v>XFP</v>
      </c>
      <c r="F49" s="82">
        <v>26.527300053008585</v>
      </c>
      <c r="G49" s="82">
        <v>27.207929141413288</v>
      </c>
      <c r="H49" s="82"/>
      <c r="I49" s="82"/>
      <c r="J49" s="82"/>
      <c r="K49" s="82"/>
      <c r="L49" s="82"/>
      <c r="M49" s="82"/>
      <c r="N49" s="82"/>
      <c r="O49" s="82"/>
    </row>
    <row r="50" spans="2:15" x14ac:dyDescent="0.3">
      <c r="B50" s="20" t="str">
        <f>'Chipset units'!B50</f>
        <v xml:space="preserve">Ethernet </v>
      </c>
      <c r="C50" s="19" t="str">
        <f>'Chipset units'!C50</f>
        <v>10GbE</v>
      </c>
      <c r="D50" s="19" t="str">
        <f>'Chipset units'!D50</f>
        <v>80 km</v>
      </c>
      <c r="E50" s="18" t="str">
        <f>'Chipset units'!E50</f>
        <v>SFP+</v>
      </c>
      <c r="F50" s="82">
        <v>35.325940392938698</v>
      </c>
      <c r="G50" s="82">
        <v>28.873776974926329</v>
      </c>
      <c r="H50" s="82"/>
      <c r="I50" s="82"/>
      <c r="J50" s="82"/>
      <c r="K50" s="82"/>
      <c r="L50" s="82"/>
      <c r="M50" s="82"/>
      <c r="N50" s="82"/>
      <c r="O50" s="82"/>
    </row>
    <row r="51" spans="2:15" x14ac:dyDescent="0.3">
      <c r="B51" s="20" t="str">
        <f>'Chipset units'!B51</f>
        <v xml:space="preserve">Ethernet </v>
      </c>
      <c r="C51" s="19" t="str">
        <f>'Chipset units'!C51</f>
        <v>10GbE</v>
      </c>
      <c r="D51" s="19" t="str">
        <f>'Chipset units'!D51</f>
        <v>Various</v>
      </c>
      <c r="E51" s="18" t="str">
        <f>'Chipset units'!E51</f>
        <v>Legacy/discontinued</v>
      </c>
      <c r="F51" s="82">
        <v>9.6615856367116049</v>
      </c>
      <c r="G51" s="82">
        <v>9.1924117308561826</v>
      </c>
      <c r="H51" s="82"/>
      <c r="I51" s="82"/>
      <c r="J51" s="82"/>
      <c r="K51" s="82"/>
      <c r="L51" s="82"/>
      <c r="M51" s="82"/>
      <c r="N51" s="82"/>
      <c r="O51" s="82"/>
    </row>
    <row r="52" spans="2:15" x14ac:dyDescent="0.3">
      <c r="B52" s="20" t="str">
        <f>'Chipset units'!B52</f>
        <v xml:space="preserve">Ethernet </v>
      </c>
      <c r="C52" s="19" t="str">
        <f>'Chipset units'!C52</f>
        <v>25GbE SR, eSR</v>
      </c>
      <c r="D52" s="19" t="str">
        <f>'Chipset units'!D52</f>
        <v>100 - 300 m</v>
      </c>
      <c r="E52" s="18" t="str">
        <f>'Chipset units'!E52</f>
        <v>SFP28</v>
      </c>
      <c r="F52" s="82">
        <v>18.246457808564234</v>
      </c>
      <c r="G52" s="82">
        <v>13.758295024252853</v>
      </c>
      <c r="H52" s="82"/>
      <c r="I52" s="82"/>
      <c r="J52" s="82"/>
      <c r="K52" s="82"/>
      <c r="L52" s="82"/>
      <c r="M52" s="82"/>
      <c r="N52" s="82"/>
      <c r="O52" s="82"/>
    </row>
    <row r="53" spans="2:15" x14ac:dyDescent="0.3">
      <c r="B53" s="20" t="str">
        <f>'Chipset units'!B53</f>
        <v xml:space="preserve">Ethernet </v>
      </c>
      <c r="C53" s="19" t="str">
        <f>'Chipset units'!C53</f>
        <v>25GbE LR</v>
      </c>
      <c r="D53" s="19" t="str">
        <f>'Chipset units'!D53</f>
        <v>10 km</v>
      </c>
      <c r="E53" s="18" t="str">
        <f>'Chipset units'!E53</f>
        <v>SFP28</v>
      </c>
      <c r="F53" s="82">
        <v>44.48343172823219</v>
      </c>
      <c r="G53" s="82">
        <v>31.600096777238445</v>
      </c>
      <c r="H53" s="82"/>
      <c r="I53" s="82"/>
      <c r="J53" s="82"/>
      <c r="K53" s="82"/>
      <c r="L53" s="82"/>
      <c r="M53" s="82"/>
      <c r="N53" s="82"/>
      <c r="O53" s="82"/>
    </row>
    <row r="54" spans="2:15" x14ac:dyDescent="0.3">
      <c r="B54" s="20" t="str">
        <f>'Chipset units'!B54</f>
        <v xml:space="preserve">Ethernet </v>
      </c>
      <c r="C54" s="19" t="str">
        <f>'Chipset units'!C54</f>
        <v>25GbE ER</v>
      </c>
      <c r="D54" s="19" t="str">
        <f>'Chipset units'!D54</f>
        <v>40 km</v>
      </c>
      <c r="E54" s="18" t="str">
        <f>'Chipset units'!E54</f>
        <v>SFP28</v>
      </c>
      <c r="F54" s="82">
        <v>0</v>
      </c>
      <c r="G54" s="82">
        <v>0</v>
      </c>
      <c r="H54" s="82"/>
      <c r="I54" s="82"/>
      <c r="J54" s="82"/>
      <c r="K54" s="82"/>
      <c r="L54" s="82"/>
      <c r="M54" s="82"/>
      <c r="N54" s="82"/>
      <c r="O54" s="82"/>
    </row>
    <row r="55" spans="2:15" x14ac:dyDescent="0.3">
      <c r="B55" s="20" t="str">
        <f>'Chipset units'!B55</f>
        <v xml:space="preserve">Ethernet </v>
      </c>
      <c r="C55" s="19" t="str">
        <f>'Chipset units'!C55</f>
        <v>40GbE SR4</v>
      </c>
      <c r="D55" s="19" t="str">
        <f>'Chipset units'!D55</f>
        <v>100 m</v>
      </c>
      <c r="E55" s="18" t="str">
        <f>'Chipset units'!E55</f>
        <v>QSFP+</v>
      </c>
      <c r="F55" s="82">
        <v>9.4180187290375859</v>
      </c>
      <c r="G55" s="82">
        <v>7.8370302636527533</v>
      </c>
      <c r="H55" s="82"/>
      <c r="I55" s="82"/>
      <c r="J55" s="82"/>
      <c r="K55" s="82"/>
      <c r="L55" s="82"/>
      <c r="M55" s="82"/>
      <c r="N55" s="82"/>
      <c r="O55" s="82"/>
    </row>
    <row r="56" spans="2:15" x14ac:dyDescent="0.3">
      <c r="B56" s="20" t="str">
        <f>'Chipset units'!B56</f>
        <v xml:space="preserve">Ethernet </v>
      </c>
      <c r="C56" s="19" t="str">
        <f>'Chipset units'!C56</f>
        <v>40GbE MM duplex</v>
      </c>
      <c r="D56" s="19" t="str">
        <f>'Chipset units'!D56</f>
        <v>100 m</v>
      </c>
      <c r="E56" s="18" t="str">
        <f>'Chipset units'!E56</f>
        <v>QSFP+</v>
      </c>
      <c r="F56" s="82">
        <v>9.4180187290375859</v>
      </c>
      <c r="G56" s="82">
        <v>7.8370302636527533</v>
      </c>
      <c r="H56" s="82"/>
      <c r="I56" s="82"/>
      <c r="J56" s="82"/>
      <c r="K56" s="82"/>
      <c r="L56" s="82"/>
      <c r="M56" s="82"/>
      <c r="N56" s="82"/>
      <c r="O56" s="82"/>
    </row>
    <row r="57" spans="2:15" x14ac:dyDescent="0.3">
      <c r="B57" s="20" t="str">
        <f>'Chipset units'!B57</f>
        <v xml:space="preserve">Ethernet </v>
      </c>
      <c r="C57" s="19" t="str">
        <f>'Chipset units'!C57</f>
        <v>40GbE eSR4</v>
      </c>
      <c r="D57" s="19" t="str">
        <f>'Chipset units'!D57</f>
        <v>300 m</v>
      </c>
      <c r="E57" s="18" t="str">
        <f>'Chipset units'!E57</f>
        <v>QSFP+</v>
      </c>
      <c r="F57" s="82">
        <v>9.4180187290375859</v>
      </c>
      <c r="G57" s="82">
        <v>7.8370302636527533</v>
      </c>
      <c r="H57" s="82"/>
      <c r="I57" s="82"/>
      <c r="J57" s="82"/>
      <c r="K57" s="82"/>
      <c r="L57" s="82"/>
      <c r="M57" s="82"/>
      <c r="N57" s="82"/>
      <c r="O57" s="82"/>
    </row>
    <row r="58" spans="2:15" x14ac:dyDescent="0.3">
      <c r="B58" s="20" t="str">
        <f>'Chipset units'!B58</f>
        <v xml:space="preserve">Ethernet </v>
      </c>
      <c r="C58" s="19" t="str">
        <f>'Chipset units'!C58</f>
        <v xml:space="preserve">40GbE PSM4 </v>
      </c>
      <c r="D58" s="19" t="str">
        <f>'Chipset units'!D58</f>
        <v>500 m</v>
      </c>
      <c r="E58" s="18" t="str">
        <f>'Chipset units'!E58</f>
        <v>QSFP+</v>
      </c>
      <c r="F58" s="82">
        <v>24.686091814319418</v>
      </c>
      <c r="G58" s="82">
        <v>25.622078767681376</v>
      </c>
      <c r="H58" s="82"/>
      <c r="I58" s="82"/>
      <c r="J58" s="82"/>
      <c r="K58" s="82"/>
      <c r="L58" s="82"/>
      <c r="M58" s="82"/>
      <c r="N58" s="82"/>
      <c r="O58" s="82"/>
    </row>
    <row r="59" spans="2:15" x14ac:dyDescent="0.3">
      <c r="B59" s="20" t="str">
        <f>'Chipset units'!B59</f>
        <v xml:space="preserve">Ethernet </v>
      </c>
      <c r="C59" s="19" t="str">
        <f>'Chipset units'!C59</f>
        <v>40GbE (FR)</v>
      </c>
      <c r="D59" s="19" t="str">
        <f>'Chipset units'!D59</f>
        <v>2 km</v>
      </c>
      <c r="E59" s="18" t="str">
        <f>'Chipset units'!E59</f>
        <v>CFP</v>
      </c>
      <c r="F59" s="82">
        <v>301.61306613029814</v>
      </c>
      <c r="G59" s="82">
        <v>346.61095977020523</v>
      </c>
      <c r="H59" s="82"/>
      <c r="I59" s="82"/>
      <c r="J59" s="82"/>
      <c r="K59" s="82"/>
      <c r="L59" s="82"/>
      <c r="M59" s="82"/>
      <c r="N59" s="82"/>
      <c r="O59" s="82"/>
    </row>
    <row r="60" spans="2:15" x14ac:dyDescent="0.3">
      <c r="B60" s="20" t="str">
        <f>'Chipset units'!B60</f>
        <v xml:space="preserve">Ethernet </v>
      </c>
      <c r="C60" s="19" t="str">
        <f>'Chipset units'!C60</f>
        <v>40GbE (LR4 subspec)</v>
      </c>
      <c r="D60" s="19" t="str">
        <f>'Chipset units'!D60</f>
        <v>2 km</v>
      </c>
      <c r="E60" s="18" t="str">
        <f>'Chipset units'!E60</f>
        <v>QSFP+</v>
      </c>
      <c r="F60" s="82">
        <v>36.816053829254656</v>
      </c>
      <c r="G60" s="82">
        <v>33.493733587357553</v>
      </c>
      <c r="H60" s="82"/>
      <c r="I60" s="82"/>
      <c r="J60" s="82"/>
      <c r="K60" s="82"/>
      <c r="L60" s="82"/>
      <c r="M60" s="82"/>
      <c r="N60" s="82"/>
      <c r="O60" s="82"/>
    </row>
    <row r="61" spans="2:15" x14ac:dyDescent="0.3">
      <c r="B61" s="20" t="str">
        <f>'Chipset units'!B61</f>
        <v xml:space="preserve">Ethernet </v>
      </c>
      <c r="C61" s="19" t="str">
        <f>'Chipset units'!C61</f>
        <v>40GbE</v>
      </c>
      <c r="D61" s="19" t="str">
        <f>'Chipset units'!D61</f>
        <v>10 km</v>
      </c>
      <c r="E61" s="18" t="str">
        <f>'Chipset units'!E61</f>
        <v>CFP</v>
      </c>
      <c r="F61" s="82">
        <v>129.24620837699968</v>
      </c>
      <c r="G61" s="82">
        <v>148.59897328455415</v>
      </c>
      <c r="H61" s="82"/>
      <c r="I61" s="82"/>
      <c r="J61" s="82"/>
      <c r="K61" s="82"/>
      <c r="L61" s="82"/>
      <c r="M61" s="82"/>
      <c r="N61" s="82"/>
      <c r="O61" s="82"/>
    </row>
    <row r="62" spans="2:15" x14ac:dyDescent="0.3">
      <c r="B62" s="20" t="str">
        <f>'Chipset units'!B62</f>
        <v xml:space="preserve">Ethernet </v>
      </c>
      <c r="C62" s="19" t="str">
        <f>'Chipset units'!C62</f>
        <v>40GbE</v>
      </c>
      <c r="D62" s="19" t="str">
        <f>'Chipset units'!D62</f>
        <v>10 km</v>
      </c>
      <c r="E62" s="18" t="str">
        <f>'Chipset units'!E62</f>
        <v>QSFP+</v>
      </c>
      <c r="F62" s="82">
        <v>41.703424316551086</v>
      </c>
      <c r="G62" s="82">
        <v>39.133255696194688</v>
      </c>
      <c r="H62" s="82"/>
      <c r="I62" s="82"/>
      <c r="J62" s="82"/>
      <c r="K62" s="82"/>
      <c r="L62" s="82"/>
      <c r="M62" s="82"/>
      <c r="N62" s="82"/>
      <c r="O62" s="82"/>
    </row>
    <row r="63" spans="2:15" x14ac:dyDescent="0.3">
      <c r="B63" s="20" t="str">
        <f>'Chipset units'!B63</f>
        <v xml:space="preserve">Ethernet </v>
      </c>
      <c r="C63" s="19" t="str">
        <f>'Chipset units'!C63</f>
        <v>40GbE</v>
      </c>
      <c r="D63" s="19" t="str">
        <f>'Chipset units'!D63</f>
        <v>40 km</v>
      </c>
      <c r="E63" s="18" t="str">
        <f>'Chipset units'!E63</f>
        <v>all</v>
      </c>
      <c r="F63" s="82">
        <v>138.0272216749776</v>
      </c>
      <c r="G63" s="82">
        <v>120.38672482064263</v>
      </c>
      <c r="H63" s="82"/>
      <c r="I63" s="82"/>
      <c r="J63" s="82"/>
      <c r="K63" s="82"/>
      <c r="L63" s="82"/>
      <c r="M63" s="82"/>
      <c r="N63" s="82"/>
      <c r="O63" s="82"/>
    </row>
    <row r="64" spans="2:15" x14ac:dyDescent="0.3">
      <c r="B64" s="20" t="str">
        <f>'Chipset units'!B64</f>
        <v xml:space="preserve">Ethernet </v>
      </c>
      <c r="C64" s="19" t="str">
        <f>'Chipset units'!C64</f>
        <v xml:space="preserve">50GbE </v>
      </c>
      <c r="D64" s="19" t="str">
        <f>'Chipset units'!D64</f>
        <v>100 m</v>
      </c>
      <c r="E64" s="18" t="str">
        <f>'Chipset units'!E64</f>
        <v>all</v>
      </c>
      <c r="F64" s="82">
        <v>0</v>
      </c>
      <c r="G64" s="82">
        <v>0</v>
      </c>
      <c r="H64" s="82"/>
      <c r="I64" s="82"/>
      <c r="J64" s="82"/>
      <c r="K64" s="82"/>
      <c r="L64" s="82"/>
      <c r="M64" s="82"/>
      <c r="N64" s="82"/>
      <c r="O64" s="82"/>
    </row>
    <row r="65" spans="2:15" x14ac:dyDescent="0.3">
      <c r="B65" s="20" t="str">
        <f>'Chipset units'!B65</f>
        <v xml:space="preserve">Ethernet </v>
      </c>
      <c r="C65" s="19" t="str">
        <f>'Chipset units'!C65</f>
        <v xml:space="preserve">50GbE </v>
      </c>
      <c r="D65" s="19" t="str">
        <f>'Chipset units'!D65</f>
        <v>2 km</v>
      </c>
      <c r="E65" s="18" t="str">
        <f>'Chipset units'!E65</f>
        <v>all</v>
      </c>
      <c r="F65" s="82">
        <v>0</v>
      </c>
      <c r="G65" s="82">
        <v>0</v>
      </c>
      <c r="H65" s="82"/>
      <c r="I65" s="82"/>
      <c r="J65" s="82"/>
      <c r="K65" s="82"/>
      <c r="L65" s="82"/>
      <c r="M65" s="82"/>
      <c r="N65" s="82"/>
      <c r="O65" s="82"/>
    </row>
    <row r="66" spans="2:15" x14ac:dyDescent="0.3">
      <c r="B66" s="20" t="str">
        <f>'Chipset units'!B66</f>
        <v xml:space="preserve">Ethernet </v>
      </c>
      <c r="C66" s="19" t="str">
        <f>'Chipset units'!C66</f>
        <v xml:space="preserve">50GbE </v>
      </c>
      <c r="D66" s="19" t="str">
        <f>'Chipset units'!D66</f>
        <v>10 km</v>
      </c>
      <c r="E66" s="18" t="str">
        <f>'Chipset units'!E66</f>
        <v>all</v>
      </c>
      <c r="F66" s="82">
        <v>0</v>
      </c>
      <c r="G66" s="82">
        <v>0</v>
      </c>
      <c r="H66" s="82"/>
      <c r="I66" s="82"/>
      <c r="J66" s="82"/>
      <c r="K66" s="82"/>
      <c r="L66" s="82"/>
      <c r="M66" s="82"/>
      <c r="N66" s="82"/>
      <c r="O66" s="82"/>
    </row>
    <row r="67" spans="2:15" x14ac:dyDescent="0.3">
      <c r="B67" s="20" t="str">
        <f>'Chipset units'!B67</f>
        <v xml:space="preserve">Ethernet </v>
      </c>
      <c r="C67" s="19" t="str">
        <f>'Chipset units'!C67</f>
        <v xml:space="preserve">50GbE </v>
      </c>
      <c r="D67" s="19" t="str">
        <f>'Chipset units'!D67</f>
        <v>40 km</v>
      </c>
      <c r="E67" s="18" t="str">
        <f>'Chipset units'!E67</f>
        <v>all</v>
      </c>
      <c r="F67" s="82">
        <v>0</v>
      </c>
      <c r="G67" s="82">
        <v>0</v>
      </c>
      <c r="H67" s="82"/>
      <c r="I67" s="82"/>
      <c r="J67" s="82"/>
      <c r="K67" s="82"/>
      <c r="L67" s="82"/>
      <c r="M67" s="82"/>
      <c r="N67" s="82"/>
      <c r="O67" s="82"/>
    </row>
    <row r="68" spans="2:15" x14ac:dyDescent="0.3">
      <c r="B68" s="20" t="str">
        <f>'Chipset units'!B68</f>
        <v xml:space="preserve">Ethernet </v>
      </c>
      <c r="C68" s="19" t="str">
        <f>'Chipset units'!C68</f>
        <v xml:space="preserve">50GbE </v>
      </c>
      <c r="D68" s="19" t="str">
        <f>'Chipset units'!D68</f>
        <v>80 km</v>
      </c>
      <c r="E68" s="18" t="str">
        <f>'Chipset units'!E68</f>
        <v>all</v>
      </c>
      <c r="F68" s="82">
        <v>0</v>
      </c>
      <c r="G68" s="82">
        <v>0</v>
      </c>
      <c r="H68" s="82"/>
      <c r="I68" s="82"/>
      <c r="J68" s="82"/>
      <c r="K68" s="82"/>
      <c r="L68" s="82"/>
      <c r="M68" s="82"/>
      <c r="N68" s="82"/>
      <c r="O68" s="82"/>
    </row>
    <row r="69" spans="2:15" x14ac:dyDescent="0.3">
      <c r="B69" s="20" t="str">
        <f>'Chipset units'!B69</f>
        <v xml:space="preserve">Ethernet </v>
      </c>
      <c r="C69" s="19" t="str">
        <f>'Chipset units'!C69</f>
        <v>100GbE</v>
      </c>
      <c r="D69" s="19" t="str">
        <f>'Chipset units'!D69</f>
        <v>100 m</v>
      </c>
      <c r="E69" s="18" t="str">
        <f>'Chipset units'!E69</f>
        <v>CFP</v>
      </c>
      <c r="F69" s="82">
        <v>195.62179569384449</v>
      </c>
      <c r="G69" s="82">
        <v>175.09231701142778</v>
      </c>
      <c r="H69" s="82"/>
      <c r="I69" s="82"/>
      <c r="J69" s="82"/>
      <c r="K69" s="82"/>
      <c r="L69" s="82"/>
      <c r="M69" s="82"/>
      <c r="N69" s="82"/>
      <c r="O69" s="82"/>
    </row>
    <row r="70" spans="2:15" x14ac:dyDescent="0.3">
      <c r="B70" s="20" t="str">
        <f>'Chipset units'!B70</f>
        <v xml:space="preserve">Ethernet </v>
      </c>
      <c r="C70" s="19" t="str">
        <f>'Chipset units'!C70</f>
        <v>100GbE</v>
      </c>
      <c r="D70" s="19" t="str">
        <f>'Chipset units'!D70</f>
        <v>100 m</v>
      </c>
      <c r="E70" s="18" t="str">
        <f>'Chipset units'!E70</f>
        <v>CFP2/4</v>
      </c>
      <c r="F70" s="82">
        <v>25.16419095330253</v>
      </c>
      <c r="G70" s="82">
        <v>17.747220451804456</v>
      </c>
      <c r="H70" s="82"/>
      <c r="I70" s="82"/>
      <c r="J70" s="82"/>
      <c r="K70" s="82"/>
      <c r="L70" s="82"/>
      <c r="M70" s="82"/>
      <c r="N70" s="82"/>
      <c r="O70" s="82"/>
    </row>
    <row r="71" spans="2:15" x14ac:dyDescent="0.3">
      <c r="B71" s="20" t="str">
        <f>'Chipset units'!B71</f>
        <v xml:space="preserve">Ethernet </v>
      </c>
      <c r="C71" s="19" t="str">
        <f>'Chipset units'!C71</f>
        <v>100GbE SR4</v>
      </c>
      <c r="D71" s="19" t="str">
        <f>'Chipset units'!D71</f>
        <v>100 m</v>
      </c>
      <c r="E71" s="18" t="str">
        <f>'Chipset units'!E71</f>
        <v>QSFP28</v>
      </c>
      <c r="F71" s="82">
        <v>25.16419095330253</v>
      </c>
      <c r="G71" s="82">
        <v>17.747220451804456</v>
      </c>
      <c r="H71" s="82"/>
      <c r="I71" s="82"/>
      <c r="J71" s="82"/>
      <c r="K71" s="82"/>
      <c r="L71" s="82"/>
      <c r="M71" s="82"/>
      <c r="N71" s="82"/>
      <c r="O71" s="82"/>
    </row>
    <row r="72" spans="2:15" x14ac:dyDescent="0.3">
      <c r="B72" s="20" t="str">
        <f>'Chipset units'!B72</f>
        <v xml:space="preserve">Ethernet </v>
      </c>
      <c r="C72" s="19" t="str">
        <f>'Chipset units'!C72</f>
        <v>100GbE SR2</v>
      </c>
      <c r="D72" s="19" t="str">
        <f>'Chipset units'!D72</f>
        <v>100 m</v>
      </c>
      <c r="E72" s="18" t="str">
        <f>'Chipset units'!E72</f>
        <v>SFP-DD, DSFP</v>
      </c>
      <c r="F72" s="82">
        <v>0</v>
      </c>
      <c r="G72" s="82">
        <v>0</v>
      </c>
      <c r="H72" s="82"/>
      <c r="I72" s="82"/>
      <c r="J72" s="82"/>
      <c r="K72" s="82"/>
      <c r="L72" s="82"/>
      <c r="M72" s="82"/>
      <c r="N72" s="82"/>
      <c r="O72" s="82"/>
    </row>
    <row r="73" spans="2:15" x14ac:dyDescent="0.3">
      <c r="B73" s="20" t="str">
        <f>'Chipset units'!B73</f>
        <v xml:space="preserve">Ethernet </v>
      </c>
      <c r="C73" s="19" t="str">
        <f>'Chipset units'!C73</f>
        <v>100GbE MM Duplex</v>
      </c>
      <c r="D73" s="19" t="str">
        <f>'Chipset units'!D73</f>
        <v>100 - 300 m</v>
      </c>
      <c r="E73" s="18" t="str">
        <f>'Chipset units'!E73</f>
        <v>QSFP28</v>
      </c>
      <c r="F73" s="82">
        <v>0</v>
      </c>
      <c r="G73" s="82">
        <v>0</v>
      </c>
      <c r="H73" s="82"/>
      <c r="I73" s="82"/>
      <c r="J73" s="82"/>
      <c r="K73" s="82"/>
      <c r="L73" s="82"/>
      <c r="M73" s="82"/>
      <c r="N73" s="82"/>
      <c r="O73" s="82"/>
    </row>
    <row r="74" spans="2:15" x14ac:dyDescent="0.3">
      <c r="B74" s="20" t="str">
        <f>'Chipset units'!B74</f>
        <v xml:space="preserve">Ethernet </v>
      </c>
      <c r="C74" s="19" t="str">
        <f>'Chipset units'!C74</f>
        <v>100GbE eSR4</v>
      </c>
      <c r="D74" s="19" t="str">
        <f>'Chipset units'!D74</f>
        <v>300 m</v>
      </c>
      <c r="E74" s="18" t="str">
        <f>'Chipset units'!E74</f>
        <v>QSFP28</v>
      </c>
      <c r="F74" s="82">
        <v>0</v>
      </c>
      <c r="G74" s="82">
        <v>0</v>
      </c>
      <c r="H74" s="82"/>
      <c r="I74" s="82"/>
      <c r="J74" s="82"/>
      <c r="K74" s="82"/>
      <c r="L74" s="82"/>
      <c r="M74" s="82"/>
      <c r="N74" s="82"/>
      <c r="O74" s="82"/>
    </row>
    <row r="75" spans="2:15" x14ac:dyDescent="0.3">
      <c r="B75" s="20" t="str">
        <f>'Chipset units'!B75</f>
        <v xml:space="preserve">Ethernet </v>
      </c>
      <c r="C75" s="19" t="str">
        <f>'Chipset units'!C75</f>
        <v>100GbE PSM4</v>
      </c>
      <c r="D75" s="19" t="str">
        <f>'Chipset units'!D75</f>
        <v>500 m</v>
      </c>
      <c r="E75" s="18" t="str">
        <f>'Chipset units'!E75</f>
        <v>QSFP28</v>
      </c>
      <c r="F75" s="82">
        <v>43.86419330382703</v>
      </c>
      <c r="G75" s="82">
        <v>28.945240099825646</v>
      </c>
      <c r="H75" s="82"/>
      <c r="I75" s="82"/>
      <c r="J75" s="82"/>
      <c r="K75" s="82"/>
      <c r="L75" s="82"/>
      <c r="M75" s="82"/>
      <c r="N75" s="82"/>
      <c r="O75" s="82"/>
    </row>
    <row r="76" spans="2:15" x14ac:dyDescent="0.3">
      <c r="B76" s="20" t="str">
        <f>'Chipset units'!B76</f>
        <v xml:space="preserve">Ethernet </v>
      </c>
      <c r="C76" s="19" t="str">
        <f>'Chipset units'!C76</f>
        <v>100GbE DR</v>
      </c>
      <c r="D76" s="19" t="str">
        <f>'Chipset units'!D76</f>
        <v>500 m</v>
      </c>
      <c r="E76" s="18" t="str">
        <f>'Chipset units'!E76</f>
        <v>QSFP28</v>
      </c>
      <c r="F76" s="82">
        <v>0</v>
      </c>
      <c r="G76" s="82">
        <v>0</v>
      </c>
      <c r="H76" s="82"/>
      <c r="I76" s="82"/>
      <c r="J76" s="82"/>
      <c r="K76" s="82"/>
      <c r="L76" s="82"/>
      <c r="M76" s="82"/>
      <c r="N76" s="82"/>
      <c r="O76" s="82"/>
    </row>
    <row r="77" spans="2:15" x14ac:dyDescent="0.3">
      <c r="B77" s="20" t="str">
        <f>'Chipset units'!B77</f>
        <v xml:space="preserve">Ethernet </v>
      </c>
      <c r="C77" s="19" t="str">
        <f>'Chipset units'!C77</f>
        <v>100GbE CWDM4</v>
      </c>
      <c r="D77" s="19" t="str">
        <f>'Chipset units'!D77</f>
        <v>2 km</v>
      </c>
      <c r="E77" s="18" t="str">
        <f>'Chipset units'!E77</f>
        <v>QSFP28</v>
      </c>
      <c r="F77" s="82">
        <v>81.25</v>
      </c>
      <c r="G77" s="82">
        <v>58.5</v>
      </c>
      <c r="H77" s="82"/>
      <c r="I77" s="82"/>
      <c r="J77" s="82"/>
      <c r="K77" s="82"/>
      <c r="L77" s="82"/>
      <c r="M77" s="82"/>
      <c r="N77" s="82"/>
      <c r="O77" s="82"/>
    </row>
    <row r="78" spans="2:15" x14ac:dyDescent="0.3">
      <c r="B78" s="20" t="str">
        <f>'Chipset units'!B78</f>
        <v xml:space="preserve">Ethernet </v>
      </c>
      <c r="C78" s="19" t="str">
        <f>'Chipset units'!C78</f>
        <v>100G CWDM4-subspec</v>
      </c>
      <c r="D78" s="19" t="str">
        <f>'Chipset units'!D78</f>
        <v>500 m</v>
      </c>
      <c r="E78" s="18" t="str">
        <f>'Chipset units'!E78</f>
        <v>QSFP28</v>
      </c>
      <c r="F78" s="82">
        <v>107.25</v>
      </c>
      <c r="G78" s="82">
        <v>84.5</v>
      </c>
      <c r="H78" s="82"/>
      <c r="I78" s="82"/>
      <c r="J78" s="82"/>
      <c r="K78" s="82"/>
      <c r="L78" s="82"/>
      <c r="M78" s="82"/>
      <c r="N78" s="82"/>
      <c r="O78" s="82"/>
    </row>
    <row r="79" spans="2:15" x14ac:dyDescent="0.3">
      <c r="B79" s="20" t="str">
        <f>'Chipset units'!B79</f>
        <v xml:space="preserve">Ethernet </v>
      </c>
      <c r="C79" s="19" t="str">
        <f>'Chipset units'!C79</f>
        <v>100GbE FR</v>
      </c>
      <c r="D79" s="19" t="str">
        <f>'Chipset units'!D79</f>
        <v>2 km</v>
      </c>
      <c r="E79" s="18" t="str">
        <f>'Chipset units'!E79</f>
        <v>QSFP28</v>
      </c>
      <c r="F79" s="82">
        <v>0</v>
      </c>
      <c r="G79" s="82">
        <v>0</v>
      </c>
      <c r="H79" s="82"/>
      <c r="I79" s="82"/>
      <c r="J79" s="82"/>
      <c r="K79" s="82"/>
      <c r="L79" s="82"/>
      <c r="M79" s="82"/>
      <c r="N79" s="82"/>
      <c r="O79" s="82"/>
    </row>
    <row r="80" spans="2:15" x14ac:dyDescent="0.3">
      <c r="B80" s="20" t="str">
        <f>'Chipset units'!B80</f>
        <v xml:space="preserve">Ethernet </v>
      </c>
      <c r="C80" s="19" t="str">
        <f>'Chipset units'!C80</f>
        <v>100GbE</v>
      </c>
      <c r="D80" s="19" t="str">
        <f>'Chipset units'!D80</f>
        <v>10 km</v>
      </c>
      <c r="E80" s="18" t="str">
        <f>'Chipset units'!E80</f>
        <v>CFP</v>
      </c>
      <c r="F80" s="82">
        <v>485.08225727955585</v>
      </c>
      <c r="G80" s="82">
        <v>380.60964057573005</v>
      </c>
      <c r="H80" s="82"/>
      <c r="I80" s="82"/>
      <c r="J80" s="82"/>
      <c r="K80" s="82"/>
      <c r="L80" s="82"/>
      <c r="M80" s="82"/>
      <c r="N80" s="82"/>
      <c r="O80" s="82"/>
    </row>
    <row r="81" spans="2:15" x14ac:dyDescent="0.3">
      <c r="B81" s="20" t="str">
        <f>'Chipset units'!B81</f>
        <v xml:space="preserve">Ethernet </v>
      </c>
      <c r="C81" s="19" t="str">
        <f>'Chipset units'!C81</f>
        <v>100GbE</v>
      </c>
      <c r="D81" s="19" t="str">
        <f>'Chipset units'!D81</f>
        <v>10 km</v>
      </c>
      <c r="E81" s="18" t="str">
        <f>'Chipset units'!E81</f>
        <v>CFP2/4</v>
      </c>
      <c r="F81" s="82">
        <v>81.25</v>
      </c>
      <c r="G81" s="82">
        <v>58.5</v>
      </c>
      <c r="H81" s="82"/>
      <c r="I81" s="82"/>
      <c r="J81" s="82"/>
      <c r="K81" s="82"/>
      <c r="L81" s="82"/>
      <c r="M81" s="82"/>
      <c r="N81" s="82"/>
      <c r="O81" s="82"/>
    </row>
    <row r="82" spans="2:15" x14ac:dyDescent="0.3">
      <c r="B82" s="20" t="str">
        <f>'Chipset units'!B82</f>
        <v xml:space="preserve">Ethernet </v>
      </c>
      <c r="C82" s="19" t="str">
        <f>'Chipset units'!C82</f>
        <v>100GbE LR4</v>
      </c>
      <c r="D82" s="19" t="str">
        <f>'Chipset units'!D82</f>
        <v>10 km</v>
      </c>
      <c r="E82" s="18" t="str">
        <f>'Chipset units'!E82</f>
        <v>QSFP28</v>
      </c>
      <c r="F82" s="82">
        <v>81.25</v>
      </c>
      <c r="G82" s="82">
        <v>58.5</v>
      </c>
      <c r="H82" s="82"/>
      <c r="I82" s="82"/>
      <c r="J82" s="82"/>
      <c r="K82" s="82"/>
      <c r="L82" s="82"/>
      <c r="M82" s="82"/>
      <c r="N82" s="82"/>
      <c r="O82" s="82"/>
    </row>
    <row r="83" spans="2:15" x14ac:dyDescent="0.3">
      <c r="B83" s="20" t="str">
        <f>'Chipset units'!B83</f>
        <v xml:space="preserve">Ethernet </v>
      </c>
      <c r="C83" s="19" t="str">
        <f>'Chipset units'!C83</f>
        <v>100GbE 4WDM10</v>
      </c>
      <c r="D83" s="19" t="str">
        <f>'Chipset units'!D83</f>
        <v>10 km</v>
      </c>
      <c r="E83" s="18" t="str">
        <f>'Chipset units'!E83</f>
        <v>QSFP28</v>
      </c>
      <c r="F83" s="82">
        <v>0</v>
      </c>
      <c r="G83" s="82">
        <v>58.5</v>
      </c>
      <c r="H83" s="82"/>
      <c r="I83" s="82"/>
      <c r="J83" s="82"/>
      <c r="K83" s="82"/>
      <c r="L83" s="82"/>
      <c r="M83" s="82"/>
      <c r="N83" s="82"/>
      <c r="O83" s="82"/>
    </row>
    <row r="84" spans="2:15" x14ac:dyDescent="0.3">
      <c r="B84" s="20" t="str">
        <f>'Chipset units'!B84</f>
        <v xml:space="preserve">Ethernet </v>
      </c>
      <c r="C84" s="19" t="str">
        <f>'Chipset units'!C84</f>
        <v>100GbE 4WDM20</v>
      </c>
      <c r="D84" s="19" t="str">
        <f>'Chipset units'!D84</f>
        <v>20 km</v>
      </c>
      <c r="E84" s="18" t="str">
        <f>'Chipset units'!E84</f>
        <v>QSFP28</v>
      </c>
      <c r="F84" s="82">
        <v>0</v>
      </c>
      <c r="G84" s="82">
        <v>58.5</v>
      </c>
      <c r="H84" s="82"/>
      <c r="I84" s="82"/>
      <c r="J84" s="82"/>
      <c r="K84" s="82"/>
      <c r="L84" s="82"/>
      <c r="M84" s="82"/>
      <c r="N84" s="82"/>
      <c r="O84" s="82"/>
    </row>
    <row r="85" spans="2:15" x14ac:dyDescent="0.3">
      <c r="B85" s="20" t="str">
        <f>'Chipset units'!B85</f>
        <v xml:space="preserve">Ethernet </v>
      </c>
      <c r="C85" s="19" t="str">
        <f>'Chipset units'!C85</f>
        <v>100GbE ER4, ER4-Lite</v>
      </c>
      <c r="D85" s="19" t="str">
        <f>'Chipset units'!D85</f>
        <v>40 km</v>
      </c>
      <c r="E85" s="18" t="str">
        <f>'Chipset units'!E85</f>
        <v>all</v>
      </c>
      <c r="F85" s="82">
        <v>97.5</v>
      </c>
      <c r="G85" s="82">
        <v>70.2</v>
      </c>
      <c r="H85" s="82"/>
      <c r="I85" s="82"/>
      <c r="J85" s="82"/>
      <c r="K85" s="82"/>
      <c r="L85" s="82"/>
      <c r="M85" s="82"/>
      <c r="N85" s="82"/>
      <c r="O85" s="82"/>
    </row>
    <row r="86" spans="2:15" x14ac:dyDescent="0.3">
      <c r="B86" s="101" t="str">
        <f>'Chipset units'!B86</f>
        <v xml:space="preserve">Ethernet </v>
      </c>
      <c r="C86" s="130" t="str">
        <f>'Chipset units'!C86</f>
        <v>200GbE</v>
      </c>
      <c r="D86" s="130" t="str">
        <f>'Chipset units'!D86</f>
        <v>100 m</v>
      </c>
      <c r="E86" s="131" t="str">
        <f>'Chipset units'!E86</f>
        <v>QSFP56</v>
      </c>
      <c r="F86" s="82">
        <v>0</v>
      </c>
      <c r="G86" s="82">
        <v>0</v>
      </c>
      <c r="H86" s="82"/>
      <c r="I86" s="82"/>
      <c r="J86" s="82"/>
      <c r="K86" s="82"/>
      <c r="L86" s="82"/>
      <c r="M86" s="82"/>
      <c r="N86" s="82"/>
      <c r="O86" s="82"/>
    </row>
    <row r="87" spans="2:15" x14ac:dyDescent="0.3">
      <c r="B87" s="101" t="str">
        <f>'Chipset units'!B87</f>
        <v xml:space="preserve">Ethernet </v>
      </c>
      <c r="C87" s="130" t="str">
        <f>'Chipset units'!C87</f>
        <v>2x200 (400G-SR8)</v>
      </c>
      <c r="D87" s="130" t="str">
        <f>'Chipset units'!D87</f>
        <v>100 m</v>
      </c>
      <c r="E87" s="131" t="str">
        <f>'Chipset units'!E87</f>
        <v>OSFP</v>
      </c>
      <c r="F87" s="82">
        <v>0</v>
      </c>
      <c r="G87" s="82">
        <v>0</v>
      </c>
      <c r="H87" s="82"/>
      <c r="I87" s="82"/>
      <c r="J87" s="82"/>
      <c r="K87" s="82"/>
      <c r="L87" s="82"/>
      <c r="M87" s="82"/>
      <c r="N87" s="82"/>
      <c r="O87" s="82"/>
    </row>
    <row r="88" spans="2:15" x14ac:dyDescent="0.3">
      <c r="B88" s="101" t="str">
        <f>'Chipset units'!B88</f>
        <v xml:space="preserve">Ethernet </v>
      </c>
      <c r="C88" s="130" t="str">
        <f>'Chipset units'!C88</f>
        <v>200GbE</v>
      </c>
      <c r="D88" s="130" t="str">
        <f>'Chipset units'!D88</f>
        <v>2 km</v>
      </c>
      <c r="E88" s="131" t="str">
        <f>'Chipset units'!E88</f>
        <v>QSFP56</v>
      </c>
      <c r="F88" s="82">
        <v>0</v>
      </c>
      <c r="G88" s="82">
        <v>0</v>
      </c>
      <c r="H88" s="82"/>
      <c r="I88" s="82"/>
      <c r="J88" s="82"/>
      <c r="K88" s="82"/>
      <c r="L88" s="82"/>
      <c r="M88" s="82"/>
      <c r="N88" s="82"/>
      <c r="O88" s="82"/>
    </row>
    <row r="89" spans="2:15" x14ac:dyDescent="0.3">
      <c r="B89" s="101" t="str">
        <f>'Chipset units'!B89</f>
        <v xml:space="preserve">Ethernet </v>
      </c>
      <c r="C89" s="130" t="str">
        <f>'Chipset units'!C89</f>
        <v>2x200GbE</v>
      </c>
      <c r="D89" s="130" t="str">
        <f>'Chipset units'!D89</f>
        <v>2 km</v>
      </c>
      <c r="E89" s="131" t="str">
        <f>'Chipset units'!E89</f>
        <v>OSFP</v>
      </c>
      <c r="F89" s="82">
        <v>0</v>
      </c>
      <c r="G89" s="82">
        <v>0</v>
      </c>
      <c r="H89" s="82"/>
      <c r="I89" s="82"/>
      <c r="J89" s="82"/>
      <c r="K89" s="82"/>
      <c r="L89" s="82"/>
      <c r="M89" s="82"/>
      <c r="N89" s="82"/>
      <c r="O89" s="82"/>
    </row>
    <row r="90" spans="2:15" x14ac:dyDescent="0.3">
      <c r="B90" s="101" t="str">
        <f>'Chipset units'!B90</f>
        <v xml:space="preserve">Ethernet </v>
      </c>
      <c r="C90" s="130" t="str">
        <f>'Chipset units'!C90</f>
        <v>400GbE SR4.2</v>
      </c>
      <c r="D90" s="130" t="str">
        <f>'Chipset units'!D90</f>
        <v>100 m</v>
      </c>
      <c r="E90" s="131" t="str">
        <f>'Chipset units'!E90</f>
        <v>all</v>
      </c>
      <c r="F90" s="82">
        <v>0</v>
      </c>
      <c r="G90" s="82">
        <v>0</v>
      </c>
      <c r="H90" s="82"/>
      <c r="I90" s="82"/>
      <c r="J90" s="82"/>
      <c r="K90" s="82"/>
      <c r="L90" s="82"/>
      <c r="M90" s="82"/>
      <c r="N90" s="82"/>
      <c r="O90" s="82"/>
    </row>
    <row r="91" spans="2:15" x14ac:dyDescent="0.3">
      <c r="B91" s="20" t="str">
        <f>'Chipset units'!B91</f>
        <v xml:space="preserve">Ethernet </v>
      </c>
      <c r="C91" s="19" t="str">
        <f>'Chipset units'!C91</f>
        <v>400GbE DR4</v>
      </c>
      <c r="D91" s="19" t="str">
        <f>'Chipset units'!D91</f>
        <v>500 m</v>
      </c>
      <c r="E91" s="18" t="str">
        <f>'Chipset units'!E91</f>
        <v>all</v>
      </c>
      <c r="F91" s="82">
        <v>0</v>
      </c>
      <c r="G91" s="82">
        <v>0</v>
      </c>
      <c r="H91" s="82"/>
      <c r="I91" s="82"/>
      <c r="J91" s="82"/>
      <c r="K91" s="82"/>
      <c r="L91" s="82"/>
      <c r="M91" s="82"/>
      <c r="N91" s="82"/>
      <c r="O91" s="82"/>
    </row>
    <row r="92" spans="2:15" x14ac:dyDescent="0.3">
      <c r="B92" s="20" t="str">
        <f>'Chipset units'!B92</f>
        <v xml:space="preserve">Ethernet </v>
      </c>
      <c r="C92" s="19" t="str">
        <f>'Chipset units'!C92</f>
        <v>400GbE FR4, FR8</v>
      </c>
      <c r="D92" s="19" t="str">
        <f>'Chipset units'!D92</f>
        <v>2 km</v>
      </c>
      <c r="E92" s="18" t="str">
        <f>'Chipset units'!E92</f>
        <v>all</v>
      </c>
      <c r="F92" s="82">
        <v>0</v>
      </c>
      <c r="G92" s="82">
        <v>600</v>
      </c>
      <c r="H92" s="82"/>
      <c r="I92" s="82"/>
      <c r="J92" s="82"/>
      <c r="K92" s="82"/>
      <c r="L92" s="82"/>
      <c r="M92" s="82"/>
      <c r="N92" s="82"/>
      <c r="O92" s="82"/>
    </row>
    <row r="93" spans="2:15" x14ac:dyDescent="0.3">
      <c r="B93" s="20" t="str">
        <f>'Chipset units'!B93</f>
        <v xml:space="preserve">Ethernet </v>
      </c>
      <c r="C93" s="19" t="str">
        <f>'Chipset units'!C93</f>
        <v>400GbE LR4, LR8</v>
      </c>
      <c r="D93" s="19" t="str">
        <f>'Chipset units'!D93</f>
        <v>10 km</v>
      </c>
      <c r="E93" s="18" t="str">
        <f>'Chipset units'!E93</f>
        <v>all</v>
      </c>
      <c r="F93" s="82">
        <v>0</v>
      </c>
      <c r="G93" s="82">
        <v>600</v>
      </c>
      <c r="H93" s="82"/>
      <c r="I93" s="82"/>
      <c r="J93" s="82"/>
      <c r="K93" s="82"/>
      <c r="L93" s="82"/>
      <c r="M93" s="82"/>
      <c r="N93" s="82"/>
      <c r="O93" s="82"/>
    </row>
    <row r="94" spans="2:15" x14ac:dyDescent="0.3">
      <c r="B94" s="20" t="str">
        <f>'Chipset units'!B94</f>
        <v xml:space="preserve">Ethernet </v>
      </c>
      <c r="C94" s="19" t="str">
        <f>'Chipset units'!C94</f>
        <v>2x400G SR8</v>
      </c>
      <c r="D94" s="19" t="str">
        <f>'Chipset units'!D94</f>
        <v>50 m</v>
      </c>
      <c r="E94" s="18" t="str">
        <f>'Chipset units'!E94</f>
        <v>OSFP, QSFP-DD</v>
      </c>
      <c r="F94" s="82">
        <v>0</v>
      </c>
      <c r="G94" s="82">
        <v>0</v>
      </c>
      <c r="H94" s="82"/>
      <c r="I94" s="82"/>
      <c r="J94" s="82"/>
      <c r="K94" s="82"/>
      <c r="L94" s="82"/>
      <c r="M94" s="82"/>
      <c r="N94" s="82"/>
      <c r="O94" s="82"/>
    </row>
    <row r="95" spans="2:15" x14ac:dyDescent="0.3">
      <c r="B95" s="20" t="str">
        <f>'Chipset units'!B95</f>
        <v xml:space="preserve">Ethernet </v>
      </c>
      <c r="C95" s="19" t="str">
        <f>'Chipset units'!C95</f>
        <v>800G DR4</v>
      </c>
      <c r="D95" s="19" t="str">
        <f>'Chipset units'!D95</f>
        <v>500 m</v>
      </c>
      <c r="E95" s="18" t="str">
        <f>'Chipset units'!E95</f>
        <v>OSFP, QSFP-DD</v>
      </c>
      <c r="F95" s="82">
        <v>0</v>
      </c>
      <c r="G95" s="82">
        <v>0</v>
      </c>
      <c r="H95" s="82"/>
      <c r="I95" s="82"/>
      <c r="J95" s="82"/>
      <c r="K95" s="82"/>
      <c r="L95" s="82"/>
      <c r="M95" s="82"/>
      <c r="N95" s="82"/>
      <c r="O95" s="82"/>
    </row>
    <row r="96" spans="2:15" x14ac:dyDescent="0.3">
      <c r="B96" s="20" t="str">
        <f>'Chipset units'!B96</f>
        <v xml:space="preserve">Ethernet </v>
      </c>
      <c r="C96" s="19" t="str">
        <f>'Chipset units'!C96</f>
        <v>2x400G FR8</v>
      </c>
      <c r="D96" s="19" t="str">
        <f>'Chipset units'!D96</f>
        <v>2 km</v>
      </c>
      <c r="E96" s="18" t="str">
        <f>'Chipset units'!E96</f>
        <v>OSFP, QSFP-DD</v>
      </c>
      <c r="F96" s="82">
        <v>0</v>
      </c>
      <c r="G96" s="82">
        <v>0</v>
      </c>
      <c r="H96" s="82"/>
      <c r="I96" s="82"/>
      <c r="J96" s="82"/>
      <c r="K96" s="82"/>
      <c r="L96" s="82"/>
      <c r="M96" s="82"/>
      <c r="N96" s="82"/>
      <c r="O96" s="82"/>
    </row>
    <row r="97" spans="2:16" x14ac:dyDescent="0.3">
      <c r="B97" s="28" t="str">
        <f>'Chipset units'!B97</f>
        <v>CWDM</v>
      </c>
      <c r="C97" s="27" t="str">
        <f>'Chipset units'!C97</f>
        <v xml:space="preserve">1 Gbps </v>
      </c>
      <c r="D97" s="27" t="str">
        <f>'Chipset units'!D97</f>
        <v>40 km</v>
      </c>
      <c r="E97" s="24" t="str">
        <f>'Chipset units'!E97</f>
        <v>All</v>
      </c>
      <c r="F97" s="50">
        <v>6.7683553659414164</v>
      </c>
      <c r="G97" s="50">
        <v>6.107209489011681</v>
      </c>
      <c r="H97" s="50"/>
      <c r="I97" s="50"/>
      <c r="J97" s="50"/>
      <c r="K97" s="50"/>
      <c r="L97" s="50"/>
      <c r="M97" s="50"/>
      <c r="N97" s="50"/>
      <c r="O97" s="50"/>
    </row>
    <row r="98" spans="2:16" x14ac:dyDescent="0.3">
      <c r="B98" s="20" t="str">
        <f>'Chipset units'!B98</f>
        <v>CWDM</v>
      </c>
      <c r="C98" s="23" t="str">
        <f>'Chipset units'!C98</f>
        <v xml:space="preserve">1 Gbps </v>
      </c>
      <c r="D98" s="23" t="str">
        <f>'Chipset units'!D98</f>
        <v>80 km</v>
      </c>
      <c r="E98" s="22" t="str">
        <f>'Chipset units'!E98</f>
        <v>All</v>
      </c>
      <c r="F98" s="10">
        <v>8.1925610115053065</v>
      </c>
      <c r="G98" s="10">
        <v>6.315732550040857</v>
      </c>
      <c r="H98" s="10"/>
      <c r="I98" s="10"/>
      <c r="J98" s="10"/>
      <c r="K98" s="10"/>
      <c r="L98" s="10"/>
      <c r="M98" s="10"/>
      <c r="N98" s="10"/>
      <c r="O98" s="10"/>
    </row>
    <row r="99" spans="2:16" x14ac:dyDescent="0.3">
      <c r="B99" s="20" t="str">
        <f>'Chipset units'!B99</f>
        <v>CWDM</v>
      </c>
      <c r="C99" s="23" t="str">
        <f>'Chipset units'!C99</f>
        <v>2.5 Gbps</v>
      </c>
      <c r="D99" s="23" t="str">
        <f>'Chipset units'!D99</f>
        <v>40 km</v>
      </c>
      <c r="E99" s="22" t="str">
        <f>'Chipset units'!E99</f>
        <v>All</v>
      </c>
      <c r="F99" s="10">
        <v>6.2008632367303944</v>
      </c>
      <c r="G99" s="10">
        <v>6.3201336597190867</v>
      </c>
      <c r="H99" s="10"/>
      <c r="I99" s="10"/>
      <c r="J99" s="10"/>
      <c r="K99" s="10"/>
      <c r="L99" s="10"/>
      <c r="M99" s="10"/>
      <c r="N99" s="10"/>
      <c r="O99" s="10"/>
    </row>
    <row r="100" spans="2:16" x14ac:dyDescent="0.3">
      <c r="B100" s="20" t="str">
        <f>'Chipset units'!B100</f>
        <v>CWDM</v>
      </c>
      <c r="C100" s="23" t="str">
        <f>'Chipset units'!C100</f>
        <v>2.5 Gbps</v>
      </c>
      <c r="D100" s="23" t="str">
        <f>'Chipset units'!D100</f>
        <v>80 km</v>
      </c>
      <c r="E100" s="22" t="str">
        <f>'Chipset units'!E100</f>
        <v>All</v>
      </c>
      <c r="F100" s="10">
        <v>11.362685344778122</v>
      </c>
      <c r="G100" s="10">
        <v>10.264215944368557</v>
      </c>
      <c r="H100" s="10"/>
      <c r="I100" s="10"/>
      <c r="J100" s="10"/>
      <c r="K100" s="10"/>
      <c r="L100" s="10"/>
      <c r="M100" s="10"/>
      <c r="N100" s="10"/>
      <c r="O100" s="10"/>
    </row>
    <row r="101" spans="2:16" x14ac:dyDescent="0.3">
      <c r="B101" s="20" t="str">
        <f>'Chipset units'!B101</f>
        <v>CWDM</v>
      </c>
      <c r="C101" s="23" t="str">
        <f>'Chipset units'!C101</f>
        <v>10 Gbps</v>
      </c>
      <c r="D101" s="23" t="str">
        <f>'Chipset units'!D101</f>
        <v>All</v>
      </c>
      <c r="E101" s="22" t="str">
        <f>'Chipset units'!E101</f>
        <v>All</v>
      </c>
      <c r="F101" s="10">
        <v>29.381859321425818</v>
      </c>
      <c r="G101" s="10">
        <v>28.90674841576255</v>
      </c>
      <c r="H101" s="10"/>
      <c r="I101" s="10"/>
      <c r="J101" s="10"/>
      <c r="K101" s="10"/>
      <c r="L101" s="10"/>
      <c r="M101" s="10"/>
      <c r="N101" s="10"/>
      <c r="O101" s="10"/>
    </row>
    <row r="102" spans="2:16" x14ac:dyDescent="0.3">
      <c r="B102" s="76" t="str">
        <f>'Chipset units'!B102</f>
        <v>DWDM</v>
      </c>
      <c r="C102" s="77" t="str">
        <f>'Chipset units'!C102</f>
        <v>2.5 Gbps</v>
      </c>
      <c r="D102" s="77" t="str">
        <f>'Chipset units'!D102</f>
        <v>All</v>
      </c>
      <c r="E102" s="78" t="str">
        <f>'Chipset units'!E102</f>
        <v>All</v>
      </c>
      <c r="F102" s="75">
        <v>20.959761985842984</v>
      </c>
      <c r="G102" s="75">
        <v>20.513429109750348</v>
      </c>
      <c r="H102" s="75"/>
      <c r="I102" s="75"/>
      <c r="J102" s="75"/>
      <c r="K102" s="75"/>
      <c r="L102" s="75"/>
      <c r="M102" s="75"/>
      <c r="N102" s="75"/>
      <c r="O102" s="75"/>
    </row>
    <row r="103" spans="2:16" x14ac:dyDescent="0.3">
      <c r="B103" s="20" t="str">
        <f>'Chipset units'!B103</f>
        <v>DWDM</v>
      </c>
      <c r="C103" s="23" t="str">
        <f>'Chipset units'!C103</f>
        <v>10 Gbps fixed-λ</v>
      </c>
      <c r="D103" s="23" t="str">
        <f>'Chipset units'!D103</f>
        <v>All</v>
      </c>
      <c r="E103" s="22" t="str">
        <f>'Chipset units'!E103</f>
        <v>XFP</v>
      </c>
      <c r="F103" s="10">
        <v>45.352866256594112</v>
      </c>
      <c r="G103" s="10">
        <v>36.872416916283697</v>
      </c>
      <c r="H103" s="10"/>
      <c r="I103" s="10"/>
      <c r="J103" s="10"/>
      <c r="K103" s="10"/>
      <c r="L103" s="10"/>
      <c r="M103" s="10"/>
      <c r="N103" s="10"/>
      <c r="O103" s="10"/>
    </row>
    <row r="104" spans="2:16" x14ac:dyDescent="0.3">
      <c r="B104" s="20" t="str">
        <f>'Chipset units'!B104</f>
        <v>DWDM</v>
      </c>
      <c r="C104" s="23" t="str">
        <f>'Chipset units'!C104</f>
        <v>10 Gbps fixed-λ</v>
      </c>
      <c r="D104" s="23" t="str">
        <f>'Chipset units'!D104</f>
        <v>All</v>
      </c>
      <c r="E104" s="22" t="str">
        <f>'Chipset units'!E104</f>
        <v>SFP+</v>
      </c>
      <c r="F104" s="10">
        <v>43.99813451000005</v>
      </c>
      <c r="G104" s="10">
        <v>37.979224613148119</v>
      </c>
      <c r="H104" s="10"/>
      <c r="I104" s="10"/>
      <c r="J104" s="10"/>
      <c r="K104" s="10"/>
      <c r="L104" s="10"/>
      <c r="M104" s="10"/>
      <c r="N104" s="10"/>
      <c r="O104" s="10"/>
    </row>
    <row r="105" spans="2:16" x14ac:dyDescent="0.3">
      <c r="B105" s="20" t="str">
        <f>'Chipset units'!B105</f>
        <v>DWDM</v>
      </c>
      <c r="C105" s="23" t="str">
        <f>'Chipset units'!C105</f>
        <v>10 Gbps tunable</v>
      </c>
      <c r="D105" s="23" t="str">
        <f>'Chipset units'!D105</f>
        <v>All</v>
      </c>
      <c r="E105" s="22" t="str">
        <f>'Chipset units'!E105</f>
        <v xml:space="preserve">XFP </v>
      </c>
      <c r="F105" s="10">
        <v>61.35636996574339</v>
      </c>
      <c r="G105" s="10">
        <v>55.712082402669395</v>
      </c>
      <c r="H105" s="10"/>
      <c r="I105" s="10"/>
      <c r="J105" s="10"/>
      <c r="K105" s="10"/>
      <c r="L105" s="10"/>
      <c r="M105" s="10"/>
      <c r="N105" s="10"/>
      <c r="O105" s="10"/>
    </row>
    <row r="106" spans="2:16" x14ac:dyDescent="0.3">
      <c r="B106" s="20" t="str">
        <f>'Chipset units'!B106</f>
        <v>DWDM</v>
      </c>
      <c r="C106" s="23" t="str">
        <f>'Chipset units'!C106</f>
        <v>10 Gbps tunable</v>
      </c>
      <c r="D106" s="23" t="str">
        <f>'Chipset units'!D106</f>
        <v>All</v>
      </c>
      <c r="E106" s="22" t="str">
        <f>'Chipset units'!E106</f>
        <v>SFP+</v>
      </c>
      <c r="F106" s="10">
        <v>82.09689166428366</v>
      </c>
      <c r="G106" s="10">
        <v>69.134821263883879</v>
      </c>
      <c r="H106" s="10"/>
      <c r="I106" s="10"/>
      <c r="J106" s="10"/>
      <c r="K106" s="10"/>
      <c r="L106" s="10"/>
      <c r="M106" s="10"/>
      <c r="N106" s="10"/>
      <c r="O106" s="10"/>
    </row>
    <row r="107" spans="2:16" x14ac:dyDescent="0.3">
      <c r="B107" s="20" t="str">
        <f>'Chipset units'!B107</f>
        <v>DWDM</v>
      </c>
      <c r="C107" s="23" t="str">
        <f>'Chipset units'!C107</f>
        <v>40 Gbps</v>
      </c>
      <c r="D107" s="23" t="str">
        <f>'Chipset units'!D107</f>
        <v>All</v>
      </c>
      <c r="E107" s="22" t="str">
        <f>'Chipset units'!E107</f>
        <v>All</v>
      </c>
      <c r="F107" s="10">
        <v>1246.3663008976969</v>
      </c>
      <c r="G107" s="10">
        <v>924.62574850299404</v>
      </c>
      <c r="H107" s="10"/>
      <c r="I107" s="10"/>
      <c r="J107" s="10"/>
      <c r="K107" s="10"/>
      <c r="L107" s="10"/>
      <c r="M107" s="10"/>
      <c r="N107" s="10"/>
      <c r="O107" s="10"/>
    </row>
    <row r="108" spans="2:16" x14ac:dyDescent="0.3">
      <c r="B108" s="20" t="str">
        <f>'Chipset units'!B108</f>
        <v>DWDM</v>
      </c>
      <c r="C108" s="23" t="str">
        <f>'Chipset units'!C108</f>
        <v>100Gbps</v>
      </c>
      <c r="D108" s="23" t="str">
        <f>'Chipset units'!D108</f>
        <v>All</v>
      </c>
      <c r="E108" s="22" t="str">
        <f>'Chipset units'!E108</f>
        <v>On board</v>
      </c>
      <c r="F108" s="10">
        <v>2478.2449999999999</v>
      </c>
      <c r="G108" s="10">
        <v>1925.0000000000002</v>
      </c>
      <c r="H108" s="10"/>
      <c r="I108" s="10"/>
      <c r="J108" s="10"/>
      <c r="K108" s="10"/>
      <c r="L108" s="10"/>
      <c r="M108" s="10"/>
      <c r="N108" s="10"/>
      <c r="O108" s="10"/>
      <c r="P108" s="86" t="e">
        <f>O108/N108-1</f>
        <v>#DIV/0!</v>
      </c>
    </row>
    <row r="109" spans="2:16" x14ac:dyDescent="0.3">
      <c r="B109" s="20" t="str">
        <f>'Chipset units'!B109</f>
        <v>DWDM</v>
      </c>
      <c r="C109" s="23" t="str">
        <f>'Chipset units'!C109</f>
        <v>100Gbps</v>
      </c>
      <c r="D109" s="23" t="str">
        <f>'Chipset units'!D109</f>
        <v>All</v>
      </c>
      <c r="E109" s="22" t="str">
        <f>'Chipset units'!E109</f>
        <v>Direct detect</v>
      </c>
      <c r="F109" s="10">
        <v>821.46947349810421</v>
      </c>
      <c r="G109" s="10">
        <v>502.79307085255266</v>
      </c>
      <c r="H109" s="10"/>
      <c r="I109" s="10"/>
      <c r="J109" s="10"/>
      <c r="K109" s="10"/>
      <c r="L109" s="10"/>
      <c r="M109" s="10"/>
      <c r="N109" s="10"/>
      <c r="O109" s="10"/>
      <c r="P109" s="86" t="e">
        <f t="shared" ref="P109:P121" si="0">O109/N109-1</f>
        <v>#DIV/0!</v>
      </c>
    </row>
    <row r="110" spans="2:16" x14ac:dyDescent="0.3">
      <c r="B110" s="20" t="str">
        <f>'Chipset units'!B110</f>
        <v>DWDM</v>
      </c>
      <c r="C110" s="23" t="str">
        <f>'Chipset units'!C110</f>
        <v>100Gbps</v>
      </c>
      <c r="D110" s="23" t="str">
        <f>'Chipset units'!D110</f>
        <v>All</v>
      </c>
      <c r="E110" s="22" t="str">
        <f>'Chipset units'!E110</f>
        <v>CFP-DCO</v>
      </c>
      <c r="F110" s="10">
        <v>1865.5</v>
      </c>
      <c r="G110" s="10">
        <v>1582.0450367647056</v>
      </c>
      <c r="H110" s="10"/>
      <c r="I110" s="10"/>
      <c r="J110" s="10"/>
      <c r="K110" s="10"/>
      <c r="L110" s="10"/>
      <c r="M110" s="10"/>
      <c r="N110" s="10"/>
      <c r="O110" s="10"/>
      <c r="P110" s="86" t="e">
        <f t="shared" si="0"/>
        <v>#DIV/0!</v>
      </c>
    </row>
    <row r="111" spans="2:16" x14ac:dyDescent="0.3">
      <c r="B111" s="20" t="str">
        <f>'Chipset units'!B111</f>
        <v>DWDM</v>
      </c>
      <c r="C111" s="23" t="str">
        <f>'Chipset units'!C111</f>
        <v>100Gbps</v>
      </c>
      <c r="D111" s="23" t="str">
        <f>'Chipset units'!D111</f>
        <v>80 km</v>
      </c>
      <c r="E111" s="22" t="str">
        <f>'Chipset units'!E111</f>
        <v>100GbE ZR</v>
      </c>
      <c r="F111" s="10">
        <v>0</v>
      </c>
      <c r="G111" s="10">
        <v>0</v>
      </c>
      <c r="H111" s="10"/>
      <c r="I111" s="10"/>
      <c r="J111" s="10"/>
      <c r="K111" s="10"/>
      <c r="L111" s="10"/>
      <c r="M111" s="10"/>
      <c r="N111" s="10"/>
      <c r="O111" s="10"/>
      <c r="P111" s="86" t="e">
        <f t="shared" si="0"/>
        <v>#DIV/0!</v>
      </c>
    </row>
    <row r="112" spans="2:16" x14ac:dyDescent="0.3">
      <c r="B112" s="20" t="str">
        <f>'Chipset units'!B112</f>
        <v>DWDM</v>
      </c>
      <c r="C112" s="23" t="str">
        <f>'Chipset units'!C112</f>
        <v>100Gbps</v>
      </c>
      <c r="D112" s="23" t="str">
        <f>'Chipset units'!D112</f>
        <v>All</v>
      </c>
      <c r="E112" s="22" t="str">
        <f>'Chipset units'!E112</f>
        <v>CFP2-ACO</v>
      </c>
      <c r="F112" s="10">
        <v>837.19897370699232</v>
      </c>
      <c r="G112" s="10">
        <v>633.75</v>
      </c>
      <c r="H112" s="10"/>
      <c r="I112" s="10"/>
      <c r="J112" s="10"/>
      <c r="K112" s="10"/>
      <c r="L112" s="10"/>
      <c r="M112" s="10"/>
      <c r="N112" s="10"/>
      <c r="O112" s="10"/>
      <c r="P112" s="86" t="e">
        <f t="shared" si="0"/>
        <v>#DIV/0!</v>
      </c>
    </row>
    <row r="113" spans="2:16" s="164" customFormat="1" x14ac:dyDescent="0.3">
      <c r="B113" s="101" t="str">
        <f>'Chipset units'!B113</f>
        <v>DWDM</v>
      </c>
      <c r="C113" s="102" t="str">
        <f>'Chipset units'!C113</f>
        <v>100Gbps</v>
      </c>
      <c r="D113" s="102" t="str">
        <f>'Chipset units'!D113</f>
        <v>All</v>
      </c>
      <c r="E113" s="103" t="str">
        <f>'Chipset units'!E113</f>
        <v>100G DSP only</v>
      </c>
      <c r="F113" s="10">
        <v>1865.5</v>
      </c>
      <c r="G113" s="10">
        <v>1582.0450367647056</v>
      </c>
      <c r="H113" s="10"/>
      <c r="I113" s="10"/>
      <c r="J113" s="10"/>
      <c r="K113" s="10"/>
      <c r="L113" s="10"/>
      <c r="M113" s="10"/>
      <c r="N113" s="10"/>
      <c r="O113" s="10"/>
      <c r="P113" s="185"/>
    </row>
    <row r="114" spans="2:16" s="164" customFormat="1" x14ac:dyDescent="0.3">
      <c r="B114" s="101" t="str">
        <f>'Chipset units'!B114</f>
        <v>DWDM</v>
      </c>
      <c r="C114" s="102" t="str">
        <f>'Chipset units'!C114</f>
        <v>200 Gbps</v>
      </c>
      <c r="D114" s="102" t="str">
        <f>'Chipset units'!D114</f>
        <v>All</v>
      </c>
      <c r="E114" s="103" t="str">
        <f>'Chipset units'!E114</f>
        <v>CFP2-DCO</v>
      </c>
      <c r="F114" s="10">
        <v>0</v>
      </c>
      <c r="G114" s="10">
        <v>1865.5</v>
      </c>
      <c r="H114" s="10"/>
      <c r="I114" s="10"/>
      <c r="J114" s="10"/>
      <c r="K114" s="10"/>
      <c r="L114" s="10"/>
      <c r="M114" s="10"/>
      <c r="N114" s="10"/>
      <c r="O114" s="10"/>
      <c r="P114" s="185" t="e">
        <f t="shared" si="0"/>
        <v>#DIV/0!</v>
      </c>
    </row>
    <row r="115" spans="2:16" s="164" customFormat="1" x14ac:dyDescent="0.3">
      <c r="B115" s="101" t="str">
        <f>'Chipset units'!B115</f>
        <v>DWDM</v>
      </c>
      <c r="C115" s="102" t="str">
        <f>'Chipset units'!C115</f>
        <v>200 Gbps</v>
      </c>
      <c r="D115" s="102" t="str">
        <f>'Chipset units'!D115</f>
        <v>All</v>
      </c>
      <c r="E115" s="103" t="str">
        <f>'Chipset units'!E115</f>
        <v>CFP2-ACO</v>
      </c>
      <c r="F115" s="10">
        <v>0</v>
      </c>
      <c r="G115" s="10">
        <v>682.5</v>
      </c>
      <c r="H115" s="10"/>
      <c r="I115" s="10"/>
      <c r="J115" s="10"/>
      <c r="K115" s="10"/>
      <c r="L115" s="10"/>
      <c r="M115" s="10"/>
      <c r="N115" s="10"/>
      <c r="O115" s="10"/>
      <c r="P115" s="185"/>
    </row>
    <row r="116" spans="2:16" s="164" customFormat="1" x14ac:dyDescent="0.3">
      <c r="B116" s="101" t="str">
        <f>'Chipset units'!B116</f>
        <v>DWDM</v>
      </c>
      <c r="C116" s="102" t="str">
        <f>'Chipset units'!C116</f>
        <v>200 Gbps</v>
      </c>
      <c r="D116" s="102" t="str">
        <f>'Chipset units'!D116</f>
        <v>All</v>
      </c>
      <c r="E116" s="103" t="str">
        <f>'Chipset units'!E116</f>
        <v>200G DSP only</v>
      </c>
      <c r="F116" s="10">
        <v>0</v>
      </c>
      <c r="G116" s="10">
        <v>1865.5</v>
      </c>
      <c r="H116" s="10"/>
      <c r="I116" s="10"/>
      <c r="J116" s="10"/>
      <c r="K116" s="10"/>
      <c r="L116" s="10"/>
      <c r="M116" s="10"/>
      <c r="N116" s="10"/>
      <c r="O116" s="10"/>
      <c r="P116" s="185"/>
    </row>
    <row r="117" spans="2:16" s="164" customFormat="1" x14ac:dyDescent="0.3">
      <c r="B117" s="101" t="str">
        <f>'Chipset units'!B117</f>
        <v>DWDM</v>
      </c>
      <c r="C117" s="102" t="str">
        <f>'Chipset units'!C117</f>
        <v>400 Gbps</v>
      </c>
      <c r="D117" s="102" t="str">
        <f>'Chipset units'!D117</f>
        <v>120 km</v>
      </c>
      <c r="E117" s="103" t="str">
        <f>'Chipset units'!E117</f>
        <v>400ZR</v>
      </c>
      <c r="F117" s="10">
        <v>0</v>
      </c>
      <c r="G117" s="10">
        <v>0</v>
      </c>
      <c r="H117" s="10"/>
      <c r="I117" s="10"/>
      <c r="J117" s="10"/>
      <c r="K117" s="10"/>
      <c r="L117" s="10"/>
      <c r="M117" s="10"/>
      <c r="N117" s="10"/>
      <c r="O117" s="10"/>
      <c r="P117" s="185"/>
    </row>
    <row r="118" spans="2:16" x14ac:dyDescent="0.3">
      <c r="B118" s="20" t="str">
        <f>'Chipset units'!B118</f>
        <v>DWDM</v>
      </c>
      <c r="C118" s="23" t="str">
        <f>'Chipset units'!C118</f>
        <v>400 Gbps</v>
      </c>
      <c r="D118" s="23" t="str">
        <f>'Chipset units'!D118</f>
        <v>&gt;120 km</v>
      </c>
      <c r="E118" s="22" t="str">
        <f>'Chipset units'!E118</f>
        <v>400ZR+</v>
      </c>
      <c r="F118" s="10">
        <v>0</v>
      </c>
      <c r="G118" s="10">
        <v>0</v>
      </c>
      <c r="H118" s="10"/>
      <c r="I118" s="10"/>
      <c r="J118" s="10"/>
      <c r="K118" s="10"/>
      <c r="L118" s="10"/>
      <c r="M118" s="10"/>
      <c r="N118" s="10"/>
      <c r="O118" s="10"/>
      <c r="P118" s="86" t="e">
        <f t="shared" si="0"/>
        <v>#DIV/0!</v>
      </c>
    </row>
    <row r="119" spans="2:16" x14ac:dyDescent="0.3">
      <c r="B119" s="20" t="str">
        <f>'Chipset units'!B115</f>
        <v>DWDM</v>
      </c>
      <c r="C119" s="23" t="str">
        <f>'Chipset units'!C119</f>
        <v>400 Gbps</v>
      </c>
      <c r="D119" s="23" t="str">
        <f>'Chipset units'!D119</f>
        <v>All</v>
      </c>
      <c r="E119" s="22" t="str">
        <f>'Chipset units'!E119</f>
        <v>400G DSP only</v>
      </c>
      <c r="F119" s="10">
        <v>0</v>
      </c>
      <c r="G119" s="10">
        <v>0</v>
      </c>
      <c r="H119" s="10"/>
      <c r="I119" s="10"/>
      <c r="J119" s="10"/>
      <c r="K119" s="10"/>
      <c r="L119" s="10"/>
      <c r="M119" s="10"/>
      <c r="N119" s="10"/>
      <c r="O119" s="10"/>
      <c r="P119" s="86" t="e">
        <f t="shared" si="0"/>
        <v>#DIV/0!</v>
      </c>
    </row>
    <row r="120" spans="2:16" x14ac:dyDescent="0.3">
      <c r="B120" s="20" t="str">
        <f>'Chipset units'!B116</f>
        <v>DWDM</v>
      </c>
      <c r="C120" s="23" t="str">
        <f>'Chipset units'!C120</f>
        <v>400/600/800 Gbps</v>
      </c>
      <c r="D120" s="23" t="str">
        <f>'Chipset units'!D120</f>
        <v>All</v>
      </c>
      <c r="E120" s="22" t="str">
        <f>'Chipset units'!E120</f>
        <v>On board</v>
      </c>
      <c r="F120" s="10">
        <v>0</v>
      </c>
      <c r="G120" s="10">
        <v>0</v>
      </c>
      <c r="H120" s="10"/>
      <c r="I120" s="10"/>
      <c r="J120" s="10"/>
      <c r="K120" s="10"/>
      <c r="L120" s="10"/>
      <c r="M120" s="10"/>
      <c r="N120" s="10"/>
      <c r="O120" s="10"/>
      <c r="P120" s="86" t="e">
        <f t="shared" si="0"/>
        <v>#DIV/0!</v>
      </c>
    </row>
    <row r="121" spans="2:16" x14ac:dyDescent="0.3">
      <c r="B121" s="17" t="str">
        <f>'Chipset units'!B117</f>
        <v>DWDM</v>
      </c>
      <c r="C121" s="6" t="str">
        <f>'Chipset units'!C121</f>
        <v>&gt; 400 Gbps</v>
      </c>
      <c r="D121" s="6" t="str">
        <f>'Chipset units'!D121</f>
        <v>All</v>
      </c>
      <c r="E121" s="25" t="str">
        <f>'Chipset units'!E121</f>
        <v>&gt; 400G DSP only</v>
      </c>
      <c r="F121" s="14">
        <v>0</v>
      </c>
      <c r="G121" s="13">
        <v>0</v>
      </c>
      <c r="H121" s="13"/>
      <c r="I121" s="13"/>
      <c r="J121" s="13"/>
      <c r="K121" s="13"/>
      <c r="L121" s="13"/>
      <c r="M121" s="13"/>
      <c r="N121" s="13"/>
      <c r="O121" s="13"/>
      <c r="P121" s="86" t="e">
        <f t="shared" si="0"/>
        <v>#DIV/0!</v>
      </c>
    </row>
    <row r="122" spans="2:16" x14ac:dyDescent="0.3">
      <c r="B122" s="20" t="str">
        <f>'Chipset units'!B122</f>
        <v>Wireless fronthaul</v>
      </c>
      <c r="C122" s="23" t="str">
        <f>'Chipset units'!C122</f>
        <v>1,3,6,12-14 Gbps</v>
      </c>
      <c r="D122" s="23" t="str">
        <f>'Chipset units'!D122</f>
        <v>All</v>
      </c>
      <c r="E122" s="22" t="str">
        <f>'Chipset units'!E122</f>
        <v>Grey</v>
      </c>
      <c r="F122" s="151">
        <v>1.9009908487751881</v>
      </c>
      <c r="G122" s="151">
        <v>1.656552787881346</v>
      </c>
      <c r="H122" s="151"/>
      <c r="I122" s="151"/>
      <c r="J122" s="151"/>
      <c r="K122" s="151"/>
      <c r="L122" s="151"/>
      <c r="M122" s="151"/>
      <c r="N122" s="151"/>
      <c r="O122" s="151"/>
    </row>
    <row r="123" spans="2:16" x14ac:dyDescent="0.3">
      <c r="B123" s="20" t="str">
        <f>'Chipset units'!B123</f>
        <v>Wireless fronthaul</v>
      </c>
      <c r="C123" s="23" t="str">
        <f>'Chipset units'!C123</f>
        <v>10 Gbps</v>
      </c>
      <c r="D123" s="23" t="str">
        <f>'Chipset units'!D123</f>
        <v>≤ 0.5 km</v>
      </c>
      <c r="E123" s="22" t="str">
        <f>'Chipset units'!E123</f>
        <v>Grey</v>
      </c>
      <c r="F123" s="151">
        <v>2.0663363772808681</v>
      </c>
      <c r="G123" s="151">
        <v>1.9216928308712071</v>
      </c>
      <c r="H123" s="151"/>
      <c r="I123" s="151"/>
      <c r="J123" s="151"/>
      <c r="K123" s="151"/>
      <c r="L123" s="151"/>
      <c r="M123" s="151"/>
      <c r="N123" s="151"/>
      <c r="O123" s="151"/>
    </row>
    <row r="124" spans="2:16" x14ac:dyDescent="0.3">
      <c r="B124" s="20" t="str">
        <f>'Chipset units'!B124</f>
        <v>Wireless fronthaul</v>
      </c>
      <c r="C124" s="23" t="str">
        <f>'Chipset units'!C124</f>
        <v>10 Gbps</v>
      </c>
      <c r="D124" s="23" t="str">
        <f>'Chipset units'!D124</f>
        <v>10 km</v>
      </c>
      <c r="E124" s="22" t="str">
        <f>'Chipset units'!E124</f>
        <v>Grey</v>
      </c>
      <c r="F124" s="151">
        <v>2.0304281408111677</v>
      </c>
      <c r="G124" s="151">
        <v>1.9966095531450092</v>
      </c>
      <c r="H124" s="151"/>
      <c r="I124" s="151"/>
      <c r="J124" s="151"/>
      <c r="K124" s="151"/>
      <c r="L124" s="151"/>
      <c r="M124" s="151"/>
      <c r="N124" s="151"/>
      <c r="O124" s="151"/>
    </row>
    <row r="125" spans="2:16" x14ac:dyDescent="0.3">
      <c r="B125" s="20" t="str">
        <f>'Chipset units'!B125</f>
        <v>Wireless fronthaul</v>
      </c>
      <c r="C125" s="23" t="str">
        <f>'Chipset units'!C125</f>
        <v>10 Gbps</v>
      </c>
      <c r="D125" s="23" t="str">
        <f>'Chipset units'!D125</f>
        <v>20 km</v>
      </c>
      <c r="E125" s="22" t="str">
        <f>'Chipset units'!E125</f>
        <v>Grey</v>
      </c>
      <c r="F125" s="151">
        <v>3.9757765794945596</v>
      </c>
      <c r="G125" s="151">
        <v>3.0524183450063251</v>
      </c>
      <c r="H125" s="151"/>
      <c r="I125" s="151"/>
      <c r="J125" s="151"/>
      <c r="K125" s="151"/>
      <c r="L125" s="151"/>
      <c r="M125" s="151"/>
      <c r="N125" s="151"/>
      <c r="O125" s="151"/>
    </row>
    <row r="126" spans="2:16" x14ac:dyDescent="0.3">
      <c r="B126" s="20" t="str">
        <f>'Chipset units'!B126</f>
        <v>Wireless fronthaul</v>
      </c>
      <c r="C126" s="23" t="str">
        <f>'Chipset units'!C126</f>
        <v>25 Gbps</v>
      </c>
      <c r="D126" s="23" t="str">
        <f>'Chipset units'!D126</f>
        <v>≤ 0.5 km</v>
      </c>
      <c r="E126" s="22" t="str">
        <f>'Chipset units'!E126</f>
        <v>Grey MMF</v>
      </c>
      <c r="F126" s="151">
        <v>15.936043721091325</v>
      </c>
      <c r="G126" s="151">
        <v>9.36</v>
      </c>
      <c r="H126" s="151"/>
      <c r="I126" s="151"/>
      <c r="J126" s="151"/>
      <c r="K126" s="151"/>
      <c r="L126" s="151"/>
      <c r="M126" s="151"/>
      <c r="N126" s="151"/>
      <c r="O126" s="151"/>
    </row>
    <row r="127" spans="2:16" x14ac:dyDescent="0.3">
      <c r="B127" s="20" t="str">
        <f>'Chipset units'!B127</f>
        <v>Wireless fronthaul</v>
      </c>
      <c r="C127" s="23" t="str">
        <f>'Chipset units'!C127</f>
        <v>25 Gbps</v>
      </c>
      <c r="D127" s="23" t="str">
        <f>'Chipset units'!D127</f>
        <v>300 m</v>
      </c>
      <c r="E127" s="22" t="str">
        <f>'Chipset units'!E127</f>
        <v>Grey SMF</v>
      </c>
      <c r="F127" s="151">
        <v>16.033543721091291</v>
      </c>
      <c r="G127" s="151">
        <v>9.4574999999999996</v>
      </c>
      <c r="H127" s="151"/>
      <c r="I127" s="151"/>
      <c r="J127" s="151"/>
      <c r="K127" s="151"/>
      <c r="L127" s="151"/>
      <c r="M127" s="151"/>
      <c r="N127" s="151"/>
      <c r="O127" s="151"/>
    </row>
    <row r="128" spans="2:16" x14ac:dyDescent="0.3">
      <c r="B128" s="20" t="str">
        <f>'Chipset units'!B128</f>
        <v>Wireless fronthaul</v>
      </c>
      <c r="C128" s="23" t="str">
        <f>'Chipset units'!C128</f>
        <v>25 Gbps</v>
      </c>
      <c r="D128" s="23" t="str">
        <f>'Chipset units'!D128</f>
        <v>10 km</v>
      </c>
      <c r="E128" s="22" t="str">
        <f>'Chipset units'!E128</f>
        <v>Grey Duplex</v>
      </c>
      <c r="F128" s="10">
        <v>17.636898093200422</v>
      </c>
      <c r="G128" s="10">
        <v>10.40325</v>
      </c>
      <c r="H128" s="10"/>
      <c r="I128" s="10"/>
      <c r="J128" s="10"/>
      <c r="K128" s="10"/>
      <c r="L128" s="10"/>
      <c r="M128" s="10"/>
      <c r="N128" s="10"/>
      <c r="O128" s="10"/>
    </row>
    <row r="129" spans="2:15" x14ac:dyDescent="0.3">
      <c r="B129" s="20" t="str">
        <f>'Chipset units'!B129</f>
        <v>Wireless fronthaul</v>
      </c>
      <c r="C129" s="23" t="str">
        <f>'Chipset units'!C129</f>
        <v>25 Gbps</v>
      </c>
      <c r="D129" s="23" t="str">
        <f>'Chipset units'!D129</f>
        <v>10 km</v>
      </c>
      <c r="E129" s="22" t="str">
        <f>'Chipset units'!E129</f>
        <v>Grey BiDi</v>
      </c>
      <c r="F129" s="10">
        <v>30.140731797356572</v>
      </c>
      <c r="G129" s="10">
        <v>24.375</v>
      </c>
      <c r="H129" s="10"/>
      <c r="I129" s="10"/>
      <c r="J129" s="10"/>
      <c r="K129" s="10"/>
      <c r="L129" s="10"/>
      <c r="M129" s="10"/>
      <c r="N129" s="10"/>
      <c r="O129" s="10"/>
    </row>
    <row r="130" spans="2:15" x14ac:dyDescent="0.3">
      <c r="B130" s="20" t="str">
        <f>'Chipset units'!B130</f>
        <v>Wireless fronthaul</v>
      </c>
      <c r="C130" s="23" t="str">
        <f>'Chipset units'!C130</f>
        <v>25 Gbps</v>
      </c>
      <c r="D130" s="23" t="str">
        <f>'Chipset units'!D130</f>
        <v>20 km</v>
      </c>
      <c r="E130" s="22" t="str">
        <f>'Chipset units'!E130</f>
        <v>Grey Duplex</v>
      </c>
      <c r="F130" s="10">
        <v>0</v>
      </c>
      <c r="G130" s="10">
        <v>0</v>
      </c>
      <c r="H130" s="10"/>
      <c r="I130" s="10"/>
      <c r="J130" s="10"/>
      <c r="K130" s="10"/>
      <c r="L130" s="10"/>
      <c r="M130" s="10"/>
      <c r="N130" s="10"/>
      <c r="O130" s="10"/>
    </row>
    <row r="131" spans="2:15" x14ac:dyDescent="0.3">
      <c r="B131" s="20" t="str">
        <f>'Chipset units'!B131</f>
        <v>Wireless fronthaul</v>
      </c>
      <c r="C131" s="23" t="str">
        <f>'Chipset units'!C131</f>
        <v>25 Gbps</v>
      </c>
      <c r="D131" s="23" t="str">
        <f>'Chipset units'!D131</f>
        <v>20 km</v>
      </c>
      <c r="E131" s="22" t="str">
        <f>'Chipset units'!E131</f>
        <v>Grey BiDi</v>
      </c>
      <c r="F131" s="10">
        <v>0</v>
      </c>
      <c r="G131" s="10">
        <v>0</v>
      </c>
      <c r="H131" s="10"/>
      <c r="I131" s="10"/>
      <c r="J131" s="10"/>
      <c r="K131" s="10"/>
      <c r="L131" s="10"/>
      <c r="M131" s="10"/>
      <c r="N131" s="10"/>
      <c r="O131" s="10"/>
    </row>
    <row r="132" spans="2:15" x14ac:dyDescent="0.3">
      <c r="B132" s="20" t="str">
        <f>'Chipset units'!B132</f>
        <v>Wireless fronthaul</v>
      </c>
      <c r="C132" s="23" t="str">
        <f>'Chipset units'!C132</f>
        <v>50 Gbps</v>
      </c>
      <c r="D132" s="23" t="str">
        <f>'Chipset units'!D132</f>
        <v>≤ 0.5 km</v>
      </c>
      <c r="E132" s="22" t="str">
        <f>'Chipset units'!E132</f>
        <v>Grey</v>
      </c>
      <c r="F132" s="10">
        <v>0</v>
      </c>
      <c r="G132" s="10">
        <v>0</v>
      </c>
      <c r="H132" s="10"/>
      <c r="I132" s="10"/>
      <c r="J132" s="10"/>
      <c r="K132" s="10"/>
      <c r="L132" s="10"/>
      <c r="M132" s="10"/>
      <c r="N132" s="10"/>
      <c r="O132" s="10"/>
    </row>
    <row r="133" spans="2:15" x14ac:dyDescent="0.3">
      <c r="B133" s="20" t="str">
        <f>'Chipset units'!B133</f>
        <v>Wireless fronthaul</v>
      </c>
      <c r="C133" s="23" t="str">
        <f>'Chipset units'!C133</f>
        <v>50 Gbps</v>
      </c>
      <c r="D133" s="23" t="str">
        <f>'Chipset units'!D133</f>
        <v>20 km</v>
      </c>
      <c r="E133" s="22" t="str">
        <f>'Chipset units'!E133</f>
        <v>Grey</v>
      </c>
      <c r="F133" s="10">
        <v>0</v>
      </c>
      <c r="G133" s="10">
        <v>58.5</v>
      </c>
      <c r="H133" s="10"/>
      <c r="I133" s="10"/>
      <c r="J133" s="10"/>
      <c r="K133" s="10"/>
      <c r="L133" s="10"/>
      <c r="M133" s="10"/>
      <c r="N133" s="10"/>
      <c r="O133" s="10"/>
    </row>
    <row r="134" spans="2:15" x14ac:dyDescent="0.3">
      <c r="B134" s="20" t="str">
        <f>'Chipset units'!B134</f>
        <v>Wireless fronthaul</v>
      </c>
      <c r="C134" s="23" t="str">
        <f>'Chipset units'!C134</f>
        <v>100 Gbps</v>
      </c>
      <c r="D134" s="23" t="str">
        <f>'Chipset units'!D134</f>
        <v>10 km</v>
      </c>
      <c r="E134" s="22" t="str">
        <f>'Chipset units'!E134</f>
        <v>Grey</v>
      </c>
      <c r="F134" s="10">
        <v>0</v>
      </c>
      <c r="G134" s="10">
        <v>64.350000000000009</v>
      </c>
      <c r="H134" s="10"/>
      <c r="I134" s="10"/>
      <c r="J134" s="10"/>
      <c r="K134" s="10"/>
      <c r="L134" s="10"/>
      <c r="M134" s="10"/>
      <c r="N134" s="10"/>
      <c r="O134" s="10"/>
    </row>
    <row r="135" spans="2:15" x14ac:dyDescent="0.3">
      <c r="B135" s="20" t="str">
        <f>'Chipset units'!B135</f>
        <v>Wireless fronthaul</v>
      </c>
      <c r="C135" s="23" t="str">
        <f>'Chipset units'!C135</f>
        <v>100 Gbps</v>
      </c>
      <c r="D135" s="23" t="str">
        <f>'Chipset units'!D135</f>
        <v>20 km</v>
      </c>
      <c r="E135" s="22" t="str">
        <f>'Chipset units'!E135</f>
        <v>Grey</v>
      </c>
      <c r="F135" s="10">
        <v>0</v>
      </c>
      <c r="G135" s="10">
        <v>168.75</v>
      </c>
      <c r="H135" s="10"/>
      <c r="I135" s="10"/>
      <c r="J135" s="10"/>
      <c r="K135" s="10"/>
      <c r="L135" s="10"/>
      <c r="M135" s="10"/>
      <c r="N135" s="10"/>
      <c r="O135" s="10"/>
    </row>
    <row r="136" spans="2:15" x14ac:dyDescent="0.3">
      <c r="B136" s="20" t="str">
        <f>'Chipset units'!B136</f>
        <v>Wireless fronthaul</v>
      </c>
      <c r="C136" s="23" t="str">
        <f>'Chipset units'!C136</f>
        <v>10 Gbps</v>
      </c>
      <c r="D136" s="23" t="str">
        <f>'Chipset units'!D136</f>
        <v>20 km</v>
      </c>
      <c r="E136" s="22" t="str">
        <f>'Chipset units'!E136</f>
        <v>CWDM</v>
      </c>
      <c r="F136" s="10">
        <v>25.740000000000002</v>
      </c>
      <c r="G136" s="10">
        <v>22.815000000000001</v>
      </c>
      <c r="H136" s="10"/>
      <c r="I136" s="10"/>
      <c r="J136" s="10"/>
      <c r="K136" s="10"/>
      <c r="L136" s="10"/>
      <c r="M136" s="10"/>
      <c r="N136" s="10"/>
      <c r="O136" s="10"/>
    </row>
    <row r="137" spans="2:15" x14ac:dyDescent="0.3">
      <c r="B137" s="20" t="str">
        <f>'Chipset units'!B137</f>
        <v>Wireless fronthaul</v>
      </c>
      <c r="C137" s="23" t="str">
        <f>'Chipset units'!C137</f>
        <v>10 Gbps</v>
      </c>
      <c r="D137" s="23" t="str">
        <f>'Chipset units'!D137</f>
        <v>20 km</v>
      </c>
      <c r="E137" s="22" t="str">
        <f>'Chipset units'!E137</f>
        <v>DWDM</v>
      </c>
      <c r="F137" s="10">
        <v>42.9</v>
      </c>
      <c r="G137" s="10">
        <v>36.133435519703184</v>
      </c>
      <c r="H137" s="10"/>
      <c r="I137" s="10"/>
      <c r="J137" s="10"/>
      <c r="K137" s="10"/>
      <c r="L137" s="10"/>
      <c r="M137" s="10"/>
      <c r="N137" s="10"/>
      <c r="O137" s="10"/>
    </row>
    <row r="138" spans="2:15" x14ac:dyDescent="0.3">
      <c r="B138" s="20" t="str">
        <f>'Chipset units'!B138</f>
        <v>Wireless fronthaul</v>
      </c>
      <c r="C138" s="23" t="str">
        <f>'Chipset units'!C138</f>
        <v>25 Gbps</v>
      </c>
      <c r="D138" s="23" t="str">
        <f>'Chipset units'!D138</f>
        <v>20 km</v>
      </c>
      <c r="E138" s="22" t="str">
        <f>'Chipset units'!E138</f>
        <v>CWDM</v>
      </c>
      <c r="F138" s="10">
        <v>0</v>
      </c>
      <c r="G138" s="10">
        <v>0</v>
      </c>
      <c r="H138" s="10"/>
      <c r="I138" s="10"/>
      <c r="J138" s="10"/>
      <c r="K138" s="10"/>
      <c r="L138" s="10"/>
      <c r="M138" s="10"/>
      <c r="N138" s="10"/>
      <c r="O138" s="10"/>
    </row>
    <row r="139" spans="2:15" x14ac:dyDescent="0.3">
      <c r="B139" s="20" t="str">
        <f>'Chipset units'!B139</f>
        <v>Wireless fronthaul</v>
      </c>
      <c r="C139" s="23" t="str">
        <f>'Chipset units'!C139</f>
        <v>25 Gbps</v>
      </c>
      <c r="D139" s="23" t="str">
        <f>'Chipset units'!D139</f>
        <v>20 km</v>
      </c>
      <c r="E139" s="22" t="str">
        <f>'Chipset units'!E139</f>
        <v>DWDM</v>
      </c>
      <c r="F139" s="10">
        <v>0</v>
      </c>
      <c r="G139" s="10">
        <v>0</v>
      </c>
      <c r="H139" s="10"/>
      <c r="I139" s="10"/>
      <c r="J139" s="10"/>
      <c r="K139" s="10"/>
      <c r="L139" s="10"/>
      <c r="M139" s="10"/>
      <c r="N139" s="10"/>
      <c r="O139" s="10"/>
    </row>
    <row r="140" spans="2:15" x14ac:dyDescent="0.3">
      <c r="B140" s="28" t="str">
        <f>'Chipset units'!B140</f>
        <v>FTTx</v>
      </c>
      <c r="C140" s="27" t="str">
        <f>'Chipset units'!C140</f>
        <v>BPON ONU/Triplexer</v>
      </c>
      <c r="D140" s="27"/>
      <c r="E140" s="24"/>
      <c r="F140" s="156">
        <v>0.6148600999235706</v>
      </c>
      <c r="G140" s="156">
        <v>0.6148600999235706</v>
      </c>
      <c r="H140" s="156"/>
      <c r="I140" s="156"/>
      <c r="J140" s="156"/>
      <c r="K140" s="156"/>
      <c r="L140" s="156"/>
      <c r="M140" s="156"/>
      <c r="N140" s="156"/>
      <c r="O140" s="156"/>
    </row>
    <row r="141" spans="2:15" x14ac:dyDescent="0.3">
      <c r="B141" s="20" t="str">
        <f>'Chipset units'!B141</f>
        <v>FTTx</v>
      </c>
      <c r="C141" s="23" t="str">
        <f>'Chipset units'!C141</f>
        <v>BPON OLT</v>
      </c>
      <c r="D141" s="23"/>
      <c r="E141" s="22"/>
      <c r="F141" s="69">
        <v>3.3633600000000001</v>
      </c>
      <c r="G141" s="69">
        <v>2.5897872000000008</v>
      </c>
      <c r="H141" s="69"/>
      <c r="I141" s="69"/>
      <c r="J141" s="69"/>
      <c r="K141" s="69"/>
      <c r="L141" s="69"/>
      <c r="M141" s="69"/>
      <c r="N141" s="69"/>
      <c r="O141" s="69"/>
    </row>
    <row r="142" spans="2:15" x14ac:dyDescent="0.3">
      <c r="B142" s="20" t="str">
        <f>'Chipset units'!B142</f>
        <v>FTTx</v>
      </c>
      <c r="C142" s="23" t="str">
        <f>'Chipset units'!C142</f>
        <v>GPON ONU transceiver</v>
      </c>
      <c r="D142" s="23"/>
      <c r="E142" s="22"/>
      <c r="F142" s="69">
        <v>0.8783715713193867</v>
      </c>
      <c r="G142" s="69">
        <v>0.8783715713193867</v>
      </c>
      <c r="H142" s="69"/>
      <c r="I142" s="69"/>
      <c r="J142" s="69"/>
      <c r="K142" s="69"/>
      <c r="L142" s="69"/>
      <c r="M142" s="69"/>
      <c r="N142" s="69"/>
      <c r="O142" s="69"/>
    </row>
    <row r="143" spans="2:15" x14ac:dyDescent="0.3">
      <c r="B143" s="20" t="str">
        <f>'Chipset units'!B143</f>
        <v>FTTx</v>
      </c>
      <c r="C143" s="23" t="str">
        <f>'Chipset units'!C143</f>
        <v>GPON BOSA on board</v>
      </c>
      <c r="D143" s="23"/>
      <c r="E143" s="22"/>
      <c r="F143" s="69">
        <v>0.8783715713193867</v>
      </c>
      <c r="G143" s="69">
        <v>0.8783715713193867</v>
      </c>
      <c r="H143" s="69"/>
      <c r="I143" s="69"/>
      <c r="J143" s="69"/>
      <c r="K143" s="69"/>
      <c r="L143" s="69"/>
      <c r="M143" s="69"/>
      <c r="N143" s="69"/>
      <c r="O143" s="69"/>
    </row>
    <row r="144" spans="2:15" x14ac:dyDescent="0.3">
      <c r="B144" s="20" t="str">
        <f>'Chipset units'!B144</f>
        <v>FTTx</v>
      </c>
      <c r="C144" s="23" t="str">
        <f>'Chipset units'!C144</f>
        <v>GPON OLT</v>
      </c>
      <c r="D144" s="23"/>
      <c r="E144" s="22"/>
      <c r="F144" s="69">
        <v>2.523478789751902</v>
      </c>
      <c r="G144" s="69">
        <v>1.9831256269708781</v>
      </c>
      <c r="H144" s="69"/>
      <c r="I144" s="69"/>
      <c r="J144" s="69"/>
      <c r="K144" s="69"/>
      <c r="L144" s="69"/>
      <c r="M144" s="69"/>
      <c r="N144" s="69"/>
      <c r="O144" s="69"/>
    </row>
    <row r="145" spans="2:15" x14ac:dyDescent="0.3">
      <c r="B145" s="20" t="str">
        <f>'Chipset units'!B145</f>
        <v>FTTx</v>
      </c>
      <c r="C145" s="23" t="str">
        <f>'Chipset units'!C145</f>
        <v>GPON Triplexer</v>
      </c>
      <c r="D145" s="23"/>
      <c r="E145" s="22"/>
      <c r="F145" s="69">
        <v>1.054045885583264</v>
      </c>
      <c r="G145" s="69">
        <v>1.054045885583264</v>
      </c>
      <c r="H145" s="69"/>
      <c r="I145" s="69"/>
      <c r="J145" s="69"/>
      <c r="K145" s="69"/>
      <c r="L145" s="69"/>
      <c r="M145" s="69"/>
      <c r="N145" s="69"/>
      <c r="O145" s="69"/>
    </row>
    <row r="146" spans="2:15" x14ac:dyDescent="0.3">
      <c r="B146" s="20" t="str">
        <f>'Chipset units'!B146</f>
        <v>FTTx</v>
      </c>
      <c r="C146" s="23" t="str">
        <f>'Chipset units'!C146</f>
        <v>EPON ONUs</v>
      </c>
      <c r="D146" s="23"/>
      <c r="E146" s="22"/>
      <c r="F146" s="69">
        <v>0.58631098432783713</v>
      </c>
      <c r="G146" s="69">
        <v>0.55699543511144523</v>
      </c>
      <c r="H146" s="69"/>
      <c r="I146" s="69"/>
      <c r="J146" s="69"/>
      <c r="K146" s="69"/>
      <c r="L146" s="69"/>
      <c r="M146" s="69"/>
      <c r="N146" s="69"/>
      <c r="O146" s="69"/>
    </row>
    <row r="147" spans="2:15" x14ac:dyDescent="0.3">
      <c r="B147" s="20" t="str">
        <f>'Chipset units'!B147</f>
        <v>FTTx</v>
      </c>
      <c r="C147" s="23" t="str">
        <f>'Chipset units'!C147</f>
        <v>EPON BOSAs on board</v>
      </c>
      <c r="D147" s="23"/>
      <c r="E147" s="22"/>
      <c r="F147" s="69">
        <v>0.58631098432783713</v>
      </c>
      <c r="G147" s="69">
        <v>0.55699543511144523</v>
      </c>
      <c r="H147" s="69"/>
      <c r="I147" s="69"/>
      <c r="J147" s="69"/>
      <c r="K147" s="69"/>
      <c r="L147" s="69"/>
      <c r="M147" s="69"/>
      <c r="N147" s="69"/>
      <c r="O147" s="69"/>
    </row>
    <row r="148" spans="2:15" x14ac:dyDescent="0.3">
      <c r="B148" s="20" t="str">
        <f>'Chipset units'!B148</f>
        <v>FTTx</v>
      </c>
      <c r="C148" s="23" t="str">
        <f>'Chipset units'!C148</f>
        <v>EPON OLTs</v>
      </c>
      <c r="D148" s="23"/>
      <c r="E148" s="22"/>
      <c r="F148" s="69">
        <v>1.9297477691273832</v>
      </c>
      <c r="G148" s="69">
        <v>1.4859986557497251</v>
      </c>
      <c r="H148" s="69"/>
      <c r="I148" s="69"/>
      <c r="J148" s="69"/>
      <c r="K148" s="69"/>
      <c r="L148" s="69"/>
      <c r="M148" s="69"/>
      <c r="N148" s="69"/>
      <c r="O148" s="69"/>
    </row>
    <row r="149" spans="2:15" x14ac:dyDescent="0.3">
      <c r="B149" s="20" t="str">
        <f>'Chipset units'!B149</f>
        <v>FTTx</v>
      </c>
      <c r="C149" s="23" t="str">
        <f>'Chipset units'!C149</f>
        <v>XG-PON ONUs</v>
      </c>
      <c r="D149" s="23"/>
      <c r="E149" s="22"/>
      <c r="F149" s="69">
        <v>3.51</v>
      </c>
      <c r="G149" s="69">
        <v>3.4319999999999995</v>
      </c>
      <c r="H149" s="69"/>
      <c r="I149" s="69"/>
      <c r="J149" s="69"/>
      <c r="K149" s="69"/>
      <c r="L149" s="69"/>
      <c r="M149" s="69"/>
      <c r="N149" s="69"/>
      <c r="O149" s="69"/>
    </row>
    <row r="150" spans="2:15" x14ac:dyDescent="0.3">
      <c r="B150" s="20" t="str">
        <f>'Chipset units'!B150</f>
        <v>FTTx</v>
      </c>
      <c r="C150" s="23" t="str">
        <f>'Chipset units'!C150</f>
        <v>XG-PON BOSAs</v>
      </c>
      <c r="D150" s="23"/>
      <c r="E150" s="22"/>
      <c r="F150" s="69">
        <v>0</v>
      </c>
      <c r="G150" s="69">
        <v>0</v>
      </c>
      <c r="H150" s="69"/>
      <c r="I150" s="69"/>
      <c r="J150" s="69"/>
      <c r="K150" s="69"/>
      <c r="L150" s="69"/>
      <c r="M150" s="69"/>
      <c r="N150" s="69"/>
      <c r="O150" s="69"/>
    </row>
    <row r="151" spans="2:15" x14ac:dyDescent="0.3">
      <c r="B151" s="20" t="str">
        <f>'Chipset units'!B151</f>
        <v>FTTx</v>
      </c>
      <c r="C151" s="23" t="str">
        <f>'Chipset units'!C151</f>
        <v>XGS-PON ONUs</v>
      </c>
      <c r="D151" s="23"/>
      <c r="E151" s="22"/>
      <c r="F151" s="69">
        <v>7.02</v>
      </c>
      <c r="G151" s="69">
        <v>6.8250000000000002</v>
      </c>
      <c r="H151" s="69"/>
      <c r="I151" s="69"/>
      <c r="J151" s="69"/>
      <c r="K151" s="69"/>
      <c r="L151" s="69"/>
      <c r="M151" s="69"/>
      <c r="N151" s="69"/>
      <c r="O151" s="69"/>
    </row>
    <row r="152" spans="2:15" x14ac:dyDescent="0.3">
      <c r="B152" s="20" t="str">
        <f>'Chipset units'!B152</f>
        <v>FTTx</v>
      </c>
      <c r="C152" s="23" t="str">
        <f>'Chipset units'!C152</f>
        <v>XG/XGS-PON OLTs</v>
      </c>
      <c r="D152" s="23"/>
      <c r="E152" s="22"/>
      <c r="F152" s="69">
        <v>31.200000000000003</v>
      </c>
      <c r="G152" s="69">
        <v>21.45</v>
      </c>
      <c r="H152" s="69"/>
      <c r="I152" s="69"/>
      <c r="J152" s="69"/>
      <c r="K152" s="69"/>
      <c r="L152" s="69"/>
      <c r="M152" s="69"/>
      <c r="N152" s="69"/>
      <c r="O152" s="69"/>
    </row>
    <row r="153" spans="2:15" x14ac:dyDescent="0.3">
      <c r="B153" s="20" t="str">
        <f>'Chipset units'!B153</f>
        <v>FTTx</v>
      </c>
      <c r="C153" s="23" t="str">
        <f>'Chipset units'!C153</f>
        <v>NG-PON2 ONUs</v>
      </c>
      <c r="D153" s="23"/>
      <c r="E153" s="22"/>
      <c r="F153" s="69">
        <v>60.9375</v>
      </c>
      <c r="G153" s="69">
        <v>58.5</v>
      </c>
      <c r="H153" s="69"/>
      <c r="I153" s="69"/>
      <c r="J153" s="69"/>
      <c r="K153" s="69"/>
      <c r="L153" s="69"/>
      <c r="M153" s="69"/>
      <c r="N153" s="69"/>
      <c r="O153" s="69"/>
    </row>
    <row r="154" spans="2:15" x14ac:dyDescent="0.3">
      <c r="B154" s="20" t="str">
        <f>'Chipset units'!B154</f>
        <v>FTTx</v>
      </c>
      <c r="C154" s="23" t="str">
        <f>'Chipset units'!C154</f>
        <v>NG-PON2 OLTs</v>
      </c>
      <c r="D154" s="23"/>
      <c r="E154" s="22"/>
      <c r="F154" s="69">
        <v>141.375</v>
      </c>
      <c r="G154" s="69">
        <v>136.5</v>
      </c>
      <c r="H154" s="69"/>
      <c r="I154" s="69"/>
      <c r="J154" s="69"/>
      <c r="K154" s="69"/>
      <c r="L154" s="69"/>
      <c r="M154" s="69"/>
      <c r="N154" s="69"/>
      <c r="O154" s="69"/>
    </row>
    <row r="155" spans="2:15" x14ac:dyDescent="0.3">
      <c r="B155" s="20" t="str">
        <f>'Chipset units'!B155</f>
        <v>FTTx</v>
      </c>
      <c r="C155" s="23" t="str">
        <f>'Chipset units'!C155</f>
        <v>25G/50G PON ONUs</v>
      </c>
      <c r="D155" s="23"/>
      <c r="E155" s="22"/>
      <c r="F155" s="69">
        <v>0</v>
      </c>
      <c r="G155" s="69">
        <v>0</v>
      </c>
      <c r="H155" s="69"/>
      <c r="I155" s="69"/>
      <c r="J155" s="69"/>
      <c r="K155" s="69"/>
      <c r="L155" s="69"/>
      <c r="M155" s="69"/>
      <c r="N155" s="69"/>
      <c r="O155" s="69"/>
    </row>
    <row r="156" spans="2:15" x14ac:dyDescent="0.3">
      <c r="B156" s="20" t="str">
        <f>'Chipset units'!B156</f>
        <v>FTTx</v>
      </c>
      <c r="C156" s="23" t="str">
        <f>'Chipset units'!C156</f>
        <v>25G/50G PON OLTs</v>
      </c>
      <c r="D156" s="23"/>
      <c r="E156" s="22"/>
      <c r="F156" s="69">
        <v>0</v>
      </c>
      <c r="G156" s="69">
        <v>0</v>
      </c>
      <c r="H156" s="69"/>
      <c r="I156" s="69"/>
      <c r="J156" s="69"/>
      <c r="K156" s="69"/>
      <c r="L156" s="69"/>
      <c r="M156" s="69"/>
      <c r="N156" s="69"/>
      <c r="O156" s="69"/>
    </row>
    <row r="157" spans="2:15" x14ac:dyDescent="0.3">
      <c r="B157" s="20" t="str">
        <f>'Chipset units'!B157</f>
        <v>FTTx</v>
      </c>
      <c r="C157" s="23" t="str">
        <f>'Chipset units'!C157</f>
        <v>PTP 2.5 Gbps &amp; below</v>
      </c>
      <c r="D157" s="23"/>
      <c r="E157" s="22"/>
      <c r="F157" s="69">
        <v>1.5415330834337999</v>
      </c>
      <c r="G157" s="69">
        <v>1.1895247776365947</v>
      </c>
      <c r="H157" s="69"/>
      <c r="I157" s="69"/>
      <c r="J157" s="69"/>
      <c r="K157" s="69"/>
      <c r="L157" s="69"/>
      <c r="M157" s="69"/>
      <c r="N157" s="69"/>
      <c r="O157" s="69"/>
    </row>
    <row r="158" spans="2:15" x14ac:dyDescent="0.3">
      <c r="B158" s="17" t="str">
        <f>'Chipset units'!B158</f>
        <v>FTTx</v>
      </c>
      <c r="C158" s="6" t="str">
        <f>'Chipset units'!C158</f>
        <v>PTP 10 Gbps</v>
      </c>
      <c r="D158" s="6"/>
      <c r="E158" s="25"/>
      <c r="F158" s="69">
        <v>4.0546003640281736</v>
      </c>
      <c r="G158" s="69">
        <v>3.3514043934821962</v>
      </c>
      <c r="H158" s="69"/>
      <c r="I158" s="69"/>
      <c r="J158" s="69"/>
      <c r="K158" s="69"/>
      <c r="L158" s="69"/>
      <c r="M158" s="69"/>
      <c r="N158" s="69"/>
      <c r="O158" s="69"/>
    </row>
    <row r="159" spans="2:15" x14ac:dyDescent="0.3">
      <c r="B159" s="9" t="s">
        <v>12</v>
      </c>
      <c r="C159" s="8"/>
      <c r="D159" s="8"/>
      <c r="E159" s="8"/>
      <c r="F159" s="105">
        <f>'Chipset revenues'!F159*10^6/'Chipset units'!F159</f>
        <v>4.1368439144431104</v>
      </c>
      <c r="G159" s="105">
        <f>'Chipset revenues'!G159*10^6/'Chipset units'!G159</f>
        <v>5.070479298831347</v>
      </c>
      <c r="H159" s="105" t="e">
        <f>'Chipset revenues'!H159*10^6/'Chipset units'!H159</f>
        <v>#DIV/0!</v>
      </c>
      <c r="I159" s="105" t="e">
        <f>'Chipset revenues'!I159*10^6/'Chipset units'!I159</f>
        <v>#DIV/0!</v>
      </c>
      <c r="J159" s="105" t="e">
        <f>'Chipset revenues'!J159*10^6/'Chipset units'!J159</f>
        <v>#DIV/0!</v>
      </c>
      <c r="K159" s="105" t="e">
        <f>'Chipset revenues'!K159*10^6/'Chipset units'!K159</f>
        <v>#DIV/0!</v>
      </c>
      <c r="L159" s="105" t="e">
        <f>'Chipset revenues'!L159*10^6/'Chipset units'!L159</f>
        <v>#DIV/0!</v>
      </c>
      <c r="M159" s="105" t="e">
        <f>'Chipset revenues'!M159*10^6/'Chipset units'!M159</f>
        <v>#DIV/0!</v>
      </c>
      <c r="N159" s="105" t="e">
        <f>'Chipset revenues'!N159*10^6/'Chipset units'!N159</f>
        <v>#DIV/0!</v>
      </c>
      <c r="O159" s="105" t="e">
        <f>'Chipset revenues'!O159*10^6/'Chipset units'!O159</f>
        <v>#DIV/0!</v>
      </c>
    </row>
    <row r="161" spans="2:15" x14ac:dyDescent="0.3">
      <c r="B161" t="s">
        <v>172</v>
      </c>
      <c r="F161" s="161"/>
      <c r="G161" s="161"/>
      <c r="H161" s="162">
        <v>30</v>
      </c>
      <c r="I161" s="162">
        <v>20</v>
      </c>
      <c r="J161" s="162">
        <v>18</v>
      </c>
      <c r="K161" s="162">
        <v>16</v>
      </c>
      <c r="L161" s="162">
        <v>15</v>
      </c>
      <c r="M161" s="162">
        <v>14</v>
      </c>
      <c r="N161" s="162">
        <v>13</v>
      </c>
      <c r="O161" s="162">
        <v>14</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X177"/>
  <sheetViews>
    <sheetView zoomScale="80" zoomScaleNormal="80" workbookViewId="0">
      <pane xSplit="5" ySplit="8" topLeftCell="F9" activePane="bottomRight" state="frozen"/>
      <selection activeCell="J126" sqref="J126"/>
      <selection pane="topRight" activeCell="J126" sqref="J126"/>
      <selection pane="bottomLeft" activeCell="J126" sqref="J126"/>
      <selection pane="bottomRight" activeCell="H4" sqref="H4"/>
    </sheetView>
  </sheetViews>
  <sheetFormatPr defaultColWidth="9" defaultRowHeight="13" x14ac:dyDescent="0.3"/>
  <cols>
    <col min="1" max="1" width="4.8984375" customWidth="1"/>
    <col min="2" max="2" width="15.19921875" customWidth="1"/>
    <col min="3" max="3" width="21.3984375" customWidth="1"/>
    <col min="4" max="4" width="11" customWidth="1"/>
    <col min="5" max="5" width="15.3984375" customWidth="1"/>
    <col min="6" max="13" width="13.19921875" customWidth="1"/>
    <col min="14" max="15" width="14.3984375" customWidth="1"/>
  </cols>
  <sheetData>
    <row r="2" spans="2:15" ht="18.5" x14ac:dyDescent="0.45">
      <c r="B2" s="71" t="str">
        <f>Introduction!B2</f>
        <v>LightCounting Market Research</v>
      </c>
    </row>
    <row r="3" spans="2:15" ht="15.5" x14ac:dyDescent="0.35">
      <c r="B3" s="41" t="str">
        <f>Introduction!B3</f>
        <v>October 2020  -- SAMPLE DATABASE</v>
      </c>
    </row>
    <row r="4" spans="2:15" ht="15.5" x14ac:dyDescent="0.35">
      <c r="B4" s="72" t="str">
        <f>Introduction!B4</f>
        <v>Forecast: IC Chipsets for Optical Transceivers</v>
      </c>
    </row>
    <row r="5" spans="2:15" ht="14.5" customHeight="1" x14ac:dyDescent="0.3"/>
    <row r="6" spans="2:15" x14ac:dyDescent="0.3">
      <c r="E6" s="5"/>
      <c r="F6" s="5"/>
      <c r="G6" s="5"/>
      <c r="H6" s="5"/>
      <c r="I6" s="5"/>
      <c r="J6" s="5"/>
      <c r="K6" s="5"/>
      <c r="L6" s="5"/>
      <c r="M6" s="5"/>
      <c r="N6" s="5"/>
      <c r="O6" s="5"/>
    </row>
    <row r="7" spans="2:15" ht="18" customHeight="1" x14ac:dyDescent="0.45">
      <c r="B7" s="79" t="s">
        <v>141</v>
      </c>
    </row>
    <row r="8" spans="2:15" x14ac:dyDescent="0.3">
      <c r="B8" s="48" t="s">
        <v>8</v>
      </c>
      <c r="C8" s="48" t="s">
        <v>7</v>
      </c>
      <c r="D8" s="48" t="s">
        <v>6</v>
      </c>
      <c r="E8" s="48" t="s">
        <v>5</v>
      </c>
      <c r="F8" s="29">
        <v>2016</v>
      </c>
      <c r="G8" s="29">
        <v>2017</v>
      </c>
      <c r="H8" s="15">
        <v>2018</v>
      </c>
      <c r="I8" s="15">
        <v>2019</v>
      </c>
      <c r="J8" s="15">
        <v>2020</v>
      </c>
      <c r="K8" s="15">
        <v>2021</v>
      </c>
      <c r="L8" s="15">
        <v>2022</v>
      </c>
      <c r="M8" s="15">
        <v>2023</v>
      </c>
      <c r="N8" s="15">
        <v>2024</v>
      </c>
      <c r="O8" s="15">
        <v>2025</v>
      </c>
    </row>
    <row r="9" spans="2:15" x14ac:dyDescent="0.3">
      <c r="B9" s="28" t="str">
        <f>'Chipset units'!B9</f>
        <v>Fibre Channel</v>
      </c>
      <c r="C9" s="27" t="str">
        <f>'Chipset units'!C9</f>
        <v>8 Gbps</v>
      </c>
      <c r="D9" s="27" t="str">
        <f>'Chipset units'!D9</f>
        <v>100 m</v>
      </c>
      <c r="E9" s="24" t="str">
        <f>'Chipset units'!E9</f>
        <v>SFP+</v>
      </c>
      <c r="F9" s="10">
        <f>IF('Chipset units'!F9="",0,'Chipset units'!F9*'Chipset prices'!F9)/10^6</f>
        <v>3.8791328160000003</v>
      </c>
      <c r="G9" s="10">
        <f>IF('Chipset units'!G9="",0,'Chipset units'!G9*'Chipset prices'!G9)/10^6</f>
        <v>2.4053639999999992</v>
      </c>
      <c r="H9" s="10"/>
      <c r="I9" s="10"/>
      <c r="J9" s="10"/>
      <c r="K9" s="10"/>
      <c r="L9" s="10"/>
      <c r="M9" s="10"/>
      <c r="N9" s="10"/>
      <c r="O9" s="10"/>
    </row>
    <row r="10" spans="2:15" x14ac:dyDescent="0.3">
      <c r="B10" s="20" t="str">
        <f>'Chipset units'!B10</f>
        <v>Fibre Channel</v>
      </c>
      <c r="C10" s="23" t="str">
        <f>'Chipset units'!C10</f>
        <v>8 Gbps</v>
      </c>
      <c r="D10" s="23" t="str">
        <f>'Chipset units'!D10</f>
        <v>10 km</v>
      </c>
      <c r="E10" s="22" t="str">
        <f>'Chipset units'!E10</f>
        <v>SFP+</v>
      </c>
      <c r="F10" s="10">
        <f>IF('Chipset units'!F10="",0,'Chipset units'!F10*'Chipset prices'!F10)/10^6</f>
        <v>0.35750786292000009</v>
      </c>
      <c r="G10" s="10">
        <f>IF('Chipset units'!G10="",0,'Chipset units'!G10*'Chipset prices'!G10)/10^6</f>
        <v>0.29556961200000004</v>
      </c>
      <c r="H10" s="10"/>
      <c r="I10" s="10"/>
      <c r="J10" s="10"/>
      <c r="K10" s="10"/>
      <c r="L10" s="10"/>
      <c r="M10" s="10"/>
      <c r="N10" s="10"/>
      <c r="O10" s="10"/>
    </row>
    <row r="11" spans="2:15" x14ac:dyDescent="0.3">
      <c r="B11" s="20" t="str">
        <f>'Chipset units'!B11</f>
        <v>Fibre Channel</v>
      </c>
      <c r="C11" s="23" t="str">
        <f>'Chipset units'!C11</f>
        <v>16 Gbps</v>
      </c>
      <c r="D11" s="23" t="str">
        <f>'Chipset units'!D11</f>
        <v>100 m</v>
      </c>
      <c r="E11" s="22" t="str">
        <f>'Chipset units'!E11</f>
        <v>SFP+</v>
      </c>
      <c r="F11" s="10">
        <f>IF('Chipset units'!F11="",0,'Chipset units'!F11*'Chipset prices'!F11)/10^6</f>
        <v>11.149120515</v>
      </c>
      <c r="G11" s="10">
        <f>IF('Chipset units'!G11="",0,'Chipset units'!G11*'Chipset prices'!G11)/10^6</f>
        <v>12.071995649999996</v>
      </c>
      <c r="H11" s="10"/>
      <c r="I11" s="10"/>
      <c r="J11" s="10"/>
      <c r="K11" s="10"/>
      <c r="L11" s="10"/>
      <c r="M11" s="10"/>
      <c r="N11" s="10"/>
      <c r="O11" s="10"/>
    </row>
    <row r="12" spans="2:15" x14ac:dyDescent="0.3">
      <c r="B12" s="20" t="str">
        <f>'Chipset units'!B12</f>
        <v>Fibre Channel</v>
      </c>
      <c r="C12" s="23" t="str">
        <f>'Chipset units'!C12</f>
        <v>16 Gbps</v>
      </c>
      <c r="D12" s="23" t="str">
        <f>'Chipset units'!D12</f>
        <v>10 km</v>
      </c>
      <c r="E12" s="22" t="str">
        <f>'Chipset units'!E12</f>
        <v>SFP+</v>
      </c>
      <c r="F12" s="10">
        <f>IF('Chipset units'!F12="",0,'Chipset units'!F12*'Chipset prices'!F12)/10^6</f>
        <v>2.3775562199999998</v>
      </c>
      <c r="G12" s="10">
        <f>IF('Chipset units'!G12="",0,'Chipset units'!G12*'Chipset prices'!G12)/10^6</f>
        <v>2.017127267999999</v>
      </c>
      <c r="H12" s="10"/>
      <c r="I12" s="10"/>
      <c r="J12" s="10"/>
      <c r="K12" s="10"/>
      <c r="L12" s="10"/>
      <c r="M12" s="10"/>
      <c r="N12" s="10"/>
      <c r="O12" s="10"/>
    </row>
    <row r="13" spans="2:15" x14ac:dyDescent="0.3">
      <c r="B13" s="20" t="str">
        <f>'Chipset units'!B13</f>
        <v>Fibre Channel</v>
      </c>
      <c r="C13" s="23" t="str">
        <f>'Chipset units'!C13</f>
        <v>32 Gbps</v>
      </c>
      <c r="D13" s="23" t="str">
        <f>'Chipset units'!D13</f>
        <v>100 m</v>
      </c>
      <c r="E13" s="22" t="str">
        <f>'Chipset units'!E13</f>
        <v>all</v>
      </c>
      <c r="F13" s="10">
        <f>IF('Chipset units'!F13="",0,'Chipset units'!F13*'Chipset prices'!F13)/10^6</f>
        <v>1.0432575966151851</v>
      </c>
      <c r="G13" s="10">
        <f>IF('Chipset units'!G13="",0,'Chipset units'!G13*'Chipset prices'!G13)/10^6</f>
        <v>3.535395682499999</v>
      </c>
      <c r="H13" s="10"/>
      <c r="I13" s="10"/>
      <c r="J13" s="10"/>
      <c r="K13" s="10"/>
      <c r="L13" s="10"/>
      <c r="M13" s="10"/>
      <c r="N13" s="10"/>
      <c r="O13" s="10"/>
    </row>
    <row r="14" spans="2:15" x14ac:dyDescent="0.3">
      <c r="B14" s="20" t="str">
        <f>'Chipset units'!B14</f>
        <v>Fibre Channel</v>
      </c>
      <c r="C14" s="23" t="str">
        <f>'Chipset units'!C14</f>
        <v>32 Gbps</v>
      </c>
      <c r="D14" s="23" t="str">
        <f>'Chipset units'!D14</f>
        <v>10 km</v>
      </c>
      <c r="E14" s="22" t="str">
        <f>'Chipset units'!E14</f>
        <v>all</v>
      </c>
      <c r="F14" s="10">
        <f>IF('Chipset units'!F14="",0,'Chipset units'!F14*'Chipset prices'!F14)/10^6</f>
        <v>8.9495389629735522E-2</v>
      </c>
      <c r="G14" s="10">
        <f>IF('Chipset units'!G14="",0,'Chipset units'!G14*'Chipset prices'!G14)/10^6</f>
        <v>0.2204895</v>
      </c>
      <c r="H14" s="10"/>
      <c r="I14" s="10"/>
      <c r="J14" s="10"/>
      <c r="K14" s="10"/>
      <c r="L14" s="10"/>
      <c r="M14" s="10"/>
      <c r="N14" s="10"/>
      <c r="O14" s="10"/>
    </row>
    <row r="15" spans="2:15" x14ac:dyDescent="0.3">
      <c r="B15" s="20" t="str">
        <f>'Chipset units'!B15</f>
        <v>Fibre Channel</v>
      </c>
      <c r="C15" s="23" t="str">
        <f>'Chipset units'!C15</f>
        <v>64 Gbps</v>
      </c>
      <c r="D15" s="23" t="str">
        <f>'Chipset units'!D15</f>
        <v>100 m</v>
      </c>
      <c r="E15" s="22" t="str">
        <f>'Chipset units'!E15</f>
        <v>all</v>
      </c>
      <c r="F15" s="10">
        <f>IF('Chipset units'!F15="",0,'Chipset units'!F15*'Chipset prices'!F15)/10^6</f>
        <v>0</v>
      </c>
      <c r="G15" s="10">
        <f>IF('Chipset units'!G15="",0,'Chipset units'!G15*'Chipset prices'!G15)/10^6</f>
        <v>0</v>
      </c>
      <c r="H15" s="10"/>
      <c r="I15" s="10"/>
      <c r="J15" s="10"/>
      <c r="K15" s="10"/>
      <c r="L15" s="10"/>
      <c r="M15" s="10"/>
      <c r="N15" s="10"/>
      <c r="O15" s="10"/>
    </row>
    <row r="16" spans="2:15" x14ac:dyDescent="0.3">
      <c r="B16" s="17" t="str">
        <f>'Chipset units'!B16</f>
        <v>Fibre Channel</v>
      </c>
      <c r="C16" s="6" t="str">
        <f>'Chipset units'!C16</f>
        <v>64 Gbps</v>
      </c>
      <c r="D16" s="6" t="str">
        <f>'Chipset units'!D16</f>
        <v>10 km</v>
      </c>
      <c r="E16" s="25" t="str">
        <f>'Chipset units'!E16</f>
        <v>all</v>
      </c>
      <c r="F16" s="13">
        <f>IF('Chipset units'!F16="",0,'Chipset units'!F16*'Chipset prices'!F16)/10^6</f>
        <v>0</v>
      </c>
      <c r="G16" s="13">
        <f>IF('Chipset units'!G16="",0,'Chipset units'!G16*'Chipset prices'!G16)/10^6</f>
        <v>0</v>
      </c>
      <c r="H16" s="13"/>
      <c r="I16" s="13"/>
      <c r="J16" s="13"/>
      <c r="K16" s="13"/>
      <c r="L16" s="13"/>
      <c r="M16" s="13"/>
      <c r="N16" s="13"/>
      <c r="O16" s="13"/>
    </row>
    <row r="17" spans="2:15" x14ac:dyDescent="0.3">
      <c r="B17" s="20" t="s">
        <v>42</v>
      </c>
      <c r="C17" s="23" t="s">
        <v>53</v>
      </c>
      <c r="D17" s="2">
        <v>1</v>
      </c>
      <c r="E17" s="22" t="s">
        <v>36</v>
      </c>
      <c r="F17" s="10">
        <f>IF('Chipset units'!F17="",0,'Chipset units'!F17*'Chipset prices'!F17)/10^6</f>
        <v>7.6097041791940523</v>
      </c>
      <c r="G17" s="10">
        <f>IF('Chipset units'!G17="",0,'Chipset units'!G17*'Chipset prices'!G17)/10^6</f>
        <v>11.14446927128788</v>
      </c>
      <c r="H17" s="10"/>
      <c r="I17" s="10"/>
      <c r="J17" s="10"/>
      <c r="K17" s="10"/>
      <c r="L17" s="10"/>
      <c r="M17" s="10"/>
      <c r="N17" s="10"/>
      <c r="O17" s="10"/>
    </row>
    <row r="18" spans="2:15" x14ac:dyDescent="0.3">
      <c r="B18" s="20" t="s">
        <v>42</v>
      </c>
      <c r="C18" s="23" t="s">
        <v>53</v>
      </c>
      <c r="D18" s="2">
        <v>4</v>
      </c>
      <c r="E18" s="22" t="s">
        <v>31</v>
      </c>
      <c r="F18" s="21">
        <f>IF('Chipset units'!F18="",0,'Chipset units'!F18*'Chipset prices'!F18)/10^6</f>
        <v>8.9761135619524737</v>
      </c>
      <c r="G18" s="21">
        <f>IF('Chipset units'!G18="",0,'Chipset units'!G18*'Chipset prices'!G18)/10^6</f>
        <v>5.2921991199999985</v>
      </c>
      <c r="H18" s="21"/>
      <c r="I18" s="21"/>
      <c r="J18" s="21"/>
      <c r="K18" s="21"/>
      <c r="L18" s="21"/>
      <c r="M18" s="21"/>
      <c r="N18" s="21"/>
      <c r="O18" s="21"/>
    </row>
    <row r="19" spans="2:15" x14ac:dyDescent="0.3">
      <c r="B19" s="20" t="s">
        <v>42</v>
      </c>
      <c r="C19" s="23" t="s">
        <v>53</v>
      </c>
      <c r="D19" s="2" t="s">
        <v>11</v>
      </c>
      <c r="E19" s="22" t="s">
        <v>52</v>
      </c>
      <c r="F19" s="21">
        <f>IF('Chipset units'!F19="",0,'Chipset units'!F19*'Chipset prices'!F19)/10^6</f>
        <v>0.88192000000000004</v>
      </c>
      <c r="G19" s="21">
        <f>IF('Chipset units'!G19="",0,'Chipset units'!G19*'Chipset prices'!G19)/10^6</f>
        <v>0.74555000000000016</v>
      </c>
      <c r="H19" s="21"/>
      <c r="I19" s="21"/>
      <c r="J19" s="21"/>
      <c r="K19" s="21"/>
      <c r="L19" s="21"/>
      <c r="M19" s="21"/>
      <c r="N19" s="21"/>
      <c r="O19" s="21"/>
    </row>
    <row r="20" spans="2:15" x14ac:dyDescent="0.3">
      <c r="B20" s="20" t="s">
        <v>42</v>
      </c>
      <c r="C20" s="23" t="s">
        <v>51</v>
      </c>
      <c r="D20" s="2">
        <v>12</v>
      </c>
      <c r="E20" s="22" t="s">
        <v>50</v>
      </c>
      <c r="F20" s="21">
        <f>IF('Chipset units'!F20="",0,'Chipset units'!F20*'Chipset prices'!F20)/10^6</f>
        <v>10.096866289533667</v>
      </c>
      <c r="G20" s="21">
        <f>IF('Chipset units'!G20="",0,'Chipset units'!G20*'Chipset prices'!G20)/10^6</f>
        <v>6.3091897000000001</v>
      </c>
      <c r="H20" s="21"/>
      <c r="I20" s="21"/>
      <c r="J20" s="21"/>
      <c r="K20" s="21"/>
      <c r="L20" s="21"/>
      <c r="M20" s="21"/>
      <c r="N20" s="21"/>
      <c r="O20" s="21"/>
    </row>
    <row r="21" spans="2:15" x14ac:dyDescent="0.3">
      <c r="B21" s="20" t="s">
        <v>46</v>
      </c>
      <c r="C21" s="23" t="s">
        <v>51</v>
      </c>
      <c r="D21" s="2">
        <v>12</v>
      </c>
      <c r="E21" s="22" t="s">
        <v>50</v>
      </c>
      <c r="F21" s="21">
        <f>IF('Chipset units'!F21="",0,'Chipset units'!F21*'Chipset prices'!F21)/10^6</f>
        <v>0.9425593612548977</v>
      </c>
      <c r="G21" s="21">
        <f>IF('Chipset units'!G21="",0,'Chipset units'!G21*'Chipset prices'!G21)/10^6</f>
        <v>0.62073418000000002</v>
      </c>
      <c r="H21" s="21"/>
      <c r="I21" s="21"/>
      <c r="J21" s="21"/>
      <c r="K21" s="21"/>
      <c r="L21" s="21"/>
      <c r="M21" s="21"/>
      <c r="N21" s="21"/>
      <c r="O21" s="21"/>
    </row>
    <row r="22" spans="2:15" x14ac:dyDescent="0.3">
      <c r="B22" s="20" t="s">
        <v>42</v>
      </c>
      <c r="C22" s="23" t="s">
        <v>49</v>
      </c>
      <c r="D22" s="2">
        <v>4</v>
      </c>
      <c r="E22" s="22" t="s">
        <v>31</v>
      </c>
      <c r="F22" s="21">
        <f>IF('Chipset units'!F22="",0,'Chipset units'!F22*'Chipset prices'!F22)/10^6</f>
        <v>3.0172318241843135</v>
      </c>
      <c r="G22" s="21">
        <f>IF('Chipset units'!G22="",0,'Chipset units'!G22*'Chipset prices'!G22)/10^6</f>
        <v>2.150559474648952</v>
      </c>
      <c r="H22" s="21"/>
      <c r="I22" s="21"/>
      <c r="J22" s="21"/>
      <c r="K22" s="21"/>
      <c r="L22" s="21"/>
      <c r="M22" s="21"/>
      <c r="N22" s="21"/>
      <c r="O22" s="21"/>
    </row>
    <row r="23" spans="2:15" x14ac:dyDescent="0.3">
      <c r="B23" s="20" t="s">
        <v>42</v>
      </c>
      <c r="C23" s="23" t="s">
        <v>49</v>
      </c>
      <c r="D23" s="2">
        <v>4</v>
      </c>
      <c r="E23" s="22" t="s">
        <v>47</v>
      </c>
      <c r="F23" s="21">
        <f>IF('Chipset units'!F23="",0,'Chipset units'!F23*'Chipset prices'!F23)/10^6</f>
        <v>0.48220255892672442</v>
      </c>
      <c r="G23" s="21">
        <f>IF('Chipset units'!G23="",0,'Chipset units'!G23*'Chipset prices'!G23)/10^6</f>
        <v>0.57210320924665103</v>
      </c>
      <c r="H23" s="21"/>
      <c r="I23" s="21"/>
      <c r="J23" s="21"/>
      <c r="K23" s="21"/>
      <c r="L23" s="21"/>
      <c r="M23" s="21"/>
      <c r="N23" s="21"/>
      <c r="O23" s="21"/>
    </row>
    <row r="24" spans="2:15" x14ac:dyDescent="0.3">
      <c r="B24" s="20" t="s">
        <v>42</v>
      </c>
      <c r="C24" s="23" t="s">
        <v>45</v>
      </c>
      <c r="D24" s="2">
        <v>1</v>
      </c>
      <c r="E24" s="22" t="s">
        <v>34</v>
      </c>
      <c r="F24" s="21">
        <f>IF('Chipset units'!F24="",0,'Chipset units'!F24*'Chipset prices'!F24)/10^6</f>
        <v>0.2475</v>
      </c>
      <c r="G24" s="21">
        <f>IF('Chipset units'!G24="",0,'Chipset units'!G24*'Chipset prices'!G24)/10^6</f>
        <v>3.0788079423071504</v>
      </c>
      <c r="H24" s="21"/>
      <c r="I24" s="21"/>
      <c r="J24" s="21"/>
      <c r="K24" s="21"/>
      <c r="L24" s="21"/>
      <c r="M24" s="21"/>
      <c r="N24" s="21"/>
      <c r="O24" s="21"/>
    </row>
    <row r="25" spans="2:15" x14ac:dyDescent="0.3">
      <c r="B25" s="20" t="s">
        <v>42</v>
      </c>
      <c r="C25" s="23" t="s">
        <v>45</v>
      </c>
      <c r="D25" s="2">
        <v>4</v>
      </c>
      <c r="E25" s="22" t="s">
        <v>21</v>
      </c>
      <c r="F25" s="21">
        <f>IF('Chipset units'!F25="",0,'Chipset units'!F25*'Chipset prices'!F25)/10^6</f>
        <v>7.0459734669247087</v>
      </c>
      <c r="G25" s="21">
        <f>IF('Chipset units'!G25="",0,'Chipset units'!G25*'Chipset prices'!G25)/10^6</f>
        <v>6.9820759757080051</v>
      </c>
      <c r="H25" s="21"/>
      <c r="I25" s="21"/>
      <c r="J25" s="21"/>
      <c r="K25" s="21"/>
      <c r="L25" s="21"/>
      <c r="M25" s="21"/>
      <c r="N25" s="21"/>
      <c r="O25" s="21"/>
    </row>
    <row r="26" spans="2:15" x14ac:dyDescent="0.3">
      <c r="B26" s="20" t="s">
        <v>42</v>
      </c>
      <c r="C26" s="23" t="s">
        <v>45</v>
      </c>
      <c r="D26" s="2" t="s">
        <v>11</v>
      </c>
      <c r="E26" s="22" t="s">
        <v>48</v>
      </c>
      <c r="F26" s="21">
        <f>IF('Chipset units'!F26="",0,'Chipset units'!F26*'Chipset prices'!F26)/10^6</f>
        <v>0</v>
      </c>
      <c r="G26" s="21">
        <f>IF('Chipset units'!G26="",0,'Chipset units'!G26*'Chipset prices'!G26)/10^6</f>
        <v>6.2115271581315593E-2</v>
      </c>
      <c r="H26" s="21"/>
      <c r="I26" s="21"/>
      <c r="J26" s="21"/>
      <c r="K26" s="21"/>
      <c r="L26" s="21"/>
      <c r="M26" s="21"/>
      <c r="N26" s="21"/>
      <c r="O26" s="21"/>
    </row>
    <row r="27" spans="2:15" x14ac:dyDescent="0.3">
      <c r="B27" s="20" t="s">
        <v>42</v>
      </c>
      <c r="C27" s="23" t="s">
        <v>45</v>
      </c>
      <c r="D27" s="2">
        <v>4</v>
      </c>
      <c r="E27" s="22" t="s">
        <v>47</v>
      </c>
      <c r="F27" s="21">
        <f>IF('Chipset units'!F27="",0,'Chipset units'!F27*'Chipset prices'!F27)/10^6</f>
        <v>0</v>
      </c>
      <c r="G27" s="21">
        <f>IF('Chipset units'!G27="",0,'Chipset units'!G27*'Chipset prices'!G27)/10^6</f>
        <v>0</v>
      </c>
      <c r="H27" s="21"/>
      <c r="I27" s="21"/>
      <c r="J27" s="21"/>
      <c r="K27" s="21"/>
      <c r="L27" s="21"/>
      <c r="M27" s="21"/>
      <c r="N27" s="21"/>
      <c r="O27" s="21"/>
    </row>
    <row r="28" spans="2:15" x14ac:dyDescent="0.3">
      <c r="B28" s="20" t="s">
        <v>42</v>
      </c>
      <c r="C28" s="23" t="s">
        <v>45</v>
      </c>
      <c r="D28" s="2">
        <v>12</v>
      </c>
      <c r="E28" s="22" t="s">
        <v>44</v>
      </c>
      <c r="F28" s="21">
        <f>IF('Chipset units'!F28="",0,'Chipset units'!F28*'Chipset prices'!F28)/10^6</f>
        <v>0</v>
      </c>
      <c r="G28" s="21">
        <f>IF('Chipset units'!G28="",0,'Chipset units'!G28*'Chipset prices'!G28)/10^6</f>
        <v>0</v>
      </c>
      <c r="H28" s="21"/>
      <c r="I28" s="21"/>
      <c r="J28" s="21"/>
      <c r="K28" s="21"/>
      <c r="L28" s="21"/>
      <c r="M28" s="21"/>
      <c r="N28" s="21"/>
      <c r="O28" s="21"/>
    </row>
    <row r="29" spans="2:15" x14ac:dyDescent="0.3">
      <c r="B29" s="20" t="s">
        <v>41</v>
      </c>
      <c r="C29" s="23" t="s">
        <v>45</v>
      </c>
      <c r="D29" s="2" t="s">
        <v>10</v>
      </c>
      <c r="E29" s="22" t="s">
        <v>46</v>
      </c>
      <c r="F29" s="21">
        <f>IF('Chipset units'!F29="",0,'Chipset units'!F29*'Chipset prices'!F29)/10^6</f>
        <v>2.6717899579566442</v>
      </c>
      <c r="G29" s="21">
        <f>IF('Chipset units'!G29="",0,'Chipset units'!G29*'Chipset prices'!G29)/10^6</f>
        <v>5.4428141900000018</v>
      </c>
      <c r="H29" s="21"/>
      <c r="I29" s="21"/>
      <c r="J29" s="21"/>
      <c r="K29" s="21"/>
      <c r="L29" s="21"/>
      <c r="M29" s="21"/>
      <c r="N29" s="21"/>
      <c r="O29" s="21"/>
    </row>
    <row r="30" spans="2:15" x14ac:dyDescent="0.3">
      <c r="B30" s="20" t="s">
        <v>46</v>
      </c>
      <c r="C30" s="23" t="s">
        <v>45</v>
      </c>
      <c r="D30" s="2">
        <v>12</v>
      </c>
      <c r="E30" s="22" t="s">
        <v>44</v>
      </c>
      <c r="F30" s="21">
        <f>IF('Chipset units'!F30="",0,'Chipset units'!F30*'Chipset prices'!F30)/10^6</f>
        <v>0</v>
      </c>
      <c r="G30" s="21">
        <f>IF('Chipset units'!G30="",0,'Chipset units'!G30*'Chipset prices'!G30)/10^6</f>
        <v>0</v>
      </c>
      <c r="H30" s="21"/>
      <c r="I30" s="21"/>
      <c r="J30" s="21"/>
      <c r="K30" s="21"/>
      <c r="L30" s="21"/>
      <c r="M30" s="21"/>
      <c r="N30" s="21"/>
      <c r="O30" s="21"/>
    </row>
    <row r="31" spans="2:15" x14ac:dyDescent="0.3">
      <c r="B31" s="20" t="s">
        <v>42</v>
      </c>
      <c r="C31" s="23" t="s">
        <v>40</v>
      </c>
      <c r="D31" s="2">
        <v>1</v>
      </c>
      <c r="E31" s="22" t="s">
        <v>43</v>
      </c>
      <c r="F31" s="21">
        <f>IF('Chipset units'!F31="",0,'Chipset units'!F31*'Chipset prices'!F31)/10^6</f>
        <v>0</v>
      </c>
      <c r="G31" s="21">
        <f>IF('Chipset units'!G31="",0,'Chipset units'!G31*'Chipset prices'!G31)/10^6</f>
        <v>0</v>
      </c>
      <c r="H31" s="21"/>
      <c r="I31" s="21"/>
      <c r="J31" s="21"/>
      <c r="K31" s="21"/>
      <c r="L31" s="21"/>
      <c r="M31" s="21"/>
      <c r="N31" s="21"/>
      <c r="O31" s="21"/>
    </row>
    <row r="32" spans="2:15" x14ac:dyDescent="0.3">
      <c r="B32" s="20" t="s">
        <v>42</v>
      </c>
      <c r="C32" s="23" t="s">
        <v>40</v>
      </c>
      <c r="D32" s="2">
        <v>4</v>
      </c>
      <c r="E32" s="22" t="s">
        <v>19</v>
      </c>
      <c r="F32" s="21">
        <f>IF('Chipset units'!F32="",0,'Chipset units'!F32*'Chipset prices'!F32)/10^6</f>
        <v>0</v>
      </c>
      <c r="G32" s="21">
        <f>IF('Chipset units'!G32="",0,'Chipset units'!G32*'Chipset prices'!G32)/10^6</f>
        <v>0</v>
      </c>
      <c r="H32" s="21"/>
      <c r="I32" s="21"/>
      <c r="J32" s="21"/>
      <c r="K32" s="21"/>
      <c r="L32" s="21"/>
      <c r="M32" s="21"/>
      <c r="N32" s="21"/>
      <c r="O32" s="21"/>
    </row>
    <row r="33" spans="2:15" x14ac:dyDescent="0.3">
      <c r="B33" s="20" t="s">
        <v>41</v>
      </c>
      <c r="C33" s="23" t="s">
        <v>40</v>
      </c>
      <c r="D33" s="2" t="s">
        <v>9</v>
      </c>
      <c r="E33" s="22" t="s">
        <v>39</v>
      </c>
      <c r="F33" s="21">
        <f>IF('Chipset units'!F33="",0,'Chipset units'!F33*'Chipset prices'!F33)/10^6</f>
        <v>0</v>
      </c>
      <c r="G33" s="21">
        <f>IF('Chipset units'!G33="",0,'Chipset units'!G33*'Chipset prices'!G33)/10^6</f>
        <v>0</v>
      </c>
      <c r="H33" s="21"/>
      <c r="I33" s="21"/>
      <c r="J33" s="21"/>
      <c r="K33" s="21"/>
      <c r="L33" s="21"/>
      <c r="M33" s="21"/>
      <c r="N33" s="21"/>
      <c r="O33" s="21"/>
    </row>
    <row r="34" spans="2:15" x14ac:dyDescent="0.3">
      <c r="B34" s="20" t="s">
        <v>42</v>
      </c>
      <c r="C34" s="23" t="s">
        <v>40</v>
      </c>
      <c r="D34" s="2" t="s">
        <v>207</v>
      </c>
      <c r="E34" s="22" t="s">
        <v>127</v>
      </c>
      <c r="F34" s="21">
        <f>IF('Chipset units'!F34="",0,'Chipset units'!F34*'Chipset prices'!F34)/10^6</f>
        <v>0</v>
      </c>
      <c r="G34" s="21">
        <f>IF('Chipset units'!G34="",0,'Chipset units'!G34*'Chipset prices'!G34)/10^6</f>
        <v>0</v>
      </c>
      <c r="H34" s="21"/>
      <c r="I34" s="21"/>
      <c r="J34" s="21"/>
      <c r="K34" s="21"/>
      <c r="L34" s="21"/>
      <c r="M34" s="21"/>
      <c r="N34" s="21"/>
      <c r="O34" s="21"/>
    </row>
    <row r="35" spans="2:15" x14ac:dyDescent="0.3">
      <c r="B35" s="20" t="s">
        <v>42</v>
      </c>
      <c r="C35" s="23" t="s">
        <v>40</v>
      </c>
      <c r="D35" s="2">
        <v>2</v>
      </c>
      <c r="E35" s="22" t="s">
        <v>21</v>
      </c>
      <c r="F35" s="21">
        <f>IF('Chipset units'!F35="",0,'Chipset units'!F35*'Chipset prices'!F35)/10^6</f>
        <v>0</v>
      </c>
      <c r="G35" s="21">
        <f>IF('Chipset units'!G35="",0,'Chipset units'!G35*'Chipset prices'!G35)/10^6</f>
        <v>0</v>
      </c>
      <c r="H35" s="21"/>
      <c r="I35" s="21"/>
      <c r="J35" s="21"/>
      <c r="K35" s="21"/>
      <c r="L35" s="21"/>
      <c r="M35" s="21"/>
      <c r="N35" s="21"/>
      <c r="O35" s="21"/>
    </row>
    <row r="36" spans="2:15" x14ac:dyDescent="0.3">
      <c r="B36" s="20" t="s">
        <v>42</v>
      </c>
      <c r="C36" s="23" t="s">
        <v>206</v>
      </c>
      <c r="D36" s="2" t="s">
        <v>207</v>
      </c>
      <c r="E36" s="22" t="s">
        <v>127</v>
      </c>
      <c r="F36" s="21">
        <f>IF('Chipset units'!F36="",0,'Chipset units'!F36*'Chipset prices'!F36)/10^6</f>
        <v>0</v>
      </c>
      <c r="G36" s="21">
        <f>IF('Chipset units'!G36="",0,'Chipset units'!G36*'Chipset prices'!G36)/10^6</f>
        <v>0</v>
      </c>
      <c r="H36" s="21"/>
      <c r="I36" s="21"/>
      <c r="J36" s="21"/>
      <c r="K36" s="21"/>
      <c r="L36" s="21"/>
      <c r="M36" s="21"/>
      <c r="N36" s="21"/>
      <c r="O36" s="21"/>
    </row>
    <row r="37" spans="2:15" x14ac:dyDescent="0.3">
      <c r="B37" s="28" t="str">
        <f>'Chipset units'!B37</f>
        <v xml:space="preserve">Ethernet </v>
      </c>
      <c r="C37" s="27" t="str">
        <f>'Chipset units'!C37</f>
        <v>GbE</v>
      </c>
      <c r="D37" s="27" t="str">
        <f>'Chipset units'!D37</f>
        <v>500 m</v>
      </c>
      <c r="E37" s="24" t="str">
        <f>'Chipset units'!E37</f>
        <v>SFP</v>
      </c>
      <c r="F37" s="144">
        <f>IF('Chipset units'!F37="",0,'Chipset units'!F37*'Chipset prices'!F37)/10^6</f>
        <v>4.1186808958499999</v>
      </c>
      <c r="G37" s="144">
        <f>IF('Chipset units'!G37="",0,'Chipset units'!G37*'Chipset prices'!G37)/10^6</f>
        <v>3.4558296299999998</v>
      </c>
      <c r="H37" s="144"/>
      <c r="I37" s="144"/>
      <c r="J37" s="144"/>
      <c r="K37" s="144"/>
      <c r="L37" s="144"/>
      <c r="M37" s="144"/>
      <c r="N37" s="144"/>
      <c r="O37" s="144"/>
    </row>
    <row r="38" spans="2:15" x14ac:dyDescent="0.3">
      <c r="B38" s="20" t="str">
        <f>'Chipset units'!B38</f>
        <v xml:space="preserve">Ethernet </v>
      </c>
      <c r="C38" s="23" t="str">
        <f>'Chipset units'!C38</f>
        <v>GbE</v>
      </c>
      <c r="D38" s="23" t="str">
        <f>'Chipset units'!D38</f>
        <v>10 km</v>
      </c>
      <c r="E38" s="22" t="str">
        <f>'Chipset units'!E38</f>
        <v>SFP</v>
      </c>
      <c r="F38" s="82">
        <f>IF('Chipset units'!F38="",0,'Chipset units'!F38*'Chipset prices'!F38)/10^6</f>
        <v>8.5461190610399989</v>
      </c>
      <c r="G38" s="82">
        <f>IF('Chipset units'!G38="",0,'Chipset units'!G38*'Chipset prices'!G38)/10^6</f>
        <v>5.6139444180210516</v>
      </c>
      <c r="H38" s="82"/>
      <c r="I38" s="82"/>
      <c r="J38" s="82"/>
      <c r="K38" s="82"/>
      <c r="L38" s="82"/>
      <c r="M38" s="82"/>
      <c r="N38" s="82"/>
      <c r="O38" s="82"/>
    </row>
    <row r="39" spans="2:15" x14ac:dyDescent="0.3">
      <c r="B39" s="20" t="str">
        <f>'Chipset units'!B39</f>
        <v xml:space="preserve">Ethernet </v>
      </c>
      <c r="C39" s="23" t="str">
        <f>'Chipset units'!C39</f>
        <v>GbE</v>
      </c>
      <c r="D39" s="23" t="str">
        <f>'Chipset units'!D39</f>
        <v>40 km</v>
      </c>
      <c r="E39" s="22" t="str">
        <f>'Chipset units'!E39</f>
        <v>SFP</v>
      </c>
      <c r="F39" s="82">
        <f>IF('Chipset units'!F39="",0,'Chipset units'!F39*'Chipset prices'!F39)/10^6</f>
        <v>0.7201334774447774</v>
      </c>
      <c r="G39" s="82">
        <f>IF('Chipset units'!G39="",0,'Chipset units'!G39*'Chipset prices'!G39)/10^6</f>
        <v>0.48435258020640404</v>
      </c>
      <c r="H39" s="82"/>
      <c r="I39" s="82"/>
      <c r="J39" s="82"/>
      <c r="K39" s="82"/>
      <c r="L39" s="82"/>
      <c r="M39" s="82"/>
      <c r="N39" s="82"/>
      <c r="O39" s="82"/>
    </row>
    <row r="40" spans="2:15" x14ac:dyDescent="0.3">
      <c r="B40" s="20" t="str">
        <f>'Chipset units'!B40</f>
        <v xml:space="preserve">Ethernet </v>
      </c>
      <c r="C40" s="23" t="str">
        <f>'Chipset units'!C40</f>
        <v>GbE</v>
      </c>
      <c r="D40" s="23" t="str">
        <f>'Chipset units'!D40</f>
        <v>80 km</v>
      </c>
      <c r="E40" s="22" t="str">
        <f>'Chipset units'!E40</f>
        <v>SFP</v>
      </c>
      <c r="F40" s="82">
        <f>IF('Chipset units'!F40="",0,'Chipset units'!F40*'Chipset prices'!F40)/10^6</f>
        <v>0.48992836734307799</v>
      </c>
      <c r="G40" s="82">
        <f>IF('Chipset units'!G40="",0,'Chipset units'!G40*'Chipset prices'!G40)/10^6</f>
        <v>0.4023400585870614</v>
      </c>
      <c r="H40" s="82"/>
      <c r="I40" s="82"/>
      <c r="J40" s="82"/>
      <c r="K40" s="82"/>
      <c r="L40" s="82"/>
      <c r="M40" s="82"/>
      <c r="N40" s="82"/>
      <c r="O40" s="82"/>
    </row>
    <row r="41" spans="2:15" x14ac:dyDescent="0.3">
      <c r="B41" s="20" t="str">
        <f>'Chipset units'!B41</f>
        <v xml:space="preserve">Ethernet </v>
      </c>
      <c r="C41" s="23" t="str">
        <f>'Chipset units'!C41</f>
        <v>GbE &amp; Fast Ethernet</v>
      </c>
      <c r="D41" s="23" t="str">
        <f>'Chipset units'!D41</f>
        <v>Various</v>
      </c>
      <c r="E41" s="22" t="str">
        <f>'Chipset units'!E41</f>
        <v>Legacy/discontinued</v>
      </c>
      <c r="F41" s="82">
        <f>IF('Chipset units'!F41="",0,'Chipset units'!F41*'Chipset prices'!F41)/10^6</f>
        <v>0.32400000000000001</v>
      </c>
      <c r="G41" s="82">
        <f>IF('Chipset units'!G41="",0,'Chipset units'!G41*'Chipset prices'!G41)/10^6</f>
        <v>0</v>
      </c>
      <c r="H41" s="82"/>
      <c r="I41" s="82"/>
      <c r="J41" s="82"/>
      <c r="K41" s="82"/>
      <c r="L41" s="82"/>
      <c r="M41" s="82"/>
      <c r="N41" s="82"/>
      <c r="O41" s="82"/>
    </row>
    <row r="42" spans="2:15" x14ac:dyDescent="0.3">
      <c r="B42" s="20" t="str">
        <f>'Chipset units'!B42</f>
        <v xml:space="preserve">Ethernet </v>
      </c>
      <c r="C42" s="23" t="str">
        <f>'Chipset units'!C42</f>
        <v>10GbE</v>
      </c>
      <c r="D42" s="23" t="str">
        <f>'Chipset units'!D42</f>
        <v>300 m</v>
      </c>
      <c r="E42" s="22" t="str">
        <f>'Chipset units'!E42</f>
        <v>XFP</v>
      </c>
      <c r="F42" s="82">
        <f>IF('Chipset units'!F42="",0,'Chipset units'!F42*'Chipset prices'!F42)/10^6</f>
        <v>0.7475953875000001</v>
      </c>
      <c r="G42" s="82">
        <f>IF('Chipset units'!G42="",0,'Chipset units'!G42*'Chipset prices'!G42)/10^6</f>
        <v>0.47876068500000007</v>
      </c>
      <c r="H42" s="82"/>
      <c r="I42" s="82"/>
      <c r="J42" s="82"/>
      <c r="K42" s="82"/>
      <c r="L42" s="82"/>
      <c r="M42" s="82"/>
      <c r="N42" s="82"/>
      <c r="O42" s="82"/>
    </row>
    <row r="43" spans="2:15" x14ac:dyDescent="0.3">
      <c r="B43" s="20" t="str">
        <f>'Chipset units'!B43</f>
        <v xml:space="preserve">Ethernet </v>
      </c>
      <c r="C43" s="23" t="str">
        <f>'Chipset units'!C43</f>
        <v>10GbE</v>
      </c>
      <c r="D43" s="23" t="str">
        <f>'Chipset units'!D43</f>
        <v>300 m</v>
      </c>
      <c r="E43" s="22" t="str">
        <f>'Chipset units'!E43</f>
        <v>SFP+</v>
      </c>
      <c r="F43" s="82">
        <f>IF('Chipset units'!F43="",0,'Chipset units'!F43*'Chipset prices'!F43)/10^6</f>
        <v>13.355608333323003</v>
      </c>
      <c r="G43" s="82">
        <f>IF('Chipset units'!G43="",0,'Chipset units'!G43*'Chipset prices'!G43)/10^6</f>
        <v>12.455595382517435</v>
      </c>
      <c r="H43" s="82"/>
      <c r="I43" s="82"/>
      <c r="J43" s="82"/>
      <c r="K43" s="82"/>
      <c r="L43" s="82"/>
      <c r="M43" s="82"/>
      <c r="N43" s="82"/>
      <c r="O43" s="82"/>
    </row>
    <row r="44" spans="2:15" x14ac:dyDescent="0.3">
      <c r="B44" s="20" t="str">
        <f>'Chipset units'!B44</f>
        <v xml:space="preserve">Ethernet </v>
      </c>
      <c r="C44" s="19" t="str">
        <f>'Chipset units'!C44</f>
        <v>10GbE LRM</v>
      </c>
      <c r="D44" s="19" t="str">
        <f>'Chipset units'!D44</f>
        <v>220 m</v>
      </c>
      <c r="E44" s="18" t="str">
        <f>'Chipset units'!E44</f>
        <v>SFP+</v>
      </c>
      <c r="F44" s="82">
        <f>IF('Chipset units'!F44="",0,'Chipset units'!F44*'Chipset prices'!F44)/10^6</f>
        <v>0.92969130508253994</v>
      </c>
      <c r="G44" s="82">
        <f>IF('Chipset units'!G44="",0,'Chipset units'!G44*'Chipset prices'!G44)/10^6</f>
        <v>0.70357345500000013</v>
      </c>
      <c r="H44" s="82"/>
      <c r="I44" s="82"/>
      <c r="J44" s="82"/>
      <c r="K44" s="82"/>
      <c r="L44" s="82"/>
      <c r="M44" s="82"/>
      <c r="N44" s="82"/>
      <c r="O44" s="82"/>
    </row>
    <row r="45" spans="2:15" x14ac:dyDescent="0.3">
      <c r="B45" s="20" t="str">
        <f>'Chipset units'!B45</f>
        <v xml:space="preserve">Ethernet </v>
      </c>
      <c r="C45" s="19" t="str">
        <f>'Chipset units'!C45</f>
        <v>10GbE</v>
      </c>
      <c r="D45" s="19" t="str">
        <f>'Chipset units'!D45</f>
        <v>10 km</v>
      </c>
      <c r="E45" s="18" t="str">
        <f>'Chipset units'!E45</f>
        <v>XFP</v>
      </c>
      <c r="F45" s="82">
        <f>IF('Chipset units'!F45="",0,'Chipset units'!F45*'Chipset prices'!F45)/10^6</f>
        <v>0.31041589845397111</v>
      </c>
      <c r="G45" s="82">
        <f>IF('Chipset units'!G45="",0,'Chipset units'!G45*'Chipset prices'!G45)/10^6</f>
        <v>0.13132409399999997</v>
      </c>
      <c r="H45" s="82"/>
      <c r="I45" s="82"/>
      <c r="J45" s="82"/>
      <c r="K45" s="82"/>
      <c r="L45" s="82"/>
      <c r="M45" s="82"/>
      <c r="N45" s="82"/>
      <c r="O45" s="82"/>
    </row>
    <row r="46" spans="2:15" x14ac:dyDescent="0.3">
      <c r="B46" s="20" t="str">
        <f>'Chipset units'!B46</f>
        <v xml:space="preserve">Ethernet </v>
      </c>
      <c r="C46" s="19" t="str">
        <f>'Chipset units'!C46</f>
        <v>10GbE</v>
      </c>
      <c r="D46" s="19" t="str">
        <f>'Chipset units'!D46</f>
        <v>10 km</v>
      </c>
      <c r="E46" s="18" t="str">
        <f>'Chipset units'!E46</f>
        <v>SFP+</v>
      </c>
      <c r="F46" s="82">
        <f>IF('Chipset units'!F46="",0,'Chipset units'!F46*'Chipset prices'!F46)/10^6</f>
        <v>16.248020790746907</v>
      </c>
      <c r="G46" s="82">
        <f>IF('Chipset units'!G46="",0,'Chipset units'!G46*'Chipset prices'!G46)/10^6</f>
        <v>13.58775</v>
      </c>
      <c r="H46" s="82"/>
      <c r="I46" s="82"/>
      <c r="J46" s="82"/>
      <c r="K46" s="82"/>
      <c r="L46" s="82"/>
      <c r="M46" s="82"/>
      <c r="N46" s="82"/>
      <c r="O46" s="82"/>
    </row>
    <row r="47" spans="2:15" x14ac:dyDescent="0.3">
      <c r="B47" s="20" t="str">
        <f>'Chipset units'!B47</f>
        <v xml:space="preserve">Ethernet </v>
      </c>
      <c r="C47" s="19" t="str">
        <f>'Chipset units'!C47</f>
        <v>10GbE</v>
      </c>
      <c r="D47" s="19" t="str">
        <f>'Chipset units'!D47</f>
        <v>40 km</v>
      </c>
      <c r="E47" s="18" t="str">
        <f>'Chipset units'!E47</f>
        <v>XFP</v>
      </c>
      <c r="F47" s="82">
        <f>IF('Chipset units'!F47="",0,'Chipset units'!F47*'Chipset prices'!F47)/10^6</f>
        <v>3.0204423236827127</v>
      </c>
      <c r="G47" s="82">
        <f>IF('Chipset units'!G47="",0,'Chipset units'!G47*'Chipset prices'!G47)/10^6</f>
        <v>1.4582498008525226</v>
      </c>
      <c r="H47" s="82"/>
      <c r="I47" s="82"/>
      <c r="J47" s="82"/>
      <c r="K47" s="82"/>
      <c r="L47" s="82"/>
      <c r="M47" s="82"/>
      <c r="N47" s="82"/>
      <c r="O47" s="82"/>
    </row>
    <row r="48" spans="2:15" x14ac:dyDescent="0.3">
      <c r="B48" s="20" t="str">
        <f>'Chipset units'!B48</f>
        <v xml:space="preserve">Ethernet </v>
      </c>
      <c r="C48" s="19" t="str">
        <f>'Chipset units'!C48</f>
        <v>10GbE</v>
      </c>
      <c r="D48" s="19" t="str">
        <f>'Chipset units'!D48</f>
        <v>40 km</v>
      </c>
      <c r="E48" s="18" t="str">
        <f>'Chipset units'!E48</f>
        <v>SFP+</v>
      </c>
      <c r="F48" s="82">
        <f>IF('Chipset units'!F48="",0,'Chipset units'!F48*'Chipset prices'!F48)/10^6</f>
        <v>4.8081399180476563</v>
      </c>
      <c r="G48" s="82">
        <f>IF('Chipset units'!G48="",0,'Chipset units'!G48*'Chipset prices'!G48)/10^6</f>
        <v>3.9235458418224569</v>
      </c>
      <c r="H48" s="82"/>
      <c r="I48" s="82"/>
      <c r="J48" s="82"/>
      <c r="K48" s="82"/>
      <c r="L48" s="82"/>
      <c r="M48" s="82"/>
      <c r="N48" s="82"/>
      <c r="O48" s="82"/>
    </row>
    <row r="49" spans="2:15" x14ac:dyDescent="0.3">
      <c r="B49" s="20" t="str">
        <f>'Chipset units'!B49</f>
        <v xml:space="preserve">Ethernet </v>
      </c>
      <c r="C49" s="19" t="str">
        <f>'Chipset units'!C49</f>
        <v>10GbE</v>
      </c>
      <c r="D49" s="19" t="str">
        <f>'Chipset units'!D49</f>
        <v>80 km</v>
      </c>
      <c r="E49" s="18" t="str">
        <f>'Chipset units'!E49</f>
        <v>XFP</v>
      </c>
      <c r="F49" s="82">
        <f>IF('Chipset units'!F49="",0,'Chipset units'!F49*'Chipset prices'!F49)/10^6</f>
        <v>1.8238314605444992</v>
      </c>
      <c r="G49" s="82">
        <f>IF('Chipset units'!G49="",0,'Chipset units'!G49*'Chipset prices'!G49)/10^6</f>
        <v>0.25725097003206265</v>
      </c>
      <c r="H49" s="82"/>
      <c r="I49" s="82"/>
      <c r="J49" s="82"/>
      <c r="K49" s="82"/>
      <c r="L49" s="82"/>
      <c r="M49" s="82"/>
      <c r="N49" s="82"/>
      <c r="O49" s="82"/>
    </row>
    <row r="50" spans="2:15" x14ac:dyDescent="0.3">
      <c r="B50" s="20" t="str">
        <f>'Chipset units'!B50</f>
        <v xml:space="preserve">Ethernet </v>
      </c>
      <c r="C50" s="19" t="str">
        <f>'Chipset units'!C50</f>
        <v>10GbE</v>
      </c>
      <c r="D50" s="19" t="str">
        <f>'Chipset units'!D50</f>
        <v>80 km</v>
      </c>
      <c r="E50" s="18" t="str">
        <f>'Chipset units'!E50</f>
        <v>SFP+</v>
      </c>
      <c r="F50" s="82">
        <f>IF('Chipset units'!F50="",0,'Chipset units'!F50*'Chipset prices'!F50)/10^6</f>
        <v>1.5497754994935153</v>
      </c>
      <c r="G50" s="82">
        <f>IF('Chipset units'!G50="",0,'Chipset units'!G50*'Chipset prices'!G50)/10^6</f>
        <v>1.8199863471720437</v>
      </c>
      <c r="H50" s="82"/>
      <c r="I50" s="82"/>
      <c r="J50" s="82"/>
      <c r="K50" s="82"/>
      <c r="L50" s="82"/>
      <c r="M50" s="82"/>
      <c r="N50" s="82"/>
      <c r="O50" s="82"/>
    </row>
    <row r="51" spans="2:15" x14ac:dyDescent="0.3">
      <c r="B51" s="20" t="str">
        <f>'Chipset units'!B51</f>
        <v xml:space="preserve">Ethernet </v>
      </c>
      <c r="C51" s="19" t="str">
        <f>'Chipset units'!C51</f>
        <v>10GbE</v>
      </c>
      <c r="D51" s="19" t="str">
        <f>'Chipset units'!D51</f>
        <v>Various</v>
      </c>
      <c r="E51" s="18" t="str">
        <f>'Chipset units'!E51</f>
        <v>Legacy/discontinued</v>
      </c>
      <c r="F51" s="82">
        <f>IF('Chipset units'!F51="",0,'Chipset units'!F51*'Chipset prices'!F51)/10^6</f>
        <v>0.62851513042499996</v>
      </c>
      <c r="G51" s="82">
        <f>IF('Chipset units'!G51="",0,'Chipset units'!G51*'Chipset prices'!G51)/10^6</f>
        <v>0.22364218500000005</v>
      </c>
      <c r="H51" s="82"/>
      <c r="I51" s="82"/>
      <c r="J51" s="82"/>
      <c r="K51" s="82"/>
      <c r="L51" s="82"/>
      <c r="M51" s="82"/>
      <c r="N51" s="82"/>
      <c r="O51" s="82"/>
    </row>
    <row r="52" spans="2:15" x14ac:dyDescent="0.3">
      <c r="B52" s="20" t="str">
        <f>'Chipset units'!B52</f>
        <v xml:space="preserve">Ethernet </v>
      </c>
      <c r="C52" s="19" t="str">
        <f>'Chipset units'!C52</f>
        <v>25GbE SR, eSR</v>
      </c>
      <c r="D52" s="19" t="str">
        <f>'Chipset units'!D52</f>
        <v>100 - 300 m</v>
      </c>
      <c r="E52" s="18" t="str">
        <f>'Chipset units'!E52</f>
        <v>SFP28</v>
      </c>
      <c r="F52" s="82">
        <f>IF('Chipset units'!F52="",0,'Chipset units'!F52*'Chipset prices'!F52)/10^6</f>
        <v>0.1303891875</v>
      </c>
      <c r="G52" s="82">
        <f>IF('Chipset units'!G52="",0,'Chipset units'!G52*'Chipset prices'!G52)/10^6</f>
        <v>1.3189389524999997</v>
      </c>
      <c r="H52" s="82"/>
      <c r="I52" s="82"/>
      <c r="J52" s="82"/>
      <c r="K52" s="82"/>
      <c r="L52" s="82"/>
      <c r="M52" s="82"/>
      <c r="N52" s="82"/>
      <c r="O52" s="82"/>
    </row>
    <row r="53" spans="2:15" x14ac:dyDescent="0.3">
      <c r="B53" s="20" t="str">
        <f>'Chipset units'!B53</f>
        <v xml:space="preserve">Ethernet </v>
      </c>
      <c r="C53" s="19" t="str">
        <f>'Chipset units'!C53</f>
        <v>25GbE LR</v>
      </c>
      <c r="D53" s="19" t="str">
        <f>'Chipset units'!D53</f>
        <v>10 km</v>
      </c>
      <c r="E53" s="18" t="str">
        <f>'Chipset units'!E53</f>
        <v>SFP28</v>
      </c>
      <c r="F53" s="82">
        <f>IF('Chipset units'!F53="",0,'Chipset units'!F53*'Chipset prices'!F53)/10^6</f>
        <v>0.2023106475</v>
      </c>
      <c r="G53" s="82">
        <f>IF('Chipset units'!G53="",0,'Chipset units'!G53*'Chipset prices'!G53)/10^6</f>
        <v>0.55180088992413778</v>
      </c>
      <c r="H53" s="82"/>
      <c r="I53" s="82"/>
      <c r="J53" s="82"/>
      <c r="K53" s="82"/>
      <c r="L53" s="82"/>
      <c r="M53" s="82"/>
      <c r="N53" s="82"/>
      <c r="O53" s="82"/>
    </row>
    <row r="54" spans="2:15" x14ac:dyDescent="0.3">
      <c r="B54" s="20" t="str">
        <f>'Chipset units'!B54</f>
        <v xml:space="preserve">Ethernet </v>
      </c>
      <c r="C54" s="19" t="str">
        <f>'Chipset units'!C54</f>
        <v>25GbE ER</v>
      </c>
      <c r="D54" s="19" t="str">
        <f>'Chipset units'!D54</f>
        <v>40 km</v>
      </c>
      <c r="E54" s="18" t="str">
        <f>'Chipset units'!E54</f>
        <v>SFP28</v>
      </c>
      <c r="F54" s="82">
        <f>IF('Chipset units'!F54="",0,'Chipset units'!F54*'Chipset prices'!F54)/10^6</f>
        <v>0</v>
      </c>
      <c r="G54" s="82">
        <f>IF('Chipset units'!G54="",0,'Chipset units'!G54*'Chipset prices'!G54)/10^6</f>
        <v>0</v>
      </c>
      <c r="H54" s="82"/>
      <c r="I54" s="82"/>
      <c r="J54" s="82"/>
      <c r="K54" s="82"/>
      <c r="L54" s="82"/>
      <c r="M54" s="82"/>
      <c r="N54" s="82"/>
      <c r="O54" s="82"/>
    </row>
    <row r="55" spans="2:15" x14ac:dyDescent="0.3">
      <c r="B55" s="20" t="str">
        <f>'Chipset units'!B55</f>
        <v xml:space="preserve">Ethernet </v>
      </c>
      <c r="C55" s="19" t="str">
        <f>'Chipset units'!C55</f>
        <v>40GbE SR4</v>
      </c>
      <c r="D55" s="19" t="str">
        <f>'Chipset units'!D55</f>
        <v>100 m</v>
      </c>
      <c r="E55" s="18" t="str">
        <f>'Chipset units'!E55</f>
        <v>QSFP+</v>
      </c>
      <c r="F55" s="82">
        <f>IF('Chipset units'!F55="",0,'Chipset units'!F55*'Chipset prices'!F55)/10^6</f>
        <v>6.0269198153666679</v>
      </c>
      <c r="G55" s="82">
        <f>IF('Chipset units'!G55="",0,'Chipset units'!G55*'Chipset prices'!G55)/10^6</f>
        <v>6.2211286676507189</v>
      </c>
      <c r="H55" s="82"/>
      <c r="I55" s="82"/>
      <c r="J55" s="82"/>
      <c r="K55" s="82"/>
      <c r="L55" s="82"/>
      <c r="M55" s="82"/>
      <c r="N55" s="82"/>
      <c r="O55" s="82"/>
    </row>
    <row r="56" spans="2:15" x14ac:dyDescent="0.3">
      <c r="B56" s="20" t="str">
        <f>'Chipset units'!B56</f>
        <v xml:space="preserve">Ethernet </v>
      </c>
      <c r="C56" s="19" t="str">
        <f>'Chipset units'!C56</f>
        <v>40GbE MM duplex</v>
      </c>
      <c r="D56" s="19" t="str">
        <f>'Chipset units'!D56</f>
        <v>100 m</v>
      </c>
      <c r="E56" s="18" t="str">
        <f>'Chipset units'!E56</f>
        <v>QSFP+</v>
      </c>
      <c r="F56" s="82">
        <f>IF('Chipset units'!F56="",0,'Chipset units'!F56*'Chipset prices'!F56)/10^6</f>
        <v>5.7854323971354153</v>
      </c>
      <c r="G56" s="82">
        <f>IF('Chipset units'!G56="",0,'Chipset units'!G56*'Chipset prices'!G56)/10^6</f>
        <v>5.8818401164464014</v>
      </c>
      <c r="H56" s="82"/>
      <c r="I56" s="82"/>
      <c r="J56" s="82"/>
      <c r="K56" s="82"/>
      <c r="L56" s="82"/>
      <c r="M56" s="82"/>
      <c r="N56" s="82"/>
      <c r="O56" s="82"/>
    </row>
    <row r="57" spans="2:15" x14ac:dyDescent="0.3">
      <c r="B57" s="20" t="str">
        <f>'Chipset units'!B57</f>
        <v xml:space="preserve">Ethernet </v>
      </c>
      <c r="C57" s="19" t="str">
        <f>'Chipset units'!C57</f>
        <v>40GbE eSR4</v>
      </c>
      <c r="D57" s="19" t="str">
        <f>'Chipset units'!D57</f>
        <v>300 m</v>
      </c>
      <c r="E57" s="18" t="str">
        <f>'Chipset units'!E57</f>
        <v>QSFP+</v>
      </c>
      <c r="F57" s="82">
        <f>IF('Chipset units'!F57="",0,'Chipset units'!F57*'Chipset prices'!F57)/10^6</f>
        <v>2.5924885975234471</v>
      </c>
      <c r="G57" s="82">
        <f>IF('Chipset units'!G57="",0,'Chipset units'!G57*'Chipset prices'!G57)/10^6</f>
        <v>3.6562489140532373</v>
      </c>
      <c r="H57" s="82"/>
      <c r="I57" s="82"/>
      <c r="J57" s="82"/>
      <c r="K57" s="82"/>
      <c r="L57" s="82"/>
      <c r="M57" s="82"/>
      <c r="N57" s="82"/>
      <c r="O57" s="82"/>
    </row>
    <row r="58" spans="2:15" x14ac:dyDescent="0.3">
      <c r="B58" s="20" t="str">
        <f>'Chipset units'!B58</f>
        <v xml:space="preserve">Ethernet </v>
      </c>
      <c r="C58" s="19" t="str">
        <f>'Chipset units'!C58</f>
        <v xml:space="preserve">40GbE PSM4 </v>
      </c>
      <c r="D58" s="19" t="str">
        <f>'Chipset units'!D58</f>
        <v>500 m</v>
      </c>
      <c r="E58" s="18" t="str">
        <f>'Chipset units'!E58</f>
        <v>QSFP+</v>
      </c>
      <c r="F58" s="82">
        <f>IF('Chipset units'!F58="",0,'Chipset units'!F58*'Chipset prices'!F58)/10^6</f>
        <v>20.089294657575</v>
      </c>
      <c r="G58" s="82">
        <f>IF('Chipset units'!G58="",0,'Chipset units'!G58*'Chipset prices'!G58)/10^6</f>
        <v>15.722732414999999</v>
      </c>
      <c r="H58" s="82"/>
      <c r="I58" s="82"/>
      <c r="J58" s="82"/>
      <c r="K58" s="82"/>
      <c r="L58" s="82"/>
      <c r="M58" s="82"/>
      <c r="N58" s="82"/>
      <c r="O58" s="82"/>
    </row>
    <row r="59" spans="2:15" x14ac:dyDescent="0.3">
      <c r="B59" s="20" t="str">
        <f>'Chipset units'!B59</f>
        <v xml:space="preserve">Ethernet </v>
      </c>
      <c r="C59" s="19" t="str">
        <f>'Chipset units'!C59</f>
        <v>40GbE (FR)</v>
      </c>
      <c r="D59" s="19" t="str">
        <f>'Chipset units'!D59</f>
        <v>2 km</v>
      </c>
      <c r="E59" s="18" t="str">
        <f>'Chipset units'!E59</f>
        <v>CFP</v>
      </c>
      <c r="F59" s="82">
        <f>IF('Chipset units'!F59="",0,'Chipset units'!F59*'Chipset prices'!F59)/10^6</f>
        <v>0.23857593530906582</v>
      </c>
      <c r="G59" s="82">
        <f>IF('Chipset units'!G59="",0,'Chipset units'!G59*'Chipset prices'!G59)/10^6</f>
        <v>0.1393376058276225</v>
      </c>
      <c r="H59" s="82"/>
      <c r="I59" s="82"/>
      <c r="J59" s="82"/>
      <c r="K59" s="82"/>
      <c r="L59" s="82"/>
      <c r="M59" s="82"/>
      <c r="N59" s="82"/>
      <c r="O59" s="82"/>
    </row>
    <row r="60" spans="2:15" x14ac:dyDescent="0.3">
      <c r="B60" s="20" t="str">
        <f>'Chipset units'!B60</f>
        <v xml:space="preserve">Ethernet </v>
      </c>
      <c r="C60" s="19" t="str">
        <f>'Chipset units'!C60</f>
        <v>40GbE (LR4 subspec)</v>
      </c>
      <c r="D60" s="19" t="str">
        <f>'Chipset units'!D60</f>
        <v>2 km</v>
      </c>
      <c r="E60" s="18" t="str">
        <f>'Chipset units'!E60</f>
        <v>QSFP+</v>
      </c>
      <c r="F60" s="82">
        <f>IF('Chipset units'!F60="",0,'Chipset units'!F60*'Chipset prices'!F60)/10^6</f>
        <v>17.311239855000004</v>
      </c>
      <c r="G60" s="82">
        <f>IF('Chipset units'!G60="",0,'Chipset units'!G60*'Chipset prices'!G60)/10^6</f>
        <v>27.016581411299999</v>
      </c>
      <c r="H60" s="82"/>
      <c r="I60" s="82"/>
      <c r="J60" s="82"/>
      <c r="K60" s="82"/>
      <c r="L60" s="82"/>
      <c r="M60" s="82"/>
      <c r="N60" s="82"/>
      <c r="O60" s="82"/>
    </row>
    <row r="61" spans="2:15" x14ac:dyDescent="0.3">
      <c r="B61" s="20" t="str">
        <f>'Chipset units'!B61</f>
        <v xml:space="preserve">Ethernet </v>
      </c>
      <c r="C61" s="19" t="str">
        <f>'Chipset units'!C61</f>
        <v>40GbE</v>
      </c>
      <c r="D61" s="19" t="str">
        <f>'Chipset units'!D61</f>
        <v>10 km</v>
      </c>
      <c r="E61" s="18" t="str">
        <f>'Chipset units'!E61</f>
        <v>CFP</v>
      </c>
      <c r="F61" s="82">
        <f>IF('Chipset units'!F61="",0,'Chipset units'!F61*'Chipset prices'!F61)/10^6</f>
        <v>0.8601335167489329</v>
      </c>
      <c r="G61" s="82">
        <f>IF('Chipset units'!G61="",0,'Chipset units'!G61*'Chipset prices'!G61)/10^6</f>
        <v>0.4229126779678411</v>
      </c>
      <c r="H61" s="82"/>
      <c r="I61" s="82"/>
      <c r="J61" s="82"/>
      <c r="K61" s="82"/>
      <c r="L61" s="82"/>
      <c r="M61" s="82"/>
      <c r="N61" s="82"/>
      <c r="O61" s="82"/>
    </row>
    <row r="62" spans="2:15" x14ac:dyDescent="0.3">
      <c r="B62" s="20" t="str">
        <f>'Chipset units'!B62</f>
        <v xml:space="preserve">Ethernet </v>
      </c>
      <c r="C62" s="19" t="str">
        <f>'Chipset units'!C62</f>
        <v>40GbE</v>
      </c>
      <c r="D62" s="19" t="str">
        <f>'Chipset units'!D62</f>
        <v>10 km</v>
      </c>
      <c r="E62" s="18" t="str">
        <f>'Chipset units'!E62</f>
        <v>QSFP+</v>
      </c>
      <c r="F62" s="82">
        <f>IF('Chipset units'!F62="",0,'Chipset units'!F62*'Chipset prices'!F62)/10^6</f>
        <v>13.646653242529329</v>
      </c>
      <c r="G62" s="82">
        <f>IF('Chipset units'!G62="",0,'Chipset units'!G62*'Chipset prices'!G62)/10^6</f>
        <v>16.606510120725783</v>
      </c>
      <c r="H62" s="82"/>
      <c r="I62" s="82"/>
      <c r="J62" s="82"/>
      <c r="K62" s="82"/>
      <c r="L62" s="82"/>
      <c r="M62" s="82"/>
      <c r="N62" s="82"/>
      <c r="O62" s="82"/>
    </row>
    <row r="63" spans="2:15" x14ac:dyDescent="0.3">
      <c r="B63" s="20" t="str">
        <f>'Chipset units'!B63</f>
        <v xml:space="preserve">Ethernet </v>
      </c>
      <c r="C63" s="19" t="str">
        <f>'Chipset units'!C63</f>
        <v>40GbE</v>
      </c>
      <c r="D63" s="19" t="str">
        <f>'Chipset units'!D63</f>
        <v>40 km</v>
      </c>
      <c r="E63" s="18" t="str">
        <f>'Chipset units'!E63</f>
        <v>all</v>
      </c>
      <c r="F63" s="82">
        <f>IF('Chipset units'!F63="",0,'Chipset units'!F63*'Chipset prices'!F63)/10^6</f>
        <v>0.67550522287734038</v>
      </c>
      <c r="G63" s="82">
        <f>IF('Chipset units'!G63="",0,'Chipset units'!G63*'Chipset prices'!G63)/10^6</f>
        <v>0.65394068922573068</v>
      </c>
      <c r="H63" s="82"/>
      <c r="I63" s="82"/>
      <c r="J63" s="82"/>
      <c r="K63" s="82"/>
      <c r="L63" s="82"/>
      <c r="M63" s="82"/>
      <c r="N63" s="82"/>
      <c r="O63" s="82"/>
    </row>
    <row r="64" spans="2:15" x14ac:dyDescent="0.3">
      <c r="B64" s="20" t="str">
        <f>'Chipset units'!B64</f>
        <v xml:space="preserve">Ethernet </v>
      </c>
      <c r="C64" s="19" t="str">
        <f>'Chipset units'!C64</f>
        <v xml:space="preserve">50GbE </v>
      </c>
      <c r="D64" s="19" t="str">
        <f>'Chipset units'!D64</f>
        <v>100 m</v>
      </c>
      <c r="E64" s="18" t="str">
        <f>'Chipset units'!E64</f>
        <v>all</v>
      </c>
      <c r="F64" s="82">
        <f>IF('Chipset units'!F64="",0,'Chipset units'!F64*'Chipset prices'!F64)/10^6</f>
        <v>0</v>
      </c>
      <c r="G64" s="82">
        <f>IF('Chipset units'!G64="",0,'Chipset units'!G64*'Chipset prices'!G64)/10^6</f>
        <v>0</v>
      </c>
      <c r="H64" s="82"/>
      <c r="I64" s="82"/>
      <c r="J64" s="82"/>
      <c r="K64" s="82"/>
      <c r="L64" s="82"/>
      <c r="M64" s="82"/>
      <c r="N64" s="82"/>
      <c r="O64" s="82"/>
    </row>
    <row r="65" spans="2:15" x14ac:dyDescent="0.3">
      <c r="B65" s="20" t="str">
        <f>'Chipset units'!B65</f>
        <v xml:space="preserve">Ethernet </v>
      </c>
      <c r="C65" s="19" t="str">
        <f>'Chipset units'!C65</f>
        <v xml:space="preserve">50GbE </v>
      </c>
      <c r="D65" s="19" t="str">
        <f>'Chipset units'!D65</f>
        <v>2 km</v>
      </c>
      <c r="E65" s="18" t="str">
        <f>'Chipset units'!E65</f>
        <v>all</v>
      </c>
      <c r="F65" s="82">
        <f>IF('Chipset units'!F65="",0,'Chipset units'!F65*'Chipset prices'!F65)/10^6</f>
        <v>0</v>
      </c>
      <c r="G65" s="82">
        <f>IF('Chipset units'!G65="",0,'Chipset units'!G65*'Chipset prices'!G65)/10^6</f>
        <v>0</v>
      </c>
      <c r="H65" s="82"/>
      <c r="I65" s="82"/>
      <c r="J65" s="82"/>
      <c r="K65" s="82"/>
      <c r="L65" s="82"/>
      <c r="M65" s="82"/>
      <c r="N65" s="82"/>
      <c r="O65" s="82"/>
    </row>
    <row r="66" spans="2:15" x14ac:dyDescent="0.3">
      <c r="B66" s="20" t="str">
        <f>'Chipset units'!B66</f>
        <v xml:space="preserve">Ethernet </v>
      </c>
      <c r="C66" s="19" t="str">
        <f>'Chipset units'!C66</f>
        <v xml:space="preserve">50GbE </v>
      </c>
      <c r="D66" s="19" t="str">
        <f>'Chipset units'!D66</f>
        <v>10 km</v>
      </c>
      <c r="E66" s="18" t="str">
        <f>'Chipset units'!E66</f>
        <v>all</v>
      </c>
      <c r="F66" s="82">
        <f>IF('Chipset units'!F66="",0,'Chipset units'!F66*'Chipset prices'!F66)/10^6</f>
        <v>0</v>
      </c>
      <c r="G66" s="82">
        <f>IF('Chipset units'!G66="",0,'Chipset units'!G66*'Chipset prices'!G66)/10^6</f>
        <v>0</v>
      </c>
      <c r="H66" s="82"/>
      <c r="I66" s="82"/>
      <c r="J66" s="82"/>
      <c r="K66" s="82"/>
      <c r="L66" s="82"/>
      <c r="M66" s="82"/>
      <c r="N66" s="82"/>
      <c r="O66" s="82"/>
    </row>
    <row r="67" spans="2:15" x14ac:dyDescent="0.3">
      <c r="B67" s="20" t="str">
        <f>'Chipset units'!B67</f>
        <v xml:space="preserve">Ethernet </v>
      </c>
      <c r="C67" s="19" t="str">
        <f>'Chipset units'!C67</f>
        <v xml:space="preserve">50GbE </v>
      </c>
      <c r="D67" s="19" t="str">
        <f>'Chipset units'!D67</f>
        <v>40 km</v>
      </c>
      <c r="E67" s="18" t="str">
        <f>'Chipset units'!E67</f>
        <v>all</v>
      </c>
      <c r="F67" s="82">
        <f>IF('Chipset units'!F67="",0,'Chipset units'!F67*'Chipset prices'!F67)/10^6</f>
        <v>0</v>
      </c>
      <c r="G67" s="82">
        <f>IF('Chipset units'!G67="",0,'Chipset units'!G67*'Chipset prices'!G67)/10^6</f>
        <v>0</v>
      </c>
      <c r="H67" s="82"/>
      <c r="I67" s="82"/>
      <c r="J67" s="82"/>
      <c r="K67" s="82"/>
      <c r="L67" s="82"/>
      <c r="M67" s="82"/>
      <c r="N67" s="82"/>
      <c r="O67" s="82"/>
    </row>
    <row r="68" spans="2:15" x14ac:dyDescent="0.3">
      <c r="B68" s="20" t="str">
        <f>'Chipset units'!B68</f>
        <v xml:space="preserve">Ethernet </v>
      </c>
      <c r="C68" s="19" t="str">
        <f>'Chipset units'!C68</f>
        <v xml:space="preserve">50GbE </v>
      </c>
      <c r="D68" s="19" t="str">
        <f>'Chipset units'!D68</f>
        <v>80 km</v>
      </c>
      <c r="E68" s="18" t="str">
        <f>'Chipset units'!E68</f>
        <v>all</v>
      </c>
      <c r="F68" s="82">
        <f>IF('Chipset units'!F68="",0,'Chipset units'!F68*'Chipset prices'!F68)/10^6</f>
        <v>0</v>
      </c>
      <c r="G68" s="82">
        <f>IF('Chipset units'!G68="",0,'Chipset units'!G68*'Chipset prices'!G68)/10^6</f>
        <v>0</v>
      </c>
      <c r="H68" s="82"/>
      <c r="I68" s="82"/>
      <c r="J68" s="82"/>
      <c r="K68" s="82"/>
      <c r="L68" s="82"/>
      <c r="M68" s="82"/>
      <c r="N68" s="82"/>
      <c r="O68" s="82"/>
    </row>
    <row r="69" spans="2:15" x14ac:dyDescent="0.3">
      <c r="B69" s="20" t="str">
        <f>'Chipset units'!B69</f>
        <v xml:space="preserve">Ethernet </v>
      </c>
      <c r="C69" s="19" t="str">
        <f>'Chipset units'!C69</f>
        <v>100GbE</v>
      </c>
      <c r="D69" s="19" t="str">
        <f>'Chipset units'!D69</f>
        <v>100 m</v>
      </c>
      <c r="E69" s="18" t="str">
        <f>'Chipset units'!E69</f>
        <v>CFP</v>
      </c>
      <c r="F69" s="82">
        <f>IF('Chipset units'!F69="",0,'Chipset units'!F69*'Chipset prices'!F69)/10^6</f>
        <v>2.8983325249999998</v>
      </c>
      <c r="G69" s="82">
        <f>IF('Chipset units'!G69="",0,'Chipset units'!G69*'Chipset prices'!G69)/10^6</f>
        <v>1.2104131875000002</v>
      </c>
      <c r="H69" s="82"/>
      <c r="I69" s="82"/>
      <c r="J69" s="82"/>
      <c r="K69" s="82"/>
      <c r="L69" s="82"/>
      <c r="M69" s="82"/>
      <c r="N69" s="82"/>
      <c r="O69" s="82"/>
    </row>
    <row r="70" spans="2:15" x14ac:dyDescent="0.3">
      <c r="B70" s="20" t="str">
        <f>'Chipset units'!B70</f>
        <v xml:space="preserve">Ethernet </v>
      </c>
      <c r="C70" s="19" t="str">
        <f>'Chipset units'!C70</f>
        <v>100GbE</v>
      </c>
      <c r="D70" s="19" t="str">
        <f>'Chipset units'!D70</f>
        <v>100 m</v>
      </c>
      <c r="E70" s="18" t="str">
        <f>'Chipset units'!E70</f>
        <v>CFP2/4</v>
      </c>
      <c r="F70" s="82">
        <f>IF('Chipset units'!F70="",0,'Chipset units'!F70*'Chipset prices'!F70)/10^6</f>
        <v>0.10989202189307215</v>
      </c>
      <c r="G70" s="82">
        <f>IF('Chipset units'!G70="",0,'Chipset units'!G70*'Chipset prices'!G70)/10^6</f>
        <v>4.0268443205144305E-2</v>
      </c>
      <c r="H70" s="82"/>
      <c r="I70" s="82"/>
      <c r="J70" s="82"/>
      <c r="K70" s="82"/>
      <c r="L70" s="82"/>
      <c r="M70" s="82"/>
      <c r="N70" s="82"/>
      <c r="O70" s="82"/>
    </row>
    <row r="71" spans="2:15" x14ac:dyDescent="0.3">
      <c r="B71" s="20" t="str">
        <f>'Chipset units'!B71</f>
        <v xml:space="preserve">Ethernet </v>
      </c>
      <c r="C71" s="19" t="str">
        <f>'Chipset units'!C71</f>
        <v>100GbE SR4</v>
      </c>
      <c r="D71" s="19" t="str">
        <f>'Chipset units'!D71</f>
        <v>100 m</v>
      </c>
      <c r="E71" s="18" t="str">
        <f>'Chipset units'!E71</f>
        <v>QSFP28</v>
      </c>
      <c r="F71" s="82">
        <f>IF('Chipset units'!F71="",0,'Chipset units'!F71*'Chipset prices'!F71)/10^6</f>
        <v>7.0474329899999999</v>
      </c>
      <c r="G71" s="82">
        <f>IF('Chipset units'!G71="",0,'Chipset units'!G71*'Chipset prices'!G71)/10^6</f>
        <v>11.052826919620202</v>
      </c>
      <c r="H71" s="82"/>
      <c r="I71" s="82"/>
      <c r="J71" s="82"/>
      <c r="K71" s="82"/>
      <c r="L71" s="82"/>
      <c r="M71" s="82"/>
      <c r="N71" s="82"/>
      <c r="O71" s="82"/>
    </row>
    <row r="72" spans="2:15" x14ac:dyDescent="0.3">
      <c r="B72" s="20" t="str">
        <f>'Chipset units'!B72</f>
        <v xml:space="preserve">Ethernet </v>
      </c>
      <c r="C72" s="19" t="str">
        <f>'Chipset units'!C72</f>
        <v>100GbE SR2</v>
      </c>
      <c r="D72" s="19" t="str">
        <f>'Chipset units'!D72</f>
        <v>100 m</v>
      </c>
      <c r="E72" s="18" t="str">
        <f>'Chipset units'!E72</f>
        <v>SFP-DD, DSFP</v>
      </c>
      <c r="F72" s="82">
        <f>IF('Chipset units'!F72="",0,'Chipset units'!F72*'Chipset prices'!F72)/10^6</f>
        <v>0</v>
      </c>
      <c r="G72" s="82">
        <f>IF('Chipset units'!G72="",0,'Chipset units'!G72*'Chipset prices'!G72)/10^6</f>
        <v>0</v>
      </c>
      <c r="H72" s="82"/>
      <c r="I72" s="82"/>
      <c r="J72" s="82"/>
      <c r="K72" s="82"/>
      <c r="L72" s="82"/>
      <c r="M72" s="82"/>
      <c r="N72" s="82"/>
      <c r="O72" s="82"/>
    </row>
    <row r="73" spans="2:15" x14ac:dyDescent="0.3">
      <c r="B73" s="20" t="str">
        <f>'Chipset units'!B73</f>
        <v xml:space="preserve">Ethernet </v>
      </c>
      <c r="C73" s="19" t="str">
        <f>'Chipset units'!C73</f>
        <v>100GbE MM Duplex</v>
      </c>
      <c r="D73" s="19" t="str">
        <f>'Chipset units'!D73</f>
        <v>100 - 300 m</v>
      </c>
      <c r="E73" s="18" t="str">
        <f>'Chipset units'!E73</f>
        <v>QSFP28</v>
      </c>
      <c r="F73" s="82">
        <f>IF('Chipset units'!F73="",0,'Chipset units'!F73*'Chipset prices'!F73)/10^6</f>
        <v>0</v>
      </c>
      <c r="G73" s="82">
        <f>IF('Chipset units'!G73="",0,'Chipset units'!G73*'Chipset prices'!G73)/10^6</f>
        <v>0</v>
      </c>
      <c r="H73" s="82"/>
      <c r="I73" s="82"/>
      <c r="J73" s="82"/>
      <c r="K73" s="82"/>
      <c r="L73" s="82"/>
      <c r="M73" s="82"/>
      <c r="N73" s="82"/>
      <c r="O73" s="82"/>
    </row>
    <row r="74" spans="2:15" x14ac:dyDescent="0.3">
      <c r="B74" s="20" t="str">
        <f>'Chipset units'!B74</f>
        <v xml:space="preserve">Ethernet </v>
      </c>
      <c r="C74" s="19" t="str">
        <f>'Chipset units'!C74</f>
        <v>100GbE eSR4</v>
      </c>
      <c r="D74" s="19" t="str">
        <f>'Chipset units'!D74</f>
        <v>300 m</v>
      </c>
      <c r="E74" s="18" t="str">
        <f>'Chipset units'!E74</f>
        <v>QSFP28</v>
      </c>
      <c r="F74" s="82">
        <f>IF('Chipset units'!F74="",0,'Chipset units'!F74*'Chipset prices'!F74)/10^6</f>
        <v>0</v>
      </c>
      <c r="G74" s="82">
        <f>IF('Chipset units'!G74="",0,'Chipset units'!G74*'Chipset prices'!G74)/10^6</f>
        <v>0</v>
      </c>
      <c r="H74" s="82"/>
      <c r="I74" s="82"/>
      <c r="J74" s="82"/>
      <c r="K74" s="82"/>
      <c r="L74" s="82"/>
      <c r="M74" s="82"/>
      <c r="N74" s="82"/>
      <c r="O74" s="82"/>
    </row>
    <row r="75" spans="2:15" x14ac:dyDescent="0.3">
      <c r="B75" s="20" t="str">
        <f>'Chipset units'!B75</f>
        <v xml:space="preserve">Ethernet </v>
      </c>
      <c r="C75" s="19" t="str">
        <f>'Chipset units'!C75</f>
        <v>100GbE PSM4</v>
      </c>
      <c r="D75" s="19" t="str">
        <f>'Chipset units'!D75</f>
        <v>500 m</v>
      </c>
      <c r="E75" s="18" t="str">
        <f>'Chipset units'!E75</f>
        <v>QSFP28</v>
      </c>
      <c r="F75" s="82">
        <f>IF('Chipset units'!F75="",0,'Chipset units'!F75*'Chipset prices'!F75)/10^6</f>
        <v>8.8106057312000008</v>
      </c>
      <c r="G75" s="82">
        <f>IF('Chipset units'!G75="",0,'Chipset units'!G75*'Chipset prices'!G75)/10^6</f>
        <v>20.552220390000002</v>
      </c>
      <c r="H75" s="82"/>
      <c r="I75" s="82"/>
      <c r="J75" s="82"/>
      <c r="K75" s="82"/>
      <c r="L75" s="82"/>
      <c r="M75" s="82"/>
      <c r="N75" s="82"/>
      <c r="O75" s="82"/>
    </row>
    <row r="76" spans="2:15" x14ac:dyDescent="0.3">
      <c r="B76" s="20" t="str">
        <f>'Chipset units'!B76</f>
        <v xml:space="preserve">Ethernet </v>
      </c>
      <c r="C76" s="19" t="str">
        <f>'Chipset units'!C76</f>
        <v>100GbE DR</v>
      </c>
      <c r="D76" s="19" t="str">
        <f>'Chipset units'!D76</f>
        <v>500 m</v>
      </c>
      <c r="E76" s="18" t="str">
        <f>'Chipset units'!E76</f>
        <v>QSFP28</v>
      </c>
      <c r="F76" s="82">
        <f>IF('Chipset units'!F76="",0,'Chipset units'!F76*'Chipset prices'!F76)/10^6</f>
        <v>0</v>
      </c>
      <c r="G76" s="82">
        <f>IF('Chipset units'!G76="",0,'Chipset units'!G76*'Chipset prices'!G76)/10^6</f>
        <v>0</v>
      </c>
      <c r="H76" s="82"/>
      <c r="I76" s="82"/>
      <c r="J76" s="82"/>
      <c r="K76" s="82"/>
      <c r="L76" s="82"/>
      <c r="M76" s="82"/>
      <c r="N76" s="82"/>
      <c r="O76" s="82"/>
    </row>
    <row r="77" spans="2:15" x14ac:dyDescent="0.3">
      <c r="B77" s="20" t="str">
        <f>'Chipset units'!B77</f>
        <v xml:space="preserve">Ethernet </v>
      </c>
      <c r="C77" s="19" t="str">
        <f>'Chipset units'!C77</f>
        <v>100GbE CWDM4</v>
      </c>
      <c r="D77" s="19" t="str">
        <f>'Chipset units'!D77</f>
        <v>2 km</v>
      </c>
      <c r="E77" s="18" t="str">
        <f>'Chipset units'!E77</f>
        <v>QSFP28</v>
      </c>
      <c r="F77" s="82">
        <f>IF('Chipset units'!F77="",0,'Chipset units'!F77*'Chipset prices'!F77)/10^6</f>
        <v>7.166298750000001</v>
      </c>
      <c r="G77" s="82">
        <f>IF('Chipset units'!G77="",0,'Chipset units'!G77*'Chipset prices'!G77)/10^6</f>
        <v>39.979607850000001</v>
      </c>
      <c r="H77" s="82"/>
      <c r="I77" s="82"/>
      <c r="J77" s="82"/>
      <c r="K77" s="82"/>
      <c r="L77" s="82"/>
      <c r="M77" s="82"/>
      <c r="N77" s="82"/>
      <c r="O77" s="82"/>
    </row>
    <row r="78" spans="2:15" x14ac:dyDescent="0.3">
      <c r="B78" s="20" t="str">
        <f>'Chipset units'!B78</f>
        <v xml:space="preserve">Ethernet </v>
      </c>
      <c r="C78" s="19" t="str">
        <f>'Chipset units'!C78</f>
        <v>100G CWDM4-subspec</v>
      </c>
      <c r="D78" s="19" t="str">
        <f>'Chipset units'!D78</f>
        <v>500 m</v>
      </c>
      <c r="E78" s="18" t="str">
        <f>'Chipset units'!E78</f>
        <v>QSFP28</v>
      </c>
      <c r="F78" s="82">
        <f>IF('Chipset units'!F78="",0,'Chipset units'!F78*'Chipset prices'!F78)/10^6</f>
        <v>3.3236131499999995</v>
      </c>
      <c r="G78" s="82">
        <f>IF('Chipset units'!G78="",0,'Chipset units'!G78*'Chipset prices'!G78)/10^6</f>
        <v>24.74928105</v>
      </c>
      <c r="H78" s="82"/>
      <c r="I78" s="82"/>
      <c r="J78" s="82"/>
      <c r="K78" s="82"/>
      <c r="L78" s="82"/>
      <c r="M78" s="82"/>
      <c r="N78" s="82"/>
      <c r="O78" s="82"/>
    </row>
    <row r="79" spans="2:15" x14ac:dyDescent="0.3">
      <c r="B79" s="20" t="str">
        <f>'Chipset units'!B79</f>
        <v xml:space="preserve">Ethernet </v>
      </c>
      <c r="C79" s="19" t="str">
        <f>'Chipset units'!C79</f>
        <v>100GbE FR</v>
      </c>
      <c r="D79" s="19" t="str">
        <f>'Chipset units'!D79</f>
        <v>2 km</v>
      </c>
      <c r="E79" s="18" t="str">
        <f>'Chipset units'!E79</f>
        <v>QSFP28</v>
      </c>
      <c r="F79" s="82">
        <f>IF('Chipset units'!F79="",0,'Chipset units'!F79*'Chipset prices'!F79)/10^6</f>
        <v>0</v>
      </c>
      <c r="G79" s="82">
        <f>IF('Chipset units'!G79="",0,'Chipset units'!G79*'Chipset prices'!G79)/10^6</f>
        <v>0</v>
      </c>
      <c r="H79" s="82"/>
      <c r="I79" s="82"/>
      <c r="J79" s="82"/>
      <c r="K79" s="82"/>
      <c r="L79" s="82"/>
      <c r="M79" s="82"/>
      <c r="N79" s="82"/>
      <c r="O79" s="82"/>
    </row>
    <row r="80" spans="2:15" x14ac:dyDescent="0.3">
      <c r="B80" s="20" t="str">
        <f>'Chipset units'!B80</f>
        <v xml:space="preserve">Ethernet </v>
      </c>
      <c r="C80" s="19" t="str">
        <f>'Chipset units'!C80</f>
        <v>100GbE</v>
      </c>
      <c r="D80" s="19" t="str">
        <f>'Chipset units'!D80</f>
        <v>10 km</v>
      </c>
      <c r="E80" s="18" t="str">
        <f>'Chipset units'!E80</f>
        <v>CFP</v>
      </c>
      <c r="F80" s="82">
        <f>IF('Chipset units'!F80="",0,'Chipset units'!F80*'Chipset prices'!F80)/10^6</f>
        <v>53.328003036285253</v>
      </c>
      <c r="G80" s="82">
        <f>IF('Chipset units'!G80="",0,'Chipset units'!G80*'Chipset prices'!G80)/10^6</f>
        <v>25.633678683134843</v>
      </c>
      <c r="H80" s="82"/>
      <c r="I80" s="82"/>
      <c r="J80" s="82"/>
      <c r="K80" s="82"/>
      <c r="L80" s="82"/>
      <c r="M80" s="82"/>
      <c r="N80" s="82"/>
      <c r="O80" s="82"/>
    </row>
    <row r="81" spans="2:24" x14ac:dyDescent="0.3">
      <c r="B81" s="20" t="str">
        <f>'Chipset units'!B81</f>
        <v xml:space="preserve">Ethernet </v>
      </c>
      <c r="C81" s="19" t="str">
        <f>'Chipset units'!C81</f>
        <v>100GbE</v>
      </c>
      <c r="D81" s="19" t="str">
        <f>'Chipset units'!D81</f>
        <v>10 km</v>
      </c>
      <c r="E81" s="18" t="str">
        <f>'Chipset units'!E81</f>
        <v>CFP2/4</v>
      </c>
      <c r="F81" s="82">
        <f>IF('Chipset units'!F81="",0,'Chipset units'!F81*'Chipset prices'!F81)/10^6</f>
        <v>7.4947437499999996</v>
      </c>
      <c r="G81" s="82">
        <f>IF('Chipset units'!G81="",0,'Chipset units'!G81*'Chipset prices'!G81)/10^6</f>
        <v>4.5748170000000004</v>
      </c>
      <c r="H81" s="82"/>
      <c r="I81" s="82"/>
      <c r="J81" s="82"/>
      <c r="K81" s="82"/>
      <c r="L81" s="82"/>
      <c r="M81" s="82"/>
      <c r="N81" s="82"/>
      <c r="O81" s="82"/>
    </row>
    <row r="82" spans="2:24" x14ac:dyDescent="0.3">
      <c r="B82" s="20" t="str">
        <f>'Chipset units'!B82</f>
        <v xml:space="preserve">Ethernet </v>
      </c>
      <c r="C82" s="19" t="str">
        <f>'Chipset units'!C82</f>
        <v>100GbE LR4</v>
      </c>
      <c r="D82" s="19" t="str">
        <f>'Chipset units'!D82</f>
        <v>10 km</v>
      </c>
      <c r="E82" s="18" t="str">
        <f>'Chipset units'!E82</f>
        <v>QSFP28</v>
      </c>
      <c r="F82" s="82">
        <f>IF('Chipset units'!F82="",0,'Chipset units'!F82*'Chipset prices'!F82)/10^6</f>
        <v>7.3484937500000003</v>
      </c>
      <c r="G82" s="82">
        <f>IF('Chipset units'!G82="",0,'Chipset units'!G82*'Chipset prices'!G82)/10^6</f>
        <v>21.197592</v>
      </c>
      <c r="H82" s="82"/>
      <c r="I82" s="82"/>
      <c r="J82" s="82"/>
      <c r="K82" s="82"/>
      <c r="L82" s="82"/>
      <c r="M82" s="82"/>
      <c r="N82" s="82"/>
      <c r="O82" s="82"/>
    </row>
    <row r="83" spans="2:24" x14ac:dyDescent="0.3">
      <c r="B83" s="20" t="str">
        <f>'Chipset units'!B83</f>
        <v xml:space="preserve">Ethernet </v>
      </c>
      <c r="C83" s="19" t="str">
        <f>'Chipset units'!C83</f>
        <v>100GbE 4WDM10</v>
      </c>
      <c r="D83" s="19" t="str">
        <f>'Chipset units'!D83</f>
        <v>10 km</v>
      </c>
      <c r="E83" s="18" t="str">
        <f>'Chipset units'!E83</f>
        <v>QSFP28</v>
      </c>
      <c r="F83" s="82">
        <f>IF('Chipset units'!F83="",0,'Chipset units'!F83*'Chipset prices'!F83)/10^6</f>
        <v>0</v>
      </c>
      <c r="G83" s="82">
        <f>IF('Chipset units'!G83="",0,'Chipset units'!G83*'Chipset prices'!G83)/10^6</f>
        <v>2.6324999999999998</v>
      </c>
      <c r="H83" s="82"/>
      <c r="I83" s="82"/>
      <c r="J83" s="82"/>
      <c r="K83" s="82"/>
      <c r="L83" s="82"/>
      <c r="M83" s="82"/>
      <c r="N83" s="82"/>
      <c r="O83" s="82"/>
    </row>
    <row r="84" spans="2:24" x14ac:dyDescent="0.3">
      <c r="B84" s="20" t="str">
        <f>'Chipset units'!B84</f>
        <v xml:space="preserve">Ethernet </v>
      </c>
      <c r="C84" s="19" t="str">
        <f>'Chipset units'!C84</f>
        <v>100GbE 4WDM20</v>
      </c>
      <c r="D84" s="19" t="str">
        <f>'Chipset units'!D84</f>
        <v>20 km</v>
      </c>
      <c r="E84" s="18" t="str">
        <f>'Chipset units'!E84</f>
        <v>QSFP28</v>
      </c>
      <c r="F84" s="82">
        <f>IF('Chipset units'!F84="",0,'Chipset units'!F84*'Chipset prices'!F84)/10^6</f>
        <v>0</v>
      </c>
      <c r="G84" s="82">
        <f>IF('Chipset units'!G84="",0,'Chipset units'!G84*'Chipset prices'!G84)/10^6</f>
        <v>0</v>
      </c>
      <c r="H84" s="82"/>
      <c r="I84" s="82"/>
      <c r="J84" s="82"/>
      <c r="K84" s="82"/>
      <c r="L84" s="82"/>
      <c r="M84" s="82"/>
      <c r="N84" s="82"/>
      <c r="O84" s="82"/>
    </row>
    <row r="85" spans="2:24" x14ac:dyDescent="0.3">
      <c r="B85" s="20" t="str">
        <f>'Chipset units'!B85</f>
        <v xml:space="preserve">Ethernet </v>
      </c>
      <c r="C85" s="19" t="str">
        <f>'Chipset units'!C85</f>
        <v>100GbE ER4, ER4-Lite</v>
      </c>
      <c r="D85" s="19" t="str">
        <f>'Chipset units'!D85</f>
        <v>40 km</v>
      </c>
      <c r="E85" s="18" t="str">
        <f>'Chipset units'!E85</f>
        <v>all</v>
      </c>
      <c r="F85" s="82">
        <f>IF('Chipset units'!F85="",0,'Chipset units'!F85*'Chipset prices'!F85)/10^6</f>
        <v>0.72696000000000005</v>
      </c>
      <c r="G85" s="82">
        <f>IF('Chipset units'!G85="",0,'Chipset units'!G85*'Chipset prices'!G85)/10^6</f>
        <v>0.72109440000000002</v>
      </c>
      <c r="H85" s="82"/>
      <c r="I85" s="82"/>
      <c r="J85" s="82"/>
      <c r="K85" s="82"/>
      <c r="L85" s="82"/>
      <c r="M85" s="82"/>
      <c r="N85" s="82"/>
      <c r="O85" s="82"/>
    </row>
    <row r="86" spans="2:24" x14ac:dyDescent="0.3">
      <c r="B86" s="101" t="str">
        <f>'Chipset units'!B86</f>
        <v xml:space="preserve">Ethernet </v>
      </c>
      <c r="C86" s="130" t="str">
        <f>'Chipset units'!C86</f>
        <v>200GbE</v>
      </c>
      <c r="D86" s="130" t="str">
        <f>'Chipset units'!D86</f>
        <v>100 m</v>
      </c>
      <c r="E86" s="131" t="str">
        <f>'Chipset units'!E86</f>
        <v>QSFP56</v>
      </c>
      <c r="F86" s="82">
        <f>IF('Chipset units'!F86="",0,'Chipset units'!F86*'Chipset prices'!F86)/10^6</f>
        <v>0</v>
      </c>
      <c r="G86" s="82">
        <f>IF('Chipset units'!G86="",0,'Chipset units'!G86*'Chipset prices'!G86)/10^6</f>
        <v>0</v>
      </c>
      <c r="H86" s="82"/>
      <c r="I86" s="82"/>
      <c r="J86" s="82"/>
      <c r="K86" s="82"/>
      <c r="L86" s="82"/>
      <c r="M86" s="82"/>
      <c r="N86" s="82"/>
      <c r="O86" s="82"/>
      <c r="Q86" s="86" t="e">
        <f>H86/#REF!</f>
        <v>#REF!</v>
      </c>
      <c r="R86" s="86" t="e">
        <f>I86/#REF!</f>
        <v>#REF!</v>
      </c>
      <c r="S86" s="86" t="e">
        <f>J86/#REF!</f>
        <v>#REF!</v>
      </c>
      <c r="T86" s="86" t="e">
        <f>K86/#REF!</f>
        <v>#REF!</v>
      </c>
      <c r="U86" s="86" t="e">
        <f>L86/#REF!</f>
        <v>#REF!</v>
      </c>
      <c r="V86" s="86" t="e">
        <f>M86/#REF!</f>
        <v>#REF!</v>
      </c>
      <c r="W86" s="86" t="e">
        <f>N86/#REF!</f>
        <v>#REF!</v>
      </c>
      <c r="X86" s="86" t="e">
        <f>O86/#REF!</f>
        <v>#REF!</v>
      </c>
    </row>
    <row r="87" spans="2:24" x14ac:dyDescent="0.3">
      <c r="B87" s="101" t="str">
        <f>'Chipset units'!B87</f>
        <v xml:space="preserve">Ethernet </v>
      </c>
      <c r="C87" s="130" t="str">
        <f>'Chipset units'!C87</f>
        <v>2x200 (400G-SR8)</v>
      </c>
      <c r="D87" s="130" t="str">
        <f>'Chipset units'!D87</f>
        <v>100 m</v>
      </c>
      <c r="E87" s="131" t="str">
        <f>'Chipset units'!E87</f>
        <v>OSFP</v>
      </c>
      <c r="F87" s="82">
        <f>IF('Chipset units'!F87="",0,'Chipset units'!F87*'Chipset prices'!F87)/10^6</f>
        <v>0</v>
      </c>
      <c r="G87" s="82">
        <f>IF('Chipset units'!G87="",0,'Chipset units'!G87*'Chipset prices'!G87)/10^6</f>
        <v>0</v>
      </c>
      <c r="H87" s="82"/>
      <c r="I87" s="82"/>
      <c r="J87" s="82"/>
      <c r="K87" s="82"/>
      <c r="L87" s="82"/>
      <c r="M87" s="82"/>
      <c r="N87" s="82"/>
      <c r="O87" s="82"/>
      <c r="Q87" s="86" t="e">
        <f>H87/#REF!</f>
        <v>#REF!</v>
      </c>
      <c r="R87" s="86" t="e">
        <f>I87/#REF!</f>
        <v>#REF!</v>
      </c>
      <c r="S87" s="86" t="e">
        <f>J87/#REF!</f>
        <v>#REF!</v>
      </c>
      <c r="T87" s="86" t="e">
        <f>K87/#REF!</f>
        <v>#REF!</v>
      </c>
      <c r="U87" s="86" t="e">
        <f>L87/#REF!</f>
        <v>#REF!</v>
      </c>
      <c r="V87" s="86" t="e">
        <f>M87/#REF!</f>
        <v>#REF!</v>
      </c>
      <c r="W87" s="86" t="e">
        <f>N87/#REF!</f>
        <v>#REF!</v>
      </c>
      <c r="X87" s="86" t="e">
        <f>O87/#REF!</f>
        <v>#REF!</v>
      </c>
    </row>
    <row r="88" spans="2:24" x14ac:dyDescent="0.3">
      <c r="B88" s="101" t="str">
        <f>'Chipset units'!B88</f>
        <v xml:space="preserve">Ethernet </v>
      </c>
      <c r="C88" s="130" t="str">
        <f>'Chipset units'!C88</f>
        <v>200GbE</v>
      </c>
      <c r="D88" s="130" t="str">
        <f>'Chipset units'!D88</f>
        <v>2 km</v>
      </c>
      <c r="E88" s="131" t="str">
        <f>'Chipset units'!E88</f>
        <v>QSFP56</v>
      </c>
      <c r="F88" s="82">
        <f>IF('Chipset units'!F88="",0,'Chipset units'!F88*'Chipset prices'!F88)/10^6</f>
        <v>0</v>
      </c>
      <c r="G88" s="82">
        <f>IF('Chipset units'!G88="",0,'Chipset units'!G88*'Chipset prices'!G88)/10^6</f>
        <v>0</v>
      </c>
      <c r="H88" s="82"/>
      <c r="I88" s="82"/>
      <c r="J88" s="82"/>
      <c r="K88" s="82"/>
      <c r="L88" s="82"/>
      <c r="M88" s="82"/>
      <c r="N88" s="82"/>
      <c r="O88" s="82"/>
      <c r="Q88" s="86" t="e">
        <f>H88/#REF!</f>
        <v>#REF!</v>
      </c>
      <c r="R88" s="86" t="e">
        <f>I88/#REF!</f>
        <v>#REF!</v>
      </c>
      <c r="S88" s="86" t="e">
        <f>J88/#REF!</f>
        <v>#REF!</v>
      </c>
      <c r="T88" s="86" t="e">
        <f>K88/#REF!</f>
        <v>#REF!</v>
      </c>
      <c r="U88" s="86" t="e">
        <f>L88/#REF!</f>
        <v>#REF!</v>
      </c>
      <c r="V88" s="86" t="e">
        <f>M88/#REF!</f>
        <v>#REF!</v>
      </c>
      <c r="W88" s="86" t="e">
        <f>N88/#REF!</f>
        <v>#REF!</v>
      </c>
      <c r="X88" s="86" t="e">
        <f>O88/#REF!</f>
        <v>#REF!</v>
      </c>
    </row>
    <row r="89" spans="2:24" x14ac:dyDescent="0.3">
      <c r="B89" s="101" t="str">
        <f>'Chipset units'!B89</f>
        <v xml:space="preserve">Ethernet </v>
      </c>
      <c r="C89" s="130" t="str">
        <f>'Chipset units'!C89</f>
        <v>2x200GbE</v>
      </c>
      <c r="D89" s="130" t="str">
        <f>'Chipset units'!D89</f>
        <v>2 km</v>
      </c>
      <c r="E89" s="131" t="str">
        <f>'Chipset units'!E89</f>
        <v>OSFP</v>
      </c>
      <c r="F89" s="82">
        <f>IF('Chipset units'!F89="",0,'Chipset units'!F89*'Chipset prices'!F89)/10^6</f>
        <v>0</v>
      </c>
      <c r="G89" s="82">
        <f>IF('Chipset units'!G89="",0,'Chipset units'!G89*'Chipset prices'!G89)/10^6</f>
        <v>0</v>
      </c>
      <c r="H89" s="82"/>
      <c r="I89" s="82"/>
      <c r="J89" s="82"/>
      <c r="K89" s="82"/>
      <c r="L89" s="82"/>
      <c r="M89" s="82"/>
      <c r="N89" s="82"/>
      <c r="O89" s="82"/>
      <c r="Q89" s="86" t="e">
        <f>H89/#REF!</f>
        <v>#REF!</v>
      </c>
      <c r="R89" s="86" t="e">
        <f>I89/#REF!</f>
        <v>#REF!</v>
      </c>
      <c r="S89" s="86" t="e">
        <f>J89/#REF!</f>
        <v>#REF!</v>
      </c>
      <c r="T89" s="86" t="e">
        <f>K89/#REF!</f>
        <v>#REF!</v>
      </c>
      <c r="U89" s="86" t="e">
        <f>L89/#REF!</f>
        <v>#REF!</v>
      </c>
      <c r="V89" s="86" t="e">
        <f>M89/#REF!</f>
        <v>#REF!</v>
      </c>
      <c r="W89" s="86" t="e">
        <f>N89/#REF!</f>
        <v>#REF!</v>
      </c>
      <c r="X89" s="86" t="e">
        <f>O89/#REF!</f>
        <v>#REF!</v>
      </c>
    </row>
    <row r="90" spans="2:24" x14ac:dyDescent="0.3">
      <c r="B90" s="101" t="str">
        <f>'Chipset units'!B90</f>
        <v xml:space="preserve">Ethernet </v>
      </c>
      <c r="C90" s="130" t="str">
        <f>'Chipset units'!C90</f>
        <v>400GbE SR4.2</v>
      </c>
      <c r="D90" s="130" t="str">
        <f>'Chipset units'!D90</f>
        <v>100 m</v>
      </c>
      <c r="E90" s="131" t="str">
        <f>'Chipset units'!E90</f>
        <v>all</v>
      </c>
      <c r="F90" s="82">
        <f>IF('Chipset units'!F90="",0,'Chipset units'!F90*'Chipset prices'!F90)/10^6</f>
        <v>0</v>
      </c>
      <c r="G90" s="82">
        <f>IF('Chipset units'!G90="",0,'Chipset units'!G90*'Chipset prices'!G90)/10^6</f>
        <v>0</v>
      </c>
      <c r="H90" s="82"/>
      <c r="I90" s="82"/>
      <c r="J90" s="82"/>
      <c r="K90" s="82"/>
      <c r="L90" s="82"/>
      <c r="M90" s="82"/>
      <c r="N90" s="82"/>
      <c r="O90" s="82"/>
      <c r="Q90" s="86" t="e">
        <f>H90/#REF!</f>
        <v>#REF!</v>
      </c>
      <c r="R90" s="86" t="e">
        <f>I90/#REF!</f>
        <v>#REF!</v>
      </c>
      <c r="S90" s="86" t="e">
        <f>J90/#REF!</f>
        <v>#REF!</v>
      </c>
      <c r="T90" s="86" t="e">
        <f>K90/#REF!</f>
        <v>#REF!</v>
      </c>
      <c r="U90" s="86" t="e">
        <f>L90/#REF!</f>
        <v>#REF!</v>
      </c>
      <c r="V90" s="86" t="e">
        <f>M90/#REF!</f>
        <v>#REF!</v>
      </c>
      <c r="W90" s="86" t="e">
        <f>N90/#REF!</f>
        <v>#REF!</v>
      </c>
      <c r="X90" s="86" t="e">
        <f>O90/#REF!</f>
        <v>#REF!</v>
      </c>
    </row>
    <row r="91" spans="2:24" x14ac:dyDescent="0.3">
      <c r="B91" s="101" t="str">
        <f>'Chipset units'!B91</f>
        <v xml:space="preserve">Ethernet </v>
      </c>
      <c r="C91" s="130" t="str">
        <f>'Chipset units'!C91</f>
        <v>400GbE DR4</v>
      </c>
      <c r="D91" s="130" t="str">
        <f>'Chipset units'!D91</f>
        <v>500 m</v>
      </c>
      <c r="E91" s="131" t="str">
        <f>'Chipset units'!E91</f>
        <v>all</v>
      </c>
      <c r="F91" s="82">
        <f>IF('Chipset units'!F91="",0,'Chipset units'!F91*'Chipset prices'!F91)/10^6</f>
        <v>0</v>
      </c>
      <c r="G91" s="82">
        <f>IF('Chipset units'!G91="",0,'Chipset units'!G91*'Chipset prices'!G91)/10^6</f>
        <v>0</v>
      </c>
      <c r="H91" s="82"/>
      <c r="I91" s="82"/>
      <c r="J91" s="82"/>
      <c r="K91" s="82"/>
      <c r="L91" s="82"/>
      <c r="M91" s="82"/>
      <c r="N91" s="82"/>
      <c r="O91" s="82"/>
      <c r="Q91" s="86" t="e">
        <f>H91/#REF!</f>
        <v>#REF!</v>
      </c>
      <c r="R91" s="86" t="e">
        <f>I91/#REF!</f>
        <v>#REF!</v>
      </c>
      <c r="S91" s="86" t="e">
        <f>J91/#REF!</f>
        <v>#REF!</v>
      </c>
      <c r="T91" s="86" t="e">
        <f>K91/#REF!</f>
        <v>#REF!</v>
      </c>
      <c r="U91" s="86" t="e">
        <f>L91/#REF!</f>
        <v>#REF!</v>
      </c>
      <c r="V91" s="86" t="e">
        <f>M91/#REF!</f>
        <v>#REF!</v>
      </c>
      <c r="W91" s="86" t="e">
        <f>N91/#REF!</f>
        <v>#REF!</v>
      </c>
      <c r="X91" s="86" t="e">
        <f>O91/#REF!</f>
        <v>#REF!</v>
      </c>
    </row>
    <row r="92" spans="2:24" x14ac:dyDescent="0.3">
      <c r="B92" s="20" t="str">
        <f>'Chipset units'!B92</f>
        <v xml:space="preserve">Ethernet </v>
      </c>
      <c r="C92" s="19" t="str">
        <f>'Chipset units'!C92</f>
        <v>400GbE FR4, FR8</v>
      </c>
      <c r="D92" s="19" t="str">
        <f>'Chipset units'!D92</f>
        <v>2 km</v>
      </c>
      <c r="E92" s="18" t="str">
        <f>'Chipset units'!E92</f>
        <v>all</v>
      </c>
      <c r="F92" s="82">
        <f>IF('Chipset units'!F92="",0,'Chipset units'!F92*'Chipset prices'!F92)/10^6</f>
        <v>0</v>
      </c>
      <c r="G92" s="82">
        <f>IF('Chipset units'!G92="",0,'Chipset units'!G92*'Chipset prices'!G92)/10^6</f>
        <v>4.1999999999999997E-3</v>
      </c>
      <c r="H92" s="82"/>
      <c r="I92" s="82"/>
      <c r="J92" s="82"/>
      <c r="K92" s="82"/>
      <c r="L92" s="82"/>
      <c r="M92" s="82"/>
      <c r="N92" s="82"/>
      <c r="O92" s="82"/>
      <c r="Q92" s="86" t="e">
        <f>H92/#REF!</f>
        <v>#REF!</v>
      </c>
      <c r="R92" s="86" t="e">
        <f>I92/#REF!</f>
        <v>#REF!</v>
      </c>
      <c r="S92" s="86" t="e">
        <f>J92/#REF!</f>
        <v>#REF!</v>
      </c>
      <c r="T92" s="86" t="e">
        <f>K92/#REF!</f>
        <v>#REF!</v>
      </c>
      <c r="U92" s="86" t="e">
        <f>L92/#REF!</f>
        <v>#REF!</v>
      </c>
      <c r="V92" s="86" t="e">
        <f>M92/#REF!</f>
        <v>#REF!</v>
      </c>
      <c r="W92" s="86" t="e">
        <f>N92/#REF!</f>
        <v>#REF!</v>
      </c>
      <c r="X92" s="86" t="e">
        <f>O92/#REF!</f>
        <v>#REF!</v>
      </c>
    </row>
    <row r="93" spans="2:24" x14ac:dyDescent="0.3">
      <c r="B93" s="20" t="str">
        <f>'Chipset units'!B93</f>
        <v xml:space="preserve">Ethernet </v>
      </c>
      <c r="C93" s="19" t="str">
        <f>'Chipset units'!C93</f>
        <v>400GbE LR4, LR8</v>
      </c>
      <c r="D93" s="19" t="str">
        <f>'Chipset units'!D93</f>
        <v>10 km</v>
      </c>
      <c r="E93" s="18" t="str">
        <f>'Chipset units'!E93</f>
        <v>all</v>
      </c>
      <c r="F93" s="82">
        <f>IF('Chipset units'!F93="",0,'Chipset units'!F93*'Chipset prices'!F93)/10^6</f>
        <v>0</v>
      </c>
      <c r="G93" s="82">
        <f>IF('Chipset units'!G93="",0,'Chipset units'!G93*'Chipset prices'!G93)/10^6</f>
        <v>4.9200000000000001E-2</v>
      </c>
      <c r="H93" s="82"/>
      <c r="I93" s="82"/>
      <c r="J93" s="82"/>
      <c r="K93" s="82"/>
      <c r="L93" s="82"/>
      <c r="M93" s="82"/>
      <c r="N93" s="82"/>
      <c r="O93" s="82"/>
      <c r="Q93" s="86" t="e">
        <f>H93/#REF!</f>
        <v>#REF!</v>
      </c>
      <c r="R93" s="86" t="e">
        <f>I93/#REF!</f>
        <v>#REF!</v>
      </c>
      <c r="S93" s="86" t="e">
        <f>J93/#REF!</f>
        <v>#REF!</v>
      </c>
      <c r="T93" s="86" t="e">
        <f>K93/#REF!</f>
        <v>#REF!</v>
      </c>
      <c r="U93" s="86" t="e">
        <f>L93/#REF!</f>
        <v>#REF!</v>
      </c>
      <c r="V93" s="86" t="e">
        <f>M93/#REF!</f>
        <v>#REF!</v>
      </c>
      <c r="W93" s="86" t="e">
        <f>N93/#REF!</f>
        <v>#REF!</v>
      </c>
      <c r="X93" s="86" t="e">
        <f>O93/#REF!</f>
        <v>#REF!</v>
      </c>
    </row>
    <row r="94" spans="2:24" x14ac:dyDescent="0.3">
      <c r="B94" s="20" t="str">
        <f>'Chipset units'!B94</f>
        <v xml:space="preserve">Ethernet </v>
      </c>
      <c r="C94" s="19" t="str">
        <f>'Chipset units'!C94</f>
        <v>2x400G SR8</v>
      </c>
      <c r="D94" s="19" t="str">
        <f>'Chipset units'!D94</f>
        <v>50 m</v>
      </c>
      <c r="E94" s="18" t="str">
        <f>'Chipset units'!E94</f>
        <v>OSFP, QSFP-DD</v>
      </c>
      <c r="F94" s="82">
        <f>IF('Chipset units'!F94="",0,'Chipset units'!F94*'Chipset prices'!F94)/10^6</f>
        <v>0</v>
      </c>
      <c r="G94" s="82">
        <f>IF('Chipset units'!G94="",0,'Chipset units'!G94*'Chipset prices'!G94)/10^6</f>
        <v>0</v>
      </c>
      <c r="H94" s="82"/>
      <c r="I94" s="82"/>
      <c r="J94" s="82"/>
      <c r="K94" s="82"/>
      <c r="L94" s="82"/>
      <c r="M94" s="82"/>
      <c r="N94" s="82"/>
      <c r="O94" s="82"/>
      <c r="Q94" s="86"/>
      <c r="R94" s="86"/>
      <c r="S94" s="86"/>
      <c r="T94" s="86" t="e">
        <f>K94/#REF!</f>
        <v>#REF!</v>
      </c>
      <c r="U94" s="86" t="e">
        <f>L94/#REF!</f>
        <v>#REF!</v>
      </c>
      <c r="V94" s="86" t="e">
        <f>M94/#REF!</f>
        <v>#REF!</v>
      </c>
      <c r="W94" s="86" t="e">
        <f>N94/#REF!</f>
        <v>#REF!</v>
      </c>
      <c r="X94" s="86" t="e">
        <f>O94/#REF!</f>
        <v>#REF!</v>
      </c>
    </row>
    <row r="95" spans="2:24" x14ac:dyDescent="0.3">
      <c r="B95" s="20" t="str">
        <f>'Chipset units'!B95</f>
        <v xml:space="preserve">Ethernet </v>
      </c>
      <c r="C95" s="19" t="str">
        <f>'Chipset units'!C95</f>
        <v>800G DR4</v>
      </c>
      <c r="D95" s="19" t="str">
        <f>'Chipset units'!D95</f>
        <v>500 m</v>
      </c>
      <c r="E95" s="18" t="str">
        <f>'Chipset units'!E95</f>
        <v>OSFP, QSFP-DD</v>
      </c>
      <c r="F95" s="82">
        <f>IF('Chipset units'!F95="",0,'Chipset units'!F95*'Chipset prices'!F95)/10^6</f>
        <v>0</v>
      </c>
      <c r="G95" s="82">
        <f>IF('Chipset units'!G95="",0,'Chipset units'!G95*'Chipset prices'!G95)/10^6</f>
        <v>0</v>
      </c>
      <c r="H95" s="82"/>
      <c r="I95" s="82"/>
      <c r="J95" s="82"/>
      <c r="K95" s="82"/>
      <c r="L95" s="82"/>
      <c r="M95" s="82"/>
      <c r="N95" s="82"/>
      <c r="O95" s="82"/>
      <c r="Q95" s="86"/>
      <c r="R95" s="86"/>
      <c r="S95" s="86"/>
      <c r="T95" s="86" t="e">
        <f>K95/#REF!</f>
        <v>#REF!</v>
      </c>
      <c r="U95" s="86" t="e">
        <f>L95/#REF!</f>
        <v>#REF!</v>
      </c>
      <c r="V95" s="86" t="e">
        <f>M95/#REF!</f>
        <v>#REF!</v>
      </c>
      <c r="W95" s="86" t="e">
        <f>N95/#REF!</f>
        <v>#REF!</v>
      </c>
      <c r="X95" s="86" t="e">
        <f>O95/#REF!</f>
        <v>#REF!</v>
      </c>
    </row>
    <row r="96" spans="2:24" x14ac:dyDescent="0.3">
      <c r="B96" s="20" t="str">
        <f>'Chipset units'!B96</f>
        <v xml:space="preserve">Ethernet </v>
      </c>
      <c r="C96" s="19" t="str">
        <f>'Chipset units'!C96</f>
        <v>2x400G FR8</v>
      </c>
      <c r="D96" s="19" t="str">
        <f>'Chipset units'!D96</f>
        <v>2 km</v>
      </c>
      <c r="E96" s="18" t="str">
        <f>'Chipset units'!E96</f>
        <v>OSFP, QSFP-DD</v>
      </c>
      <c r="F96" s="82">
        <f>IF('Chipset units'!F96="",0,'Chipset units'!F96*'Chipset prices'!F96)/10^6</f>
        <v>0</v>
      </c>
      <c r="G96" s="82">
        <f>IF('Chipset units'!G96="",0,'Chipset units'!G96*'Chipset prices'!G96)/10^6</f>
        <v>0</v>
      </c>
      <c r="H96" s="82"/>
      <c r="I96" s="82"/>
      <c r="J96" s="82"/>
      <c r="K96" s="82"/>
      <c r="L96" s="82"/>
      <c r="M96" s="82"/>
      <c r="N96" s="82"/>
      <c r="O96" s="82"/>
      <c r="Q96" s="86"/>
      <c r="R96" s="86"/>
      <c r="S96" s="86"/>
      <c r="T96" s="86" t="e">
        <f>K96/#REF!</f>
        <v>#REF!</v>
      </c>
      <c r="U96" s="86" t="e">
        <f>L96/#REF!</f>
        <v>#REF!</v>
      </c>
      <c r="V96" s="86" t="e">
        <f>M96/#REF!</f>
        <v>#REF!</v>
      </c>
      <c r="W96" s="86" t="e">
        <f>N96/#REF!</f>
        <v>#REF!</v>
      </c>
      <c r="X96" s="86" t="e">
        <f>O96/#REF!</f>
        <v>#REF!</v>
      </c>
    </row>
    <row r="97" spans="2:15" x14ac:dyDescent="0.3">
      <c r="B97" s="28" t="str">
        <f>'Chipset units'!B97</f>
        <v>CWDM</v>
      </c>
      <c r="C97" s="27" t="str">
        <f>'Chipset units'!C97</f>
        <v xml:space="preserve">1 Gbps </v>
      </c>
      <c r="D97" s="27" t="str">
        <f>'Chipset units'!D97</f>
        <v>40 km</v>
      </c>
      <c r="E97" s="24" t="str">
        <f>'Chipset units'!E97</f>
        <v>All</v>
      </c>
      <c r="F97" s="50">
        <f>IF('Chipset units'!F97="",0,'Chipset units'!F97*'Chipset prices'!F97)/10^6</f>
        <v>0.46087085357768293</v>
      </c>
      <c r="G97" s="50">
        <f>IF('Chipset units'!G97="",0,'Chipset units'!G97*'Chipset prices'!G97)/10^6</f>
        <v>0.33931045199999998</v>
      </c>
      <c r="H97" s="50"/>
      <c r="I97" s="50"/>
      <c r="J97" s="50"/>
      <c r="K97" s="50"/>
      <c r="L97" s="50"/>
      <c r="M97" s="50"/>
      <c r="N97" s="50"/>
      <c r="O97" s="50"/>
    </row>
    <row r="98" spans="2:15" x14ac:dyDescent="0.3">
      <c r="B98" s="20" t="str">
        <f>'Chipset units'!B98</f>
        <v>CWDM</v>
      </c>
      <c r="C98" s="23" t="str">
        <f>'Chipset units'!C98</f>
        <v xml:space="preserve">1 Gbps </v>
      </c>
      <c r="D98" s="23" t="str">
        <f>'Chipset units'!D98</f>
        <v>80 km</v>
      </c>
      <c r="E98" s="22" t="str">
        <f>'Chipset units'!E98</f>
        <v>All</v>
      </c>
      <c r="F98" s="10">
        <f>IF('Chipset units'!F98="",0,'Chipset units'!F98*'Chipset prices'!F98)/10^6</f>
        <v>0.79415409421127836</v>
      </c>
      <c r="G98" s="10">
        <f>IF('Chipset units'!G98="",0,'Chipset units'!G98*'Chipset prices'!G98)/10^6</f>
        <v>0.3529547135590333</v>
      </c>
      <c r="H98" s="10"/>
      <c r="I98" s="10"/>
      <c r="J98" s="10"/>
      <c r="K98" s="10"/>
      <c r="L98" s="10"/>
      <c r="M98" s="10"/>
      <c r="N98" s="10"/>
      <c r="O98" s="10"/>
    </row>
    <row r="99" spans="2:15" x14ac:dyDescent="0.3">
      <c r="B99" s="20" t="str">
        <f>'Chipset units'!B99</f>
        <v>CWDM</v>
      </c>
      <c r="C99" s="23" t="str">
        <f>'Chipset units'!C99</f>
        <v>2.5 Gbps</v>
      </c>
      <c r="D99" s="23" t="str">
        <f>'Chipset units'!D99</f>
        <v>40 km</v>
      </c>
      <c r="E99" s="22" t="str">
        <f>'Chipset units'!E99</f>
        <v>All</v>
      </c>
      <c r="F99" s="10">
        <f>IF('Chipset units'!F99="",0,'Chipset units'!F99*'Chipset prices'!F99)/10^6</f>
        <v>0.38855849213999999</v>
      </c>
      <c r="G99" s="10">
        <f>IF('Chipset units'!G99="",0,'Chipset units'!G99*'Chipset prices'!G99)/10^6</f>
        <v>0.26593226400000003</v>
      </c>
      <c r="H99" s="10"/>
      <c r="I99" s="10"/>
      <c r="J99" s="10"/>
      <c r="K99" s="10"/>
      <c r="L99" s="10"/>
      <c r="M99" s="10"/>
      <c r="N99" s="10"/>
      <c r="O99" s="10"/>
    </row>
    <row r="100" spans="2:15" x14ac:dyDescent="0.3">
      <c r="B100" s="20" t="str">
        <f>'Chipset units'!B100</f>
        <v>CWDM</v>
      </c>
      <c r="C100" s="23" t="str">
        <f>'Chipset units'!C100</f>
        <v>2.5 Gbps</v>
      </c>
      <c r="D100" s="23" t="str">
        <f>'Chipset units'!D100</f>
        <v>80 km</v>
      </c>
      <c r="E100" s="22" t="str">
        <f>'Chipset units'!E100</f>
        <v>All</v>
      </c>
      <c r="F100" s="10">
        <f>IF('Chipset units'!F100="",0,'Chipset units'!F100*'Chipset prices'!F100)/10^6</f>
        <v>1.8264380423196351</v>
      </c>
      <c r="G100" s="10">
        <f>IF('Chipset units'!G100="",0,'Chipset units'!G100*'Chipset prices'!G100)/10^6</f>
        <v>0.49594638599999996</v>
      </c>
      <c r="H100" s="10"/>
      <c r="I100" s="10"/>
      <c r="J100" s="10"/>
      <c r="K100" s="10"/>
      <c r="L100" s="10"/>
      <c r="M100" s="10"/>
      <c r="N100" s="10"/>
      <c r="O100" s="10"/>
    </row>
    <row r="101" spans="2:15" x14ac:dyDescent="0.3">
      <c r="B101" s="20" t="str">
        <f>'Chipset units'!B101</f>
        <v>CWDM</v>
      </c>
      <c r="C101" s="23" t="str">
        <f>'Chipset units'!C101</f>
        <v>10 Gbps</v>
      </c>
      <c r="D101" s="23" t="str">
        <f>'Chipset units'!D101</f>
        <v>All</v>
      </c>
      <c r="E101" s="22" t="str">
        <f>'Chipset units'!E101</f>
        <v>All</v>
      </c>
      <c r="F101" s="10">
        <f>IF('Chipset units'!F101="",0,'Chipset units'!F101*'Chipset prices'!F101)/10^6</f>
        <v>2.4359618107614502</v>
      </c>
      <c r="G101" s="10">
        <f>IF('Chipset units'!G101="",0,'Chipset units'!G101*'Chipset prices'!G101)/10^6</f>
        <v>2.1603458428520139</v>
      </c>
      <c r="H101" s="10"/>
      <c r="I101" s="10"/>
      <c r="J101" s="10"/>
      <c r="K101" s="10"/>
      <c r="L101" s="10"/>
      <c r="M101" s="10"/>
      <c r="N101" s="10"/>
      <c r="O101" s="10"/>
    </row>
    <row r="102" spans="2:15" x14ac:dyDescent="0.3">
      <c r="B102" s="76" t="str">
        <f>'Chipset units'!B102</f>
        <v>DWDM</v>
      </c>
      <c r="C102" s="77" t="str">
        <f>'Chipset units'!C102</f>
        <v>2.5 Gbps</v>
      </c>
      <c r="D102" s="77" t="str">
        <f>'Chipset units'!D102</f>
        <v>All</v>
      </c>
      <c r="E102" s="78" t="str">
        <f>'Chipset units'!E102</f>
        <v>All</v>
      </c>
      <c r="F102" s="75">
        <f>IF('Chipset units'!F102="",0,'Chipset units'!F102*'Chipset prices'!F102)/10^6</f>
        <v>1.9542882075599999</v>
      </c>
      <c r="G102" s="75">
        <f>IF('Chipset units'!G102="",0,'Chipset units'!G102*'Chipset prices'!G102)/10^6</f>
        <v>1.1323002599999998</v>
      </c>
      <c r="H102" s="75"/>
      <c r="I102" s="75"/>
      <c r="J102" s="75"/>
      <c r="K102" s="75"/>
      <c r="L102" s="75"/>
      <c r="M102" s="75"/>
      <c r="N102" s="75"/>
      <c r="O102" s="75"/>
    </row>
    <row r="103" spans="2:15" x14ac:dyDescent="0.3">
      <c r="B103" s="20" t="str">
        <f>'Chipset units'!B103</f>
        <v>DWDM</v>
      </c>
      <c r="C103" s="23" t="str">
        <f>'Chipset units'!C103</f>
        <v>10 Gbps fixed-λ</v>
      </c>
      <c r="D103" s="23" t="str">
        <f>'Chipset units'!D103</f>
        <v>All</v>
      </c>
      <c r="E103" s="22" t="str">
        <f>'Chipset units'!E103</f>
        <v>XFP</v>
      </c>
      <c r="F103" s="10">
        <f>IF('Chipset units'!F103="",0,'Chipset units'!F103*'Chipset prices'!F103)/10^6</f>
        <v>4.3028531860943664</v>
      </c>
      <c r="G103" s="10">
        <f>IF('Chipset units'!G103="",0,'Chipset units'!G103*'Chipset prices'!G103)/10^6</f>
        <v>3.189795915010786</v>
      </c>
      <c r="H103" s="10"/>
      <c r="I103" s="10"/>
      <c r="J103" s="10"/>
      <c r="K103" s="10"/>
      <c r="L103" s="10"/>
      <c r="M103" s="10"/>
      <c r="N103" s="10"/>
      <c r="O103" s="10"/>
    </row>
    <row r="104" spans="2:15" x14ac:dyDescent="0.3">
      <c r="B104" s="20" t="str">
        <f>'Chipset units'!B104</f>
        <v>DWDM</v>
      </c>
      <c r="C104" s="23" t="str">
        <f>'Chipset units'!C104</f>
        <v>10 Gbps fixed-λ</v>
      </c>
      <c r="D104" s="23" t="str">
        <f>'Chipset units'!D104</f>
        <v>All</v>
      </c>
      <c r="E104" s="22" t="str">
        <f>'Chipset units'!E104</f>
        <v>SFP+</v>
      </c>
      <c r="F104" s="10">
        <f>IF('Chipset units'!F104="",0,'Chipset units'!F104*'Chipset prices'!F104)/10^6</f>
        <v>2.8846056947446232</v>
      </c>
      <c r="G104" s="10">
        <f>IF('Chipset units'!G104="",0,'Chipset units'!G104*'Chipset prices'!G104)/10^6</f>
        <v>4.0387867038113976</v>
      </c>
      <c r="H104" s="10"/>
      <c r="I104" s="10"/>
      <c r="J104" s="10"/>
      <c r="K104" s="10"/>
      <c r="L104" s="10"/>
      <c r="M104" s="10"/>
      <c r="N104" s="10"/>
      <c r="O104" s="10"/>
    </row>
    <row r="105" spans="2:15" x14ac:dyDescent="0.3">
      <c r="B105" s="20" t="str">
        <f>'Chipset units'!B105</f>
        <v>DWDM</v>
      </c>
      <c r="C105" s="23" t="str">
        <f>'Chipset units'!C105</f>
        <v>10 Gbps tunable</v>
      </c>
      <c r="D105" s="23" t="str">
        <f>'Chipset units'!D105</f>
        <v>All</v>
      </c>
      <c r="E105" s="22" t="str">
        <f>'Chipset units'!E105</f>
        <v xml:space="preserve">XFP </v>
      </c>
      <c r="F105" s="10">
        <f>IF('Chipset units'!F105="",0,'Chipset units'!F105*'Chipset prices'!F105)/10^6</f>
        <v>10.683800633024999</v>
      </c>
      <c r="G105" s="10">
        <f>IF('Chipset units'!G105="",0,'Chipset units'!G105*'Chipset prices'!G105)/10^6</f>
        <v>10.201606545000002</v>
      </c>
      <c r="H105" s="10"/>
      <c r="I105" s="10"/>
      <c r="J105" s="10"/>
      <c r="K105" s="10"/>
      <c r="L105" s="10"/>
      <c r="M105" s="10"/>
      <c r="N105" s="10"/>
      <c r="O105" s="10"/>
    </row>
    <row r="106" spans="2:15" x14ac:dyDescent="0.3">
      <c r="B106" s="20" t="str">
        <f>'Chipset units'!B106</f>
        <v>DWDM</v>
      </c>
      <c r="C106" s="23" t="str">
        <f>'Chipset units'!C106</f>
        <v>10 Gbps tunable</v>
      </c>
      <c r="D106" s="23" t="str">
        <f>'Chipset units'!D106</f>
        <v>All</v>
      </c>
      <c r="E106" s="22" t="str">
        <f>'Chipset units'!E106</f>
        <v>SFP+</v>
      </c>
      <c r="F106" s="10">
        <f>IF('Chipset units'!F106="",0,'Chipset units'!F106*'Chipset prices'!F106)/10^6</f>
        <v>3.7322067919499995</v>
      </c>
      <c r="G106" s="10">
        <f>IF('Chipset units'!G106="",0,'Chipset units'!G106*'Chipset prices'!G106)/10^6</f>
        <v>5.1724599225000008</v>
      </c>
      <c r="H106" s="10"/>
      <c r="I106" s="10"/>
      <c r="J106" s="10"/>
      <c r="K106" s="10"/>
      <c r="L106" s="10"/>
      <c r="M106" s="10"/>
      <c r="N106" s="10"/>
      <c r="O106" s="10"/>
    </row>
    <row r="107" spans="2:15" x14ac:dyDescent="0.3">
      <c r="B107" s="20" t="str">
        <f>'Chipset units'!B107</f>
        <v>DWDM</v>
      </c>
      <c r="C107" s="23" t="str">
        <f>'Chipset units'!C107</f>
        <v>40 Gbps</v>
      </c>
      <c r="D107" s="23" t="str">
        <f>'Chipset units'!D107</f>
        <v>All</v>
      </c>
      <c r="E107" s="22" t="str">
        <f>'Chipset units'!E107</f>
        <v>All</v>
      </c>
      <c r="F107" s="10">
        <f>IF('Chipset units'!F107="",0,'Chipset units'!F107*'Chipset prices'!F107)/10^6</f>
        <v>3.6792733202500014</v>
      </c>
      <c r="G107" s="10">
        <f>IF('Chipset units'!G107="",0,'Chipset units'!G107*'Chipset prices'!G107)/10^6</f>
        <v>0.30882500000000002</v>
      </c>
      <c r="H107" s="10"/>
      <c r="I107" s="10"/>
      <c r="J107" s="10"/>
      <c r="K107" s="10"/>
      <c r="L107" s="10"/>
      <c r="M107" s="10"/>
      <c r="N107" s="10"/>
      <c r="O107" s="10"/>
    </row>
    <row r="108" spans="2:15" x14ac:dyDescent="0.3">
      <c r="B108" s="20" t="str">
        <f>'Chipset units'!B108</f>
        <v>DWDM</v>
      </c>
      <c r="C108" s="23" t="str">
        <f>'Chipset units'!C108</f>
        <v>100Gbps</v>
      </c>
      <c r="D108" s="23" t="str">
        <f>'Chipset units'!D108</f>
        <v>All</v>
      </c>
      <c r="E108" s="22" t="str">
        <f>'Chipset units'!E108</f>
        <v>On board</v>
      </c>
      <c r="F108" s="10">
        <f>IF('Chipset units'!F108="",0,'Chipset units'!F108*'Chipset prices'!F108)/10^6</f>
        <v>49.118815900000001</v>
      </c>
      <c r="G108" s="10">
        <f>IF('Chipset units'!G108="",0,'Chipset units'!G108*'Chipset prices'!G108)/10^6</f>
        <v>25.506250000000005</v>
      </c>
      <c r="H108" s="10"/>
      <c r="I108" s="10"/>
      <c r="J108" s="10"/>
      <c r="K108" s="10"/>
      <c r="L108" s="10"/>
      <c r="M108" s="10"/>
      <c r="N108" s="10"/>
      <c r="O108" s="10"/>
    </row>
    <row r="109" spans="2:15" x14ac:dyDescent="0.3">
      <c r="B109" s="20" t="str">
        <f>'Chipset units'!B109</f>
        <v>DWDM</v>
      </c>
      <c r="C109" s="23" t="str">
        <f>'Chipset units'!C109</f>
        <v>100Gbps</v>
      </c>
      <c r="D109" s="23" t="str">
        <f>'Chipset units'!D109</f>
        <v>All</v>
      </c>
      <c r="E109" s="22" t="str">
        <f>'Chipset units'!E109</f>
        <v>Direct detect</v>
      </c>
      <c r="F109" s="10">
        <f>IF('Chipset units'!F109="",0,'Chipset units'!F109*'Chipset prices'!F109)/10^6</f>
        <v>2.8168188246249994</v>
      </c>
      <c r="G109" s="10">
        <f>IF('Chipset units'!G109="",0,'Chipset units'!G109*'Chipset prices'!G109)/10^6</f>
        <v>16.023512374999999</v>
      </c>
      <c r="H109" s="10"/>
      <c r="I109" s="10"/>
      <c r="J109" s="10"/>
      <c r="K109" s="10"/>
      <c r="L109" s="10"/>
      <c r="M109" s="10"/>
      <c r="N109" s="10"/>
      <c r="O109" s="10"/>
    </row>
    <row r="110" spans="2:15" x14ac:dyDescent="0.3">
      <c r="B110" s="20" t="str">
        <f>'Chipset units'!B110</f>
        <v>DWDM</v>
      </c>
      <c r="C110" s="23" t="str">
        <f>'Chipset units'!C110</f>
        <v>100Gbps</v>
      </c>
      <c r="D110" s="23" t="str">
        <f>'Chipset units'!D110</f>
        <v>All</v>
      </c>
      <c r="E110" s="22" t="str">
        <f>'Chipset units'!E110</f>
        <v>CFP-DCO</v>
      </c>
      <c r="F110" s="10">
        <f>IF('Chipset units'!F110="",0,'Chipset units'!F110*'Chipset prices'!F110)/10^6</f>
        <v>63.150905999999999</v>
      </c>
      <c r="G110" s="10">
        <f>IF('Chipset units'!G110="",0,'Chipset units'!G110*'Chipset prices'!G110)/10^6</f>
        <v>43.031624999999991</v>
      </c>
      <c r="H110" s="10"/>
      <c r="I110" s="10"/>
      <c r="J110" s="10"/>
      <c r="K110" s="10"/>
      <c r="L110" s="10"/>
      <c r="M110" s="10"/>
      <c r="N110" s="10"/>
      <c r="O110" s="10"/>
    </row>
    <row r="111" spans="2:15" x14ac:dyDescent="0.3">
      <c r="B111" s="20" t="str">
        <f>'Chipset units'!B111</f>
        <v>DWDM</v>
      </c>
      <c r="C111" s="23" t="str">
        <f>'Chipset units'!C111</f>
        <v>100Gbps</v>
      </c>
      <c r="D111" s="23" t="str">
        <f>'Chipset units'!D111</f>
        <v>80 km</v>
      </c>
      <c r="E111" s="22" t="str">
        <f>'Chipset units'!E111</f>
        <v>100GbE ZR</v>
      </c>
      <c r="F111" s="10">
        <f>IF('Chipset units'!F111="",0,'Chipset units'!F111*'Chipset prices'!F111)/10^6</f>
        <v>0</v>
      </c>
      <c r="G111" s="10">
        <f>IF('Chipset units'!G111="",0,'Chipset units'!G111*'Chipset prices'!G111)/10^6</f>
        <v>0</v>
      </c>
      <c r="H111" s="10"/>
      <c r="I111" s="10"/>
      <c r="J111" s="10"/>
      <c r="K111" s="10"/>
      <c r="L111" s="10"/>
      <c r="M111" s="10"/>
      <c r="N111" s="10"/>
      <c r="O111" s="10"/>
    </row>
    <row r="112" spans="2:15" x14ac:dyDescent="0.3">
      <c r="B112" s="20" t="str">
        <f>'Chipset units'!B112</f>
        <v>DWDM</v>
      </c>
      <c r="C112" s="23" t="str">
        <f>'Chipset units'!C112</f>
        <v>100Gbps</v>
      </c>
      <c r="D112" s="23" t="str">
        <f>'Chipset units'!D112</f>
        <v>All</v>
      </c>
      <c r="E112" s="22" t="str">
        <f>'Chipset units'!E112</f>
        <v>CFP2-ACO</v>
      </c>
      <c r="F112" s="10">
        <f>IF('Chipset units'!F112="",0,'Chipset units'!F112*'Chipset prices'!F112)/10^6</f>
        <v>11.31474412965</v>
      </c>
      <c r="G112" s="10">
        <f>IF('Chipset units'!G112="",0,'Chipset units'!G112*'Chipset prices'!G112)/10^6</f>
        <v>13.87152</v>
      </c>
      <c r="H112" s="10"/>
      <c r="I112" s="10"/>
      <c r="J112" s="10"/>
      <c r="K112" s="10"/>
      <c r="L112" s="10"/>
      <c r="M112" s="10"/>
      <c r="N112" s="10"/>
      <c r="O112" s="10"/>
    </row>
    <row r="113" spans="2:15" x14ac:dyDescent="0.3">
      <c r="B113" s="20" t="str">
        <f>'Chipset units'!B113</f>
        <v>DWDM</v>
      </c>
      <c r="C113" s="23" t="str">
        <f>'Chipset units'!C113</f>
        <v>100Gbps</v>
      </c>
      <c r="D113" s="23" t="str">
        <f>'Chipset units'!D113</f>
        <v>All</v>
      </c>
      <c r="E113" s="22" t="str">
        <f>'Chipset units'!E113</f>
        <v>100G DSP only</v>
      </c>
      <c r="F113" s="10">
        <f>IF('Chipset units'!F113="",0,'Chipset units'!F113*'Chipset prices'!F113)/10^6</f>
        <v>130.58500000000001</v>
      </c>
      <c r="G113" s="10">
        <f>IF('Chipset units'!G113="",0,'Chipset units'!G113*'Chipset prices'!G113)/10^6</f>
        <v>142.3840533088235</v>
      </c>
      <c r="H113" s="10"/>
      <c r="I113" s="10"/>
      <c r="J113" s="10"/>
      <c r="K113" s="10"/>
      <c r="L113" s="10"/>
      <c r="M113" s="10"/>
      <c r="N113" s="10"/>
      <c r="O113" s="10"/>
    </row>
    <row r="114" spans="2:15" x14ac:dyDescent="0.3">
      <c r="B114" s="20" t="str">
        <f>'Chipset units'!B114</f>
        <v>DWDM</v>
      </c>
      <c r="C114" s="23" t="str">
        <f>'Chipset units'!C114</f>
        <v>200 Gbps</v>
      </c>
      <c r="D114" s="23" t="str">
        <f>'Chipset units'!D114</f>
        <v>All</v>
      </c>
      <c r="E114" s="22" t="str">
        <f>'Chipset units'!E114</f>
        <v>CFP2-DCO</v>
      </c>
      <c r="F114" s="10">
        <f>IF('Chipset units'!F114="",0,'Chipset units'!F114*'Chipset prices'!F114)/10^6</f>
        <v>0</v>
      </c>
      <c r="G114" s="10">
        <f>IF('Chipset units'!G114="",0,'Chipset units'!G114*'Chipset prices'!G114)/10^6</f>
        <v>9.3275000000000006</v>
      </c>
      <c r="H114" s="10"/>
      <c r="I114" s="10"/>
      <c r="J114" s="10"/>
      <c r="K114" s="10"/>
      <c r="L114" s="10"/>
      <c r="M114" s="10"/>
      <c r="N114" s="10"/>
      <c r="O114" s="10"/>
    </row>
    <row r="115" spans="2:15" x14ac:dyDescent="0.3">
      <c r="B115" s="20" t="str">
        <f>'Chipset units'!B115</f>
        <v>DWDM</v>
      </c>
      <c r="C115" s="23" t="str">
        <f>'Chipset units'!C115</f>
        <v>200 Gbps</v>
      </c>
      <c r="D115" s="23" t="str">
        <f>'Chipset units'!D115</f>
        <v>All</v>
      </c>
      <c r="E115" s="22" t="str">
        <f>'Chipset units'!E115</f>
        <v>CFP2-ACO</v>
      </c>
      <c r="F115" s="10">
        <f>IF('Chipset units'!F115="",0,'Chipset units'!F115*'Chipset prices'!F115)/10^6</f>
        <v>0</v>
      </c>
      <c r="G115" s="10">
        <f>IF('Chipset units'!G115="",0,'Chipset units'!G115*'Chipset prices'!G115)/10^6</f>
        <v>7.5873524999999997</v>
      </c>
      <c r="H115" s="10"/>
      <c r="I115" s="10"/>
      <c r="J115" s="10"/>
      <c r="K115" s="10"/>
      <c r="L115" s="10"/>
      <c r="M115" s="10"/>
      <c r="N115" s="10"/>
      <c r="O115" s="10"/>
    </row>
    <row r="116" spans="2:15" x14ac:dyDescent="0.3">
      <c r="B116" s="20" t="str">
        <f>'Chipset units'!B116</f>
        <v>DWDM</v>
      </c>
      <c r="C116" s="23" t="str">
        <f>'Chipset units'!C116</f>
        <v>200 Gbps</v>
      </c>
      <c r="D116" s="23" t="str">
        <f>'Chipset units'!D116</f>
        <v>All</v>
      </c>
      <c r="E116" s="22" t="str">
        <f>'Chipset units'!E116</f>
        <v>200G DSP only</v>
      </c>
      <c r="F116" s="10">
        <f>IF('Chipset units'!F116="",0,'Chipset units'!F116*'Chipset prices'!F116)/10^6</f>
        <v>0</v>
      </c>
      <c r="G116" s="10">
        <f>IF('Chipset units'!G116="",0,'Chipset units'!G116*'Chipset prices'!G116)/10^6</f>
        <v>3.7309999999999999</v>
      </c>
      <c r="H116" s="10"/>
      <c r="I116" s="10"/>
      <c r="J116" s="10"/>
      <c r="K116" s="10"/>
      <c r="L116" s="10"/>
      <c r="M116" s="10"/>
      <c r="N116" s="10"/>
      <c r="O116" s="10"/>
    </row>
    <row r="117" spans="2:15" x14ac:dyDescent="0.3">
      <c r="B117" s="20" t="str">
        <f>'Chipset units'!B117</f>
        <v>DWDM</v>
      </c>
      <c r="C117" s="23" t="str">
        <f>'Chipset units'!C117</f>
        <v>400 Gbps</v>
      </c>
      <c r="D117" s="23" t="str">
        <f>'Chipset units'!D117</f>
        <v>120 km</v>
      </c>
      <c r="E117" s="22" t="str">
        <f>'Chipset units'!E117</f>
        <v>400ZR</v>
      </c>
      <c r="F117" s="10">
        <f>IF('Chipset units'!F117="",0,'Chipset units'!F117*'Chipset prices'!F117)/10^6</f>
        <v>0</v>
      </c>
      <c r="G117" s="10">
        <f>IF('Chipset units'!G117="",0,'Chipset units'!G117*'Chipset prices'!G117)/10^6</f>
        <v>0</v>
      </c>
      <c r="H117" s="10"/>
      <c r="I117" s="10"/>
      <c r="J117" s="10"/>
      <c r="K117" s="10"/>
      <c r="L117" s="10"/>
      <c r="M117" s="10"/>
      <c r="N117" s="10"/>
      <c r="O117" s="10"/>
    </row>
    <row r="118" spans="2:15" x14ac:dyDescent="0.3">
      <c r="B118" s="20" t="str">
        <f>'Chipset units'!B118</f>
        <v>DWDM</v>
      </c>
      <c r="C118" s="23" t="str">
        <f>'Chipset units'!C118</f>
        <v>400 Gbps</v>
      </c>
      <c r="D118" s="23" t="str">
        <f>'Chipset units'!D118</f>
        <v>&gt;120 km</v>
      </c>
      <c r="E118" s="22" t="str">
        <f>'Chipset units'!E118</f>
        <v>400ZR+</v>
      </c>
      <c r="F118" s="10">
        <f>IF('Chipset units'!F118="",0,'Chipset units'!F118*'Chipset prices'!F118)/10^6</f>
        <v>0</v>
      </c>
      <c r="G118" s="10">
        <f>IF('Chipset units'!G118="",0,'Chipset units'!G118*'Chipset prices'!G118)/10^6</f>
        <v>0</v>
      </c>
      <c r="H118" s="10"/>
      <c r="I118" s="10"/>
      <c r="J118" s="10"/>
      <c r="K118" s="10"/>
      <c r="L118" s="10"/>
      <c r="M118" s="10"/>
      <c r="N118" s="10"/>
      <c r="O118" s="10"/>
    </row>
    <row r="119" spans="2:15" x14ac:dyDescent="0.3">
      <c r="B119" s="20" t="str">
        <f>'Chipset units'!B119</f>
        <v>DWDM</v>
      </c>
      <c r="C119" s="23" t="str">
        <f>'Chipset units'!C119</f>
        <v>400 Gbps</v>
      </c>
      <c r="D119" s="23" t="str">
        <f>'Chipset units'!D119</f>
        <v>All</v>
      </c>
      <c r="E119" s="22" t="str">
        <f>'Chipset units'!E119</f>
        <v>400G DSP only</v>
      </c>
      <c r="F119" s="10">
        <f>IF('Chipset units'!F119="",0,'Chipset units'!F119*'Chipset prices'!F119)/10^6</f>
        <v>0</v>
      </c>
      <c r="G119" s="10">
        <f>IF('Chipset units'!G119="",0,'Chipset units'!G119*'Chipset prices'!G119)/10^6</f>
        <v>0</v>
      </c>
      <c r="H119" s="10"/>
      <c r="I119" s="10"/>
      <c r="J119" s="10"/>
      <c r="K119" s="10"/>
      <c r="L119" s="10"/>
      <c r="M119" s="10"/>
      <c r="N119" s="10"/>
      <c r="O119" s="10"/>
    </row>
    <row r="120" spans="2:15" x14ac:dyDescent="0.3">
      <c r="B120" s="20" t="str">
        <f>'Chipset units'!B120</f>
        <v>DWDM</v>
      </c>
      <c r="C120" s="23" t="str">
        <f>'Chipset units'!C120</f>
        <v>400/600/800 Gbps</v>
      </c>
      <c r="D120" s="23" t="str">
        <f>'Chipset units'!D120</f>
        <v>All</v>
      </c>
      <c r="E120" s="22" t="str">
        <f>'Chipset units'!E120</f>
        <v>On board</v>
      </c>
      <c r="F120" s="10">
        <f>IF('Chipset units'!F120="",0,'Chipset units'!F120*'Chipset prices'!F120)/10^6</f>
        <v>0</v>
      </c>
      <c r="G120" s="10">
        <f>IF('Chipset units'!G120="",0,'Chipset units'!G120*'Chipset prices'!G120)/10^6</f>
        <v>0</v>
      </c>
      <c r="H120" s="10"/>
      <c r="I120" s="10"/>
      <c r="J120" s="10"/>
      <c r="K120" s="10"/>
      <c r="L120" s="10"/>
      <c r="M120" s="10"/>
      <c r="N120" s="10"/>
      <c r="O120" s="10"/>
    </row>
    <row r="121" spans="2:15" x14ac:dyDescent="0.3">
      <c r="B121" s="17" t="str">
        <f>'Chipset units'!B121</f>
        <v>DWDM</v>
      </c>
      <c r="C121" s="6" t="str">
        <f>'Chipset units'!C121</f>
        <v>&gt; 400 Gbps</v>
      </c>
      <c r="D121" s="6" t="str">
        <f>'Chipset units'!D121</f>
        <v>All</v>
      </c>
      <c r="E121" s="25" t="str">
        <f>'Chipset units'!E121</f>
        <v>&gt; 400G DSP only</v>
      </c>
      <c r="F121" s="14">
        <f>IF('Chipset units'!F121="",0,'Chipset units'!F121*'Chipset prices'!F121)/10^6</f>
        <v>0</v>
      </c>
      <c r="G121" s="13">
        <f>IF('Chipset units'!G121="",0,'Chipset units'!G121*'Chipset prices'!G121)/10^6</f>
        <v>0</v>
      </c>
      <c r="H121" s="13"/>
      <c r="I121" s="13"/>
      <c r="J121" s="13"/>
      <c r="K121" s="13"/>
      <c r="L121" s="13"/>
      <c r="M121" s="13"/>
      <c r="N121" s="13"/>
      <c r="O121" s="13"/>
    </row>
    <row r="122" spans="2:15" x14ac:dyDescent="0.3">
      <c r="B122" s="20" t="str">
        <f>'Chipset units'!B122</f>
        <v>Wireless fronthaul</v>
      </c>
      <c r="C122" s="23" t="str">
        <f>'Chipset units'!C122</f>
        <v>1,3,6,12-14 Gbps</v>
      </c>
      <c r="D122" s="23" t="str">
        <f>'Chipset units'!D122</f>
        <v>All</v>
      </c>
      <c r="E122" s="22" t="str">
        <f>'Chipset units'!E122</f>
        <v>Grey</v>
      </c>
      <c r="F122" s="10">
        <f>IF('Chipset units'!F122="",0,'Chipset units'!F122*'Chipset prices'!F122)/10^6</f>
        <v>21.723600868943937</v>
      </c>
      <c r="G122" s="10">
        <f>IF('Chipset units'!G122="",0,'Chipset units'!G122*'Chipset prices'!G122)/10^6</f>
        <v>13.462869348349228</v>
      </c>
      <c r="H122" s="10"/>
      <c r="I122" s="10"/>
      <c r="J122" s="10"/>
      <c r="K122" s="10"/>
      <c r="L122" s="10"/>
      <c r="M122" s="10"/>
      <c r="N122" s="10"/>
      <c r="O122" s="10"/>
    </row>
    <row r="123" spans="2:15" x14ac:dyDescent="0.3">
      <c r="B123" s="20" t="str">
        <f>'Chipset units'!B123</f>
        <v>Wireless fronthaul</v>
      </c>
      <c r="C123" s="23" t="str">
        <f>'Chipset units'!C123</f>
        <v>10 Gbps</v>
      </c>
      <c r="D123" s="23" t="str">
        <f>'Chipset units'!D123</f>
        <v>≤ 0.5 km</v>
      </c>
      <c r="E123" s="22" t="str">
        <f>'Chipset units'!E123</f>
        <v>Grey</v>
      </c>
      <c r="F123" s="10">
        <f>IF('Chipset units'!F123="",0,'Chipset units'!F123*'Chipset prices'!F123)/10^6</f>
        <v>2.2905717622578998</v>
      </c>
      <c r="G123" s="10">
        <f>IF('Chipset units'!G123="",0,'Chipset units'!G123*'Chipset prices'!G123)/10^6</f>
        <v>1.4649241290110901</v>
      </c>
      <c r="H123" s="10"/>
      <c r="I123" s="10"/>
      <c r="J123" s="10"/>
      <c r="K123" s="10"/>
      <c r="L123" s="10"/>
      <c r="M123" s="10"/>
      <c r="N123" s="10"/>
      <c r="O123" s="10"/>
    </row>
    <row r="124" spans="2:15" x14ac:dyDescent="0.3">
      <c r="B124" s="20" t="str">
        <f>'Chipset units'!B124</f>
        <v>Wireless fronthaul</v>
      </c>
      <c r="C124" s="23" t="str">
        <f>'Chipset units'!C124</f>
        <v>10 Gbps</v>
      </c>
      <c r="D124" s="23" t="str">
        <f>'Chipset units'!D124</f>
        <v>10 km</v>
      </c>
      <c r="E124" s="22" t="str">
        <f>'Chipset units'!E124</f>
        <v>Grey</v>
      </c>
      <c r="F124" s="10">
        <f>IF('Chipset units'!F124="",0,'Chipset units'!F124*'Chipset prices'!F124)/10^6</f>
        <v>9.0100439608740803</v>
      </c>
      <c r="G124" s="10">
        <f>IF('Chipset units'!G124="",0,'Chipset units'!G124*'Chipset prices'!G124)/10^6</f>
        <v>6.1804230107686964</v>
      </c>
      <c r="H124" s="10"/>
      <c r="I124" s="10"/>
      <c r="J124" s="10"/>
      <c r="K124" s="10"/>
      <c r="L124" s="10"/>
      <c r="M124" s="10"/>
      <c r="N124" s="10"/>
      <c r="O124" s="10"/>
    </row>
    <row r="125" spans="2:15" x14ac:dyDescent="0.3">
      <c r="B125" s="20" t="str">
        <f>'Chipset units'!B125</f>
        <v>Wireless fronthaul</v>
      </c>
      <c r="C125" s="23" t="str">
        <f>'Chipset units'!C125</f>
        <v>10 Gbps</v>
      </c>
      <c r="D125" s="23" t="str">
        <f>'Chipset units'!D125</f>
        <v>20 km</v>
      </c>
      <c r="E125" s="22" t="str">
        <f>'Chipset units'!E125</f>
        <v>Grey</v>
      </c>
      <c r="F125" s="10">
        <f>IF('Chipset units'!F125="",0,'Chipset units'!F125*'Chipset prices'!F125)/10^6</f>
        <v>7.9912791185714287</v>
      </c>
      <c r="G125" s="10">
        <f>IF('Chipset units'!G125="",0,'Chipset units'!G125*'Chipset prices'!G125)/10^6</f>
        <v>2.6288867528653315</v>
      </c>
      <c r="H125" s="10"/>
      <c r="I125" s="10"/>
      <c r="J125" s="10"/>
      <c r="K125" s="10"/>
      <c r="L125" s="10"/>
      <c r="M125" s="10"/>
      <c r="N125" s="10"/>
      <c r="O125" s="10"/>
    </row>
    <row r="126" spans="2:15" x14ac:dyDescent="0.3">
      <c r="B126" s="20" t="str">
        <f>'Chipset units'!B126</f>
        <v>Wireless fronthaul</v>
      </c>
      <c r="C126" s="23" t="str">
        <f>'Chipset units'!C126</f>
        <v>25 Gbps</v>
      </c>
      <c r="D126" s="23" t="str">
        <f>'Chipset units'!D126</f>
        <v>≤ 0.5 km</v>
      </c>
      <c r="E126" s="22" t="str">
        <f>'Chipset units'!E126</f>
        <v>Grey MMF</v>
      </c>
      <c r="F126" s="10">
        <f>IF('Chipset units'!F126="",0,'Chipset units'!F126*'Chipset prices'!F126)/10^6</f>
        <v>2.3904065581636987E-3</v>
      </c>
      <c r="G126" s="10">
        <f>IF('Chipset units'!G126="",0,'Chipset units'!G126*'Chipset prices'!G126)/10^6</f>
        <v>3.7440000000000001E-2</v>
      </c>
      <c r="H126" s="10"/>
      <c r="I126" s="10"/>
      <c r="J126" s="10"/>
      <c r="K126" s="10"/>
      <c r="L126" s="10"/>
      <c r="M126" s="10"/>
      <c r="N126" s="10"/>
      <c r="O126" s="10"/>
    </row>
    <row r="127" spans="2:15" x14ac:dyDescent="0.3">
      <c r="B127" s="20" t="str">
        <f>'Chipset units'!B127</f>
        <v>Wireless fronthaul</v>
      </c>
      <c r="C127" s="23" t="str">
        <f>'Chipset units'!C127</f>
        <v>25 Gbps</v>
      </c>
      <c r="D127" s="23" t="str">
        <f>'Chipset units'!D127</f>
        <v>300 m</v>
      </c>
      <c r="E127" s="22" t="str">
        <f>'Chipset units'!E127</f>
        <v>Grey SMF</v>
      </c>
      <c r="F127" s="10">
        <f>IF('Chipset units'!F127="",0,'Chipset units'!F127*'Chipset prices'!F127)/10^6</f>
        <v>0</v>
      </c>
      <c r="G127" s="10">
        <f>IF('Chipset units'!G127="",0,'Chipset units'!G127*'Chipset prices'!G127)/10^6</f>
        <v>4.7287500000000003E-3</v>
      </c>
      <c r="H127" s="10"/>
      <c r="I127" s="10"/>
      <c r="J127" s="10"/>
      <c r="K127" s="10"/>
      <c r="L127" s="10"/>
      <c r="M127" s="10"/>
      <c r="N127" s="10"/>
      <c r="O127" s="10"/>
    </row>
    <row r="128" spans="2:15" x14ac:dyDescent="0.3">
      <c r="B128" s="20" t="str">
        <f>'Chipset units'!B128</f>
        <v>Wireless fronthaul</v>
      </c>
      <c r="C128" s="23" t="str">
        <f>'Chipset units'!C128</f>
        <v>25 Gbps</v>
      </c>
      <c r="D128" s="23" t="str">
        <f>'Chipset units'!D128</f>
        <v>10 km</v>
      </c>
      <c r="E128" s="22" t="str">
        <f>'Chipset units'!E128</f>
        <v>Grey Duplex</v>
      </c>
      <c r="F128" s="10">
        <f>IF('Chipset units'!F128="",0,'Chipset units'!F128*'Chipset prices'!F128)/10^6</f>
        <v>6.4551047021113549E-3</v>
      </c>
      <c r="G128" s="10">
        <f>IF('Chipset units'!G128="",0,'Chipset units'!G128*'Chipset prices'!G128)/10^6</f>
        <v>0.67621125000000004</v>
      </c>
      <c r="H128" s="10"/>
      <c r="I128" s="10"/>
      <c r="J128" s="10"/>
      <c r="K128" s="10"/>
      <c r="L128" s="10"/>
      <c r="M128" s="10"/>
      <c r="N128" s="10"/>
      <c r="O128" s="10"/>
    </row>
    <row r="129" spans="2:15" x14ac:dyDescent="0.3">
      <c r="B129" s="20" t="str">
        <f>'Chipset units'!B129</f>
        <v>Wireless fronthaul</v>
      </c>
      <c r="C129" s="23" t="str">
        <f>'Chipset units'!C129</f>
        <v>25 Gbps</v>
      </c>
      <c r="D129" s="23" t="str">
        <f>'Chipset units'!D129</f>
        <v>10 km</v>
      </c>
      <c r="E129" s="22" t="str">
        <f>'Chipset units'!E129</f>
        <v>Grey BiDi</v>
      </c>
      <c r="F129" s="10">
        <f>IF('Chipset units'!F129="",0,'Chipset units'!F129*'Chipset prices'!F129)/10^6</f>
        <v>0</v>
      </c>
      <c r="G129" s="10">
        <f>IF('Chipset units'!G129="",0,'Chipset units'!G129*'Chipset prices'!G129)/10^6</f>
        <v>0</v>
      </c>
      <c r="H129" s="10"/>
      <c r="I129" s="10"/>
      <c r="J129" s="10"/>
      <c r="K129" s="10"/>
      <c r="L129" s="10"/>
      <c r="M129" s="10"/>
      <c r="N129" s="10"/>
      <c r="O129" s="10"/>
    </row>
    <row r="130" spans="2:15" x14ac:dyDescent="0.3">
      <c r="B130" s="20" t="str">
        <f>'Chipset units'!B130</f>
        <v>Wireless fronthaul</v>
      </c>
      <c r="C130" s="23" t="str">
        <f>'Chipset units'!C130</f>
        <v>25 Gbps</v>
      </c>
      <c r="D130" s="23" t="str">
        <f>'Chipset units'!D130</f>
        <v>20 km</v>
      </c>
      <c r="E130" s="22" t="str">
        <f>'Chipset units'!E130</f>
        <v>Grey Duplex</v>
      </c>
      <c r="F130" s="10">
        <f>IF('Chipset units'!F130="",0,'Chipset units'!F130*'Chipset prices'!F130)/10^6</f>
        <v>0</v>
      </c>
      <c r="G130" s="10">
        <f>IF('Chipset units'!G130="",0,'Chipset units'!G130*'Chipset prices'!G130)/10^6</f>
        <v>0</v>
      </c>
      <c r="H130" s="10"/>
      <c r="I130" s="10"/>
      <c r="J130" s="10"/>
      <c r="K130" s="10"/>
      <c r="L130" s="10"/>
      <c r="M130" s="10"/>
      <c r="N130" s="10"/>
      <c r="O130" s="10"/>
    </row>
    <row r="131" spans="2:15" x14ac:dyDescent="0.3">
      <c r="B131" s="20" t="str">
        <f>'Chipset units'!B131</f>
        <v>Wireless fronthaul</v>
      </c>
      <c r="C131" s="23" t="str">
        <f>'Chipset units'!C131</f>
        <v>25 Gbps</v>
      </c>
      <c r="D131" s="23" t="str">
        <f>'Chipset units'!D131</f>
        <v>20 km</v>
      </c>
      <c r="E131" s="22" t="str">
        <f>'Chipset units'!E131</f>
        <v>Grey BiDi</v>
      </c>
      <c r="F131" s="10">
        <f>IF('Chipset units'!F131="",0,'Chipset units'!F131*'Chipset prices'!F131)/10^6</f>
        <v>0</v>
      </c>
      <c r="G131" s="10">
        <f>IF('Chipset units'!G131="",0,'Chipset units'!G131*'Chipset prices'!G131)/10^6</f>
        <v>0</v>
      </c>
      <c r="H131" s="10"/>
      <c r="I131" s="10"/>
      <c r="J131" s="10"/>
      <c r="K131" s="10"/>
      <c r="L131" s="10"/>
      <c r="M131" s="10"/>
      <c r="N131" s="10"/>
      <c r="O131" s="10"/>
    </row>
    <row r="132" spans="2:15" x14ac:dyDescent="0.3">
      <c r="B132" s="20" t="str">
        <f>'Chipset units'!B132</f>
        <v>Wireless fronthaul</v>
      </c>
      <c r="C132" s="23" t="str">
        <f>'Chipset units'!C132</f>
        <v>50 Gbps</v>
      </c>
      <c r="D132" s="23" t="str">
        <f>'Chipset units'!D132</f>
        <v>≤ 0.5 km</v>
      </c>
      <c r="E132" s="22" t="str">
        <f>'Chipset units'!E132</f>
        <v>Grey</v>
      </c>
      <c r="F132" s="10">
        <f>IF('Chipset units'!F132="",0,'Chipset units'!F132*'Chipset prices'!F132)/10^6</f>
        <v>0</v>
      </c>
      <c r="G132" s="10">
        <f>IF('Chipset units'!G132="",0,'Chipset units'!G132*'Chipset prices'!G132)/10^6</f>
        <v>0</v>
      </c>
      <c r="H132" s="10"/>
      <c r="I132" s="10"/>
      <c r="J132" s="10"/>
      <c r="K132" s="10"/>
      <c r="L132" s="10"/>
      <c r="M132" s="10"/>
      <c r="N132" s="10"/>
      <c r="O132" s="10"/>
    </row>
    <row r="133" spans="2:15" x14ac:dyDescent="0.3">
      <c r="B133" s="20" t="str">
        <f>'Chipset units'!B133</f>
        <v>Wireless fronthaul</v>
      </c>
      <c r="C133" s="23" t="str">
        <f>'Chipset units'!C133</f>
        <v>50 Gbps</v>
      </c>
      <c r="D133" s="23" t="str">
        <f>'Chipset units'!D133</f>
        <v>20 km</v>
      </c>
      <c r="E133" s="22" t="str">
        <f>'Chipset units'!E133</f>
        <v>Grey</v>
      </c>
      <c r="F133" s="10">
        <f>IF('Chipset units'!F133="",0,'Chipset units'!F133*'Chipset prices'!F133)/10^6</f>
        <v>0</v>
      </c>
      <c r="G133" s="10">
        <f>IF('Chipset units'!G133="",0,'Chipset units'!G133*'Chipset prices'!G133)/10^6</f>
        <v>0</v>
      </c>
      <c r="H133" s="10"/>
      <c r="I133" s="10"/>
      <c r="J133" s="10"/>
      <c r="K133" s="10"/>
      <c r="L133" s="10"/>
      <c r="M133" s="10"/>
      <c r="N133" s="10"/>
      <c r="O133" s="10"/>
    </row>
    <row r="134" spans="2:15" x14ac:dyDescent="0.3">
      <c r="B134" s="20" t="str">
        <f>'Chipset units'!B134</f>
        <v>Wireless fronthaul</v>
      </c>
      <c r="C134" s="23" t="str">
        <f>'Chipset units'!C134</f>
        <v>100 Gbps</v>
      </c>
      <c r="D134" s="23" t="str">
        <f>'Chipset units'!D134</f>
        <v>10 km</v>
      </c>
      <c r="E134" s="22" t="str">
        <f>'Chipset units'!E134</f>
        <v>Grey</v>
      </c>
      <c r="F134" s="10">
        <f>IF('Chipset units'!F134="",0,'Chipset units'!F134*'Chipset prices'!F134)/10^6</f>
        <v>0</v>
      </c>
      <c r="G134" s="10">
        <f>IF('Chipset units'!G134="",0,'Chipset units'!G134*'Chipset prices'!G134)/10^6</f>
        <v>0</v>
      </c>
      <c r="H134" s="10"/>
      <c r="I134" s="10"/>
      <c r="J134" s="10"/>
      <c r="K134" s="10"/>
      <c r="L134" s="10"/>
      <c r="M134" s="10"/>
      <c r="N134" s="10"/>
      <c r="O134" s="10"/>
    </row>
    <row r="135" spans="2:15" x14ac:dyDescent="0.3">
      <c r="B135" s="20" t="str">
        <f>'Chipset units'!B135</f>
        <v>Wireless fronthaul</v>
      </c>
      <c r="C135" s="23" t="str">
        <f>'Chipset units'!C135</f>
        <v>100 Gbps</v>
      </c>
      <c r="D135" s="23" t="str">
        <f>'Chipset units'!D135</f>
        <v>20 km</v>
      </c>
      <c r="E135" s="22" t="str">
        <f>'Chipset units'!E135</f>
        <v>Grey</v>
      </c>
      <c r="F135" s="10">
        <f>IF('Chipset units'!F135="",0,'Chipset units'!F135*'Chipset prices'!F135)/10^6</f>
        <v>0</v>
      </c>
      <c r="G135" s="10">
        <f>IF('Chipset units'!G135="",0,'Chipset units'!G135*'Chipset prices'!G135)/10^6</f>
        <v>0</v>
      </c>
      <c r="H135" s="10"/>
      <c r="I135" s="10"/>
      <c r="J135" s="10"/>
      <c r="K135" s="10"/>
      <c r="L135" s="10"/>
      <c r="M135" s="10"/>
      <c r="N135" s="10"/>
      <c r="O135" s="10"/>
    </row>
    <row r="136" spans="2:15" x14ac:dyDescent="0.3">
      <c r="B136" s="20" t="str">
        <f>'Chipset units'!B136</f>
        <v>Wireless fronthaul</v>
      </c>
      <c r="C136" s="23" t="str">
        <f>'Chipset units'!C136</f>
        <v>10 Gbps</v>
      </c>
      <c r="D136" s="23" t="str">
        <f>'Chipset units'!D136</f>
        <v>20 km</v>
      </c>
      <c r="E136" s="22" t="str">
        <f>'Chipset units'!E136</f>
        <v>CWDM</v>
      </c>
      <c r="F136" s="10">
        <f>IF('Chipset units'!F136="",0,'Chipset units'!F136*'Chipset prices'!F136)/10^6</f>
        <v>0</v>
      </c>
      <c r="G136" s="10">
        <f>IF('Chipset units'!G136="",0,'Chipset units'!G136*'Chipset prices'!G136)/10^6</f>
        <v>0</v>
      </c>
      <c r="H136" s="10"/>
      <c r="I136" s="10"/>
      <c r="J136" s="10"/>
      <c r="K136" s="10"/>
      <c r="L136" s="10"/>
      <c r="M136" s="10"/>
      <c r="N136" s="10"/>
      <c r="O136" s="10"/>
    </row>
    <row r="137" spans="2:15" x14ac:dyDescent="0.3">
      <c r="B137" s="20" t="str">
        <f>'Chipset units'!B137</f>
        <v>Wireless fronthaul</v>
      </c>
      <c r="C137" s="23" t="str">
        <f>'Chipset units'!C137</f>
        <v>10 Gbps</v>
      </c>
      <c r="D137" s="23" t="str">
        <f>'Chipset units'!D137</f>
        <v>20 km</v>
      </c>
      <c r="E137" s="22" t="str">
        <f>'Chipset units'!E137</f>
        <v>DWDM</v>
      </c>
      <c r="F137" s="10">
        <f>IF('Chipset units'!F137="",0,'Chipset units'!F137*'Chipset prices'!F137)/10^6</f>
        <v>1.715370936692338</v>
      </c>
      <c r="G137" s="10">
        <f>IF('Chipset units'!G137="",0,'Chipset units'!G137*'Chipset prices'!G137)/10^6</f>
        <v>2.7100076639777391</v>
      </c>
      <c r="H137" s="10"/>
      <c r="I137" s="10"/>
      <c r="J137" s="10"/>
      <c r="K137" s="10"/>
      <c r="L137" s="10"/>
      <c r="M137" s="10"/>
      <c r="N137" s="10"/>
      <c r="O137" s="10"/>
    </row>
    <row r="138" spans="2:15" x14ac:dyDescent="0.3">
      <c r="B138" s="20" t="str">
        <f>'Chipset units'!B138</f>
        <v>Wireless fronthaul</v>
      </c>
      <c r="C138" s="23" t="str">
        <f>'Chipset units'!C138</f>
        <v>25 Gbps</v>
      </c>
      <c r="D138" s="23" t="str">
        <f>'Chipset units'!D138</f>
        <v>20 km</v>
      </c>
      <c r="E138" s="22" t="str">
        <f>'Chipset units'!E138</f>
        <v>CWDM</v>
      </c>
      <c r="F138" s="10">
        <f>IF('Chipset units'!F138="",0,'Chipset units'!F138*'Chipset prices'!F138)/10^6</f>
        <v>0</v>
      </c>
      <c r="G138" s="10">
        <f>IF('Chipset units'!G138="",0,'Chipset units'!G138*'Chipset prices'!G138)/10^6</f>
        <v>0</v>
      </c>
      <c r="H138" s="10"/>
      <c r="I138" s="10"/>
      <c r="J138" s="10"/>
      <c r="K138" s="10"/>
      <c r="L138" s="10"/>
      <c r="M138" s="10"/>
      <c r="N138" s="10"/>
      <c r="O138" s="10"/>
    </row>
    <row r="139" spans="2:15" x14ac:dyDescent="0.3">
      <c r="B139" s="17" t="str">
        <f>'Chipset units'!B139</f>
        <v>Wireless fronthaul</v>
      </c>
      <c r="C139" s="6" t="str">
        <f>'Chipset units'!C139</f>
        <v>25 Gbps</v>
      </c>
      <c r="D139" s="6" t="str">
        <f>'Chipset units'!D139</f>
        <v>20 km</v>
      </c>
      <c r="E139" s="25" t="str">
        <f>'Chipset units'!E139</f>
        <v>DWDM</v>
      </c>
      <c r="F139" s="14">
        <f>IF('Chipset units'!F139="",0,'Chipset units'!F139*'Chipset prices'!F139)/10^6</f>
        <v>0</v>
      </c>
      <c r="G139" s="13">
        <f>IF('Chipset units'!G139="",0,'Chipset units'!G139*'Chipset prices'!G139)/10^6</f>
        <v>0</v>
      </c>
      <c r="H139" s="13"/>
      <c r="I139" s="13"/>
      <c r="J139" s="13"/>
      <c r="K139" s="13"/>
      <c r="L139" s="13"/>
      <c r="M139" s="13"/>
      <c r="N139" s="13"/>
      <c r="O139" s="13"/>
    </row>
    <row r="140" spans="2:15" x14ac:dyDescent="0.3">
      <c r="B140" s="20" t="str">
        <f>'Chipset units'!B140</f>
        <v>FTTx</v>
      </c>
      <c r="C140" s="23" t="str">
        <f>'Chipset units'!C140</f>
        <v>BPON ONU/Triplexer</v>
      </c>
      <c r="D140" s="23"/>
      <c r="E140" s="22"/>
      <c r="F140" s="69">
        <f>IF('Chipset units'!F140="",0,'Chipset units'!F140*'Chipset prices'!F140)/10^6</f>
        <v>0.10415277961985485</v>
      </c>
      <c r="G140" s="69">
        <f>IF('Chipset units'!G140="",0,'Chipset units'!G140*'Chipset prices'!G140)/10^6</f>
        <v>5.2076389809927424E-2</v>
      </c>
      <c r="H140" s="69"/>
      <c r="I140" s="69"/>
      <c r="J140" s="69"/>
      <c r="K140" s="69"/>
      <c r="L140" s="69"/>
      <c r="M140" s="69"/>
      <c r="N140" s="69"/>
      <c r="O140" s="69"/>
    </row>
    <row r="141" spans="2:15" x14ac:dyDescent="0.3">
      <c r="B141" s="20" t="str">
        <f>'Chipset units'!B141</f>
        <v>FTTx</v>
      </c>
      <c r="C141" s="23" t="str">
        <f>'Chipset units'!C141</f>
        <v>BPON OLT</v>
      </c>
      <c r="D141" s="23"/>
      <c r="E141" s="22"/>
      <c r="F141" s="69">
        <f>IF('Chipset units'!F141="",0,'Chipset units'!F141*'Chipset prices'!F141)/10^6</f>
        <v>3.1589450790050842E-2</v>
      </c>
      <c r="G141" s="69">
        <f>IF('Chipset units'!G141="",0,'Chipset units'!G141*'Chipset prices'!G141)/10^6</f>
        <v>8.1079590361130514E-3</v>
      </c>
      <c r="H141" s="69"/>
      <c r="I141" s="69"/>
      <c r="J141" s="69"/>
      <c r="K141" s="69"/>
      <c r="L141" s="69"/>
      <c r="M141" s="69"/>
      <c r="N141" s="69"/>
      <c r="O141" s="69"/>
    </row>
    <row r="142" spans="2:15" x14ac:dyDescent="0.3">
      <c r="B142" s="20" t="str">
        <f>'Chipset units'!B142</f>
        <v>FTTx</v>
      </c>
      <c r="C142" s="23" t="str">
        <f>'Chipset units'!C142</f>
        <v>GPON ONU transceiver</v>
      </c>
      <c r="D142" s="23"/>
      <c r="E142" s="22"/>
      <c r="F142" s="69">
        <f>IF('Chipset units'!F142="",0,'Chipset units'!F142*'Chipset prices'!F142)/10^6</f>
        <v>3.5642389460170092</v>
      </c>
      <c r="G142" s="69">
        <f>IF('Chipset units'!G142="",0,'Chipset units'!G142*'Chipset prices'!G142)/10^6</f>
        <v>3.6848021198045373</v>
      </c>
      <c r="H142" s="69"/>
      <c r="I142" s="69"/>
      <c r="J142" s="69"/>
      <c r="K142" s="69"/>
      <c r="L142" s="69"/>
      <c r="M142" s="69"/>
      <c r="N142" s="69"/>
      <c r="O142" s="69"/>
    </row>
    <row r="143" spans="2:15" x14ac:dyDescent="0.3">
      <c r="B143" s="20" t="str">
        <f>'Chipset units'!B143</f>
        <v>FTTx</v>
      </c>
      <c r="C143" s="23" t="str">
        <f>'Chipset units'!C143</f>
        <v>GPON BOSA on board</v>
      </c>
      <c r="D143" s="23"/>
      <c r="E143" s="22"/>
      <c r="F143" s="69">
        <f>IF('Chipset units'!F143="",0,'Chipset units'!F143*'Chipset prices'!F143)/10^6</f>
        <v>68.073796777252468</v>
      </c>
      <c r="G143" s="69">
        <f>IF('Chipset units'!G143="",0,'Chipset units'!G143*'Chipset prices'!G143)/10^6</f>
        <v>50.945551136524429</v>
      </c>
      <c r="H143" s="69"/>
      <c r="I143" s="69"/>
      <c r="J143" s="69"/>
      <c r="K143" s="69"/>
      <c r="L143" s="69"/>
      <c r="M143" s="69"/>
      <c r="N143" s="69"/>
      <c r="O143" s="69"/>
    </row>
    <row r="144" spans="2:15" x14ac:dyDescent="0.3">
      <c r="B144" s="20" t="str">
        <f>'Chipset units'!B144</f>
        <v>FTTx</v>
      </c>
      <c r="C144" s="23" t="str">
        <f>'Chipset units'!C144</f>
        <v>GPON OLT</v>
      </c>
      <c r="D144" s="23"/>
      <c r="E144" s="22"/>
      <c r="F144" s="69">
        <f>IF('Chipset units'!F144="",0,'Chipset units'!F144*'Chipset prices'!F144)/10^6</f>
        <v>10.801826159200951</v>
      </c>
      <c r="G144" s="69">
        <f>IF('Chipset units'!G144="",0,'Chipset units'!G144*'Chipset prices'!G144)/10^6</f>
        <v>5.6777759473764666</v>
      </c>
      <c r="H144" s="69"/>
      <c r="I144" s="69"/>
      <c r="J144" s="69"/>
      <c r="K144" s="69"/>
      <c r="L144" s="69"/>
      <c r="M144" s="69"/>
      <c r="N144" s="69"/>
      <c r="O144" s="69"/>
    </row>
    <row r="145" spans="2:15" x14ac:dyDescent="0.3">
      <c r="B145" s="20" t="str">
        <f>'Chipset units'!B145</f>
        <v>FTTx</v>
      </c>
      <c r="C145" s="23" t="str">
        <f>'Chipset units'!C145</f>
        <v>GPON Triplexer</v>
      </c>
      <c r="D145" s="23"/>
      <c r="E145" s="22"/>
      <c r="F145" s="69">
        <f>IF('Chipset units'!F145="",0,'Chipset units'!F145*'Chipset prices'!F145)/10^6</f>
        <v>0.47995901896659987</v>
      </c>
      <c r="G145" s="69">
        <f>IF('Chipset units'!G145="",0,'Chipset units'!G145*'Chipset prices'!G145)/10^6</f>
        <v>0.11998975474164997</v>
      </c>
      <c r="H145" s="69"/>
      <c r="I145" s="69"/>
      <c r="J145" s="69"/>
      <c r="K145" s="69"/>
      <c r="L145" s="69"/>
      <c r="M145" s="69"/>
      <c r="N145" s="69"/>
      <c r="O145" s="69"/>
    </row>
    <row r="146" spans="2:15" x14ac:dyDescent="0.3">
      <c r="B146" s="20" t="str">
        <f>'Chipset units'!B146</f>
        <v>FTTx</v>
      </c>
      <c r="C146" s="23" t="str">
        <f>'Chipset units'!C146</f>
        <v>EPON ONUs</v>
      </c>
      <c r="D146" s="23"/>
      <c r="E146" s="22"/>
      <c r="F146" s="69">
        <f>IF('Chipset units'!F146="",0,'Chipset units'!F146*'Chipset prices'!F146)/10^6</f>
        <v>1.3201101149816583</v>
      </c>
      <c r="G146" s="69">
        <f>IF('Chipset units'!G146="",0,'Chipset units'!G146*'Chipset prices'!G146)/10^6</f>
        <v>0.53161371012885184</v>
      </c>
      <c r="H146" s="69"/>
      <c r="I146" s="69"/>
      <c r="J146" s="69"/>
      <c r="K146" s="69"/>
      <c r="L146" s="69"/>
      <c r="M146" s="69"/>
      <c r="N146" s="69"/>
      <c r="O146" s="69"/>
    </row>
    <row r="147" spans="2:15" x14ac:dyDescent="0.3">
      <c r="B147" s="20" t="str">
        <f>'Chipset units'!B147</f>
        <v>FTTx</v>
      </c>
      <c r="C147" s="23" t="str">
        <f>'Chipset units'!C147</f>
        <v>EPON BOSAs on board</v>
      </c>
      <c r="D147" s="23"/>
      <c r="E147" s="22"/>
      <c r="F147" s="69">
        <f>IF('Chipset units'!F147="",0,'Chipset units'!F147*'Chipset prices'!F147)/10^6</f>
        <v>7.0718087228741453</v>
      </c>
      <c r="G147" s="69">
        <f>IF('Chipset units'!G147="",0,'Chipset units'!G147*'Chipset prices'!G147)/10^6</f>
        <v>5.3745746293843499</v>
      </c>
      <c r="H147" s="69"/>
      <c r="I147" s="69"/>
      <c r="J147" s="69"/>
      <c r="K147" s="69"/>
      <c r="L147" s="69"/>
      <c r="M147" s="69"/>
      <c r="N147" s="69"/>
      <c r="O147" s="69"/>
    </row>
    <row r="148" spans="2:15" x14ac:dyDescent="0.3">
      <c r="B148" s="20" t="str">
        <f>'Chipset units'!B148</f>
        <v>FTTx</v>
      </c>
      <c r="C148" s="23" t="str">
        <f>'Chipset units'!C148</f>
        <v>EPON OLTs</v>
      </c>
      <c r="D148" s="23"/>
      <c r="E148" s="22"/>
      <c r="F148" s="69">
        <f>IF('Chipset units'!F148="",0,'Chipset units'!F148*'Chipset prices'!F148)/10^6</f>
        <v>2.3312727031470413</v>
      </c>
      <c r="G148" s="69">
        <f>IF('Chipset units'!G148="",0,'Chipset units'!G148*'Chipset prices'!G148)/10^6</f>
        <v>0.50969753892215575</v>
      </c>
      <c r="H148" s="69"/>
      <c r="I148" s="69"/>
      <c r="J148" s="69"/>
      <c r="K148" s="69"/>
      <c r="L148" s="69"/>
      <c r="M148" s="69"/>
      <c r="N148" s="69"/>
      <c r="O148" s="69"/>
    </row>
    <row r="149" spans="2:15" x14ac:dyDescent="0.3">
      <c r="B149" s="20" t="str">
        <f>'Chipset units'!B149</f>
        <v>FTTx</v>
      </c>
      <c r="C149" s="23" t="str">
        <f>'Chipset units'!C149</f>
        <v>XG-PON ONUs</v>
      </c>
      <c r="D149" s="23"/>
      <c r="E149" s="22"/>
      <c r="F149" s="69">
        <f>IF('Chipset units'!F149="",0,'Chipset units'!F149*'Chipset prices'!F149)/10^6</f>
        <v>8.7749999999999995E-2</v>
      </c>
      <c r="G149" s="69">
        <f>IF('Chipset units'!G149="",0,'Chipset units'!G149*'Chipset prices'!G149)/10^6</f>
        <v>0.6863999999999999</v>
      </c>
      <c r="H149" s="69"/>
      <c r="I149" s="69"/>
      <c r="J149" s="69"/>
      <c r="K149" s="69"/>
      <c r="L149" s="69"/>
      <c r="M149" s="69"/>
      <c r="N149" s="69"/>
      <c r="O149" s="69"/>
    </row>
    <row r="150" spans="2:15" x14ac:dyDescent="0.3">
      <c r="B150" s="20" t="str">
        <f>'Chipset units'!B150</f>
        <v>FTTx</v>
      </c>
      <c r="C150" s="23" t="str">
        <f>'Chipset units'!C150</f>
        <v>XG-PON BOSAs</v>
      </c>
      <c r="D150" s="23"/>
      <c r="E150" s="22"/>
      <c r="F150" s="69">
        <f>IF('Chipset units'!F150="",0,'Chipset units'!F150*'Chipset prices'!F150)/10^6</f>
        <v>0</v>
      </c>
      <c r="G150" s="69">
        <f>IF('Chipset units'!G150="",0,'Chipset units'!G150*'Chipset prices'!G150)/10^6</f>
        <v>0</v>
      </c>
      <c r="H150" s="69"/>
      <c r="I150" s="69"/>
      <c r="J150" s="69"/>
      <c r="K150" s="69"/>
      <c r="L150" s="69"/>
      <c r="M150" s="69"/>
      <c r="N150" s="69"/>
      <c r="O150" s="69"/>
    </row>
    <row r="151" spans="2:15" x14ac:dyDescent="0.3">
      <c r="B151" s="20" t="str">
        <f>'Chipset units'!B151</f>
        <v>FTTx</v>
      </c>
      <c r="C151" s="23" t="str">
        <f>'Chipset units'!C151</f>
        <v>XGS-PON ONUs</v>
      </c>
      <c r="D151" s="23"/>
      <c r="E151" s="22"/>
      <c r="F151" s="69">
        <f>IF('Chipset units'!F151="",0,'Chipset units'!F151*'Chipset prices'!F151)/10^6</f>
        <v>2.2814999999999999</v>
      </c>
      <c r="G151" s="69">
        <f>IF('Chipset units'!G151="",0,'Chipset units'!G151*'Chipset prices'!G151)/10^6</f>
        <v>4.7774999999999999</v>
      </c>
      <c r="H151" s="69"/>
      <c r="I151" s="69"/>
      <c r="J151" s="69"/>
      <c r="K151" s="69"/>
      <c r="L151" s="69"/>
      <c r="M151" s="69"/>
      <c r="N151" s="69"/>
      <c r="O151" s="69"/>
    </row>
    <row r="152" spans="2:15" x14ac:dyDescent="0.3">
      <c r="B152" s="20" t="str">
        <f>'Chipset units'!B152</f>
        <v>FTTx</v>
      </c>
      <c r="C152" s="23" t="str">
        <f>'Chipset units'!C152</f>
        <v>XG/XGS-PON OLTs</v>
      </c>
      <c r="D152" s="23"/>
      <c r="E152" s="22"/>
      <c r="F152" s="69">
        <f>IF('Chipset units'!F152="",0,'Chipset units'!F152*'Chipset prices'!F152)/10^6</f>
        <v>1.0920000000000001</v>
      </c>
      <c r="G152" s="69">
        <f>IF('Chipset units'!G152="",0,'Chipset units'!G152*'Chipset prices'!G152)/10^6</f>
        <v>17.876328112500001</v>
      </c>
      <c r="H152" s="69"/>
      <c r="I152" s="69"/>
      <c r="J152" s="69"/>
      <c r="K152" s="69"/>
      <c r="L152" s="69"/>
      <c r="M152" s="69"/>
      <c r="N152" s="69"/>
      <c r="O152" s="69"/>
    </row>
    <row r="153" spans="2:15" x14ac:dyDescent="0.3">
      <c r="B153" s="20" t="str">
        <f>'Chipset units'!B153</f>
        <v>FTTx</v>
      </c>
      <c r="C153" s="23" t="str">
        <f>'Chipset units'!C153</f>
        <v>NG-PON2 ONUs</v>
      </c>
      <c r="D153" s="23"/>
      <c r="E153" s="22"/>
      <c r="F153" s="69">
        <f>IF('Chipset units'!F153="",0,'Chipset units'!F153*'Chipset prices'!F153)/10^6</f>
        <v>3.0468750000000001E-3</v>
      </c>
      <c r="G153" s="69">
        <f>IF('Chipset units'!G153="",0,'Chipset units'!G153*'Chipset prices'!G153)/10^6</f>
        <v>2.9250000000000002E-2</v>
      </c>
      <c r="H153" s="69"/>
      <c r="I153" s="69"/>
      <c r="J153" s="69"/>
      <c r="K153" s="69"/>
      <c r="L153" s="69"/>
      <c r="M153" s="69"/>
      <c r="N153" s="69"/>
      <c r="O153" s="69"/>
    </row>
    <row r="154" spans="2:15" x14ac:dyDescent="0.3">
      <c r="B154" s="20" t="str">
        <f>'Chipset units'!B154</f>
        <v>FTTx</v>
      </c>
      <c r="C154" s="23" t="str">
        <f>'Chipset units'!C154</f>
        <v>NG-PON2 OLTs</v>
      </c>
      <c r="D154" s="23"/>
      <c r="E154" s="22"/>
      <c r="F154" s="69">
        <f>IF('Chipset units'!F154="",0,'Chipset units'!F154*'Chipset prices'!F154)/10^6</f>
        <v>7.0687500000000004E-3</v>
      </c>
      <c r="G154" s="69">
        <f>IF('Chipset units'!G154="",0,'Chipset units'!G154*'Chipset prices'!G154)/10^6</f>
        <v>1.3650000000000001E-2</v>
      </c>
      <c r="H154" s="69"/>
      <c r="I154" s="69"/>
      <c r="J154" s="69"/>
      <c r="K154" s="69"/>
      <c r="L154" s="69"/>
      <c r="M154" s="69"/>
      <c r="N154" s="69"/>
      <c r="O154" s="69"/>
    </row>
    <row r="155" spans="2:15" x14ac:dyDescent="0.3">
      <c r="B155" s="20" t="str">
        <f>'Chipset units'!B155</f>
        <v>FTTx</v>
      </c>
      <c r="C155" s="23" t="str">
        <f>'Chipset units'!C155</f>
        <v>25G/50G PON ONUs</v>
      </c>
      <c r="D155" s="23"/>
      <c r="E155" s="22"/>
      <c r="F155" s="69">
        <f>IF('Chipset units'!F155="",0,'Chipset units'!F155*'Chipset prices'!F155)/10^6</f>
        <v>0</v>
      </c>
      <c r="G155" s="69">
        <f>IF('Chipset units'!G155="",0,'Chipset units'!G155*'Chipset prices'!G155)/10^6</f>
        <v>0</v>
      </c>
      <c r="H155" s="69"/>
      <c r="I155" s="69"/>
      <c r="J155" s="69"/>
      <c r="K155" s="69"/>
      <c r="L155" s="69"/>
      <c r="M155" s="69"/>
      <c r="N155" s="69"/>
      <c r="O155" s="69"/>
    </row>
    <row r="156" spans="2:15" x14ac:dyDescent="0.3">
      <c r="B156" s="20" t="str">
        <f>'Chipset units'!B156</f>
        <v>FTTx</v>
      </c>
      <c r="C156" s="23" t="str">
        <f>'Chipset units'!C156</f>
        <v>25G/50G PON OLTs</v>
      </c>
      <c r="D156" s="23"/>
      <c r="E156" s="22"/>
      <c r="F156" s="69">
        <f>IF('Chipset units'!F156="",0,'Chipset units'!F156*'Chipset prices'!F156)/10^6</f>
        <v>0</v>
      </c>
      <c r="G156" s="69">
        <f>IF('Chipset units'!G156="",0,'Chipset units'!G156*'Chipset prices'!G156)/10^6</f>
        <v>0</v>
      </c>
      <c r="H156" s="69"/>
      <c r="I156" s="69"/>
      <c r="J156" s="69"/>
      <c r="K156" s="69"/>
      <c r="L156" s="69"/>
      <c r="M156" s="69"/>
      <c r="N156" s="69"/>
      <c r="O156" s="69"/>
    </row>
    <row r="157" spans="2:15" x14ac:dyDescent="0.3">
      <c r="B157" s="20" t="str">
        <f>'Chipset units'!B157</f>
        <v>FTTx</v>
      </c>
      <c r="C157" s="23" t="str">
        <f>'Chipset units'!C157</f>
        <v>PTP 2.5 Gbps &amp; below</v>
      </c>
      <c r="D157" s="23"/>
      <c r="E157" s="22"/>
      <c r="F157" s="69">
        <f>IF('Chipset units'!F157="",0,'Chipset units'!F157*'Chipset prices'!F157)/10^6</f>
        <v>1.8128150352000001</v>
      </c>
      <c r="G157" s="69">
        <f>IF('Chipset units'!G157="",0,'Chipset units'!G157*'Chipset prices'!G157)/10^6</f>
        <v>0.93615599999999999</v>
      </c>
      <c r="H157" s="69"/>
      <c r="I157" s="69"/>
      <c r="J157" s="69"/>
      <c r="K157" s="69"/>
      <c r="L157" s="69"/>
      <c r="M157" s="69"/>
      <c r="N157" s="69"/>
      <c r="O157" s="69"/>
    </row>
    <row r="158" spans="2:15" x14ac:dyDescent="0.3">
      <c r="B158" s="17" t="str">
        <f>'Chipset units'!B158</f>
        <v>FTTx</v>
      </c>
      <c r="C158" s="6" t="str">
        <f>'Chipset units'!C158</f>
        <v>PTP 10 Gbps</v>
      </c>
      <c r="D158" s="6"/>
      <c r="E158" s="25"/>
      <c r="F158" s="69">
        <f>IF('Chipset units'!F158="",0,'Chipset units'!F158*'Chipset prices'!F158)/10^6</f>
        <v>1.5055214459999999</v>
      </c>
      <c r="G158" s="69">
        <f>IF('Chipset units'!G158="",0,'Chipset units'!G158*'Chipset prices'!G158)/10^6</f>
        <v>1.3883192699999998</v>
      </c>
      <c r="H158" s="69"/>
      <c r="I158" s="69"/>
      <c r="J158" s="69"/>
      <c r="K158" s="69"/>
      <c r="L158" s="69"/>
      <c r="M158" s="69"/>
      <c r="N158" s="69"/>
      <c r="O158" s="69"/>
    </row>
    <row r="159" spans="2:15" x14ac:dyDescent="0.3">
      <c r="B159" s="9" t="s">
        <v>4</v>
      </c>
      <c r="C159" s="8"/>
      <c r="D159" s="8"/>
      <c r="E159" s="8"/>
      <c r="F159" s="155">
        <f t="shared" ref="F159:O159" si="0">SUM(F9:F158)</f>
        <v>717.73961314707253</v>
      </c>
      <c r="G159" s="70">
        <f t="shared" si="0"/>
        <v>747.43073854133013</v>
      </c>
      <c r="H159" s="70"/>
      <c r="I159" s="70"/>
      <c r="J159" s="70"/>
      <c r="K159" s="70"/>
      <c r="L159" s="70"/>
      <c r="M159" s="70"/>
      <c r="N159" s="70"/>
      <c r="O159" s="70"/>
    </row>
    <row r="161" spans="2:15" x14ac:dyDescent="0.3">
      <c r="B161" t="s">
        <v>172</v>
      </c>
      <c r="H161" s="119"/>
      <c r="I161" s="119"/>
      <c r="J161" s="119"/>
      <c r="K161" s="119"/>
      <c r="L161" s="119"/>
      <c r="M161" s="119"/>
      <c r="N161" s="119"/>
      <c r="O161" s="119"/>
    </row>
    <row r="163" spans="2:15" x14ac:dyDescent="0.3">
      <c r="B163" t="s">
        <v>212</v>
      </c>
      <c r="C163" t="s">
        <v>213</v>
      </c>
      <c r="D163" t="s">
        <v>75</v>
      </c>
      <c r="E163" t="s">
        <v>134</v>
      </c>
      <c r="F163" s="119">
        <f>SUM(F123:F125)</f>
        <v>19.29189484170341</v>
      </c>
      <c r="G163" s="119">
        <f t="shared" ref="G163:O163" si="1">SUM(G123:G125)</f>
        <v>10.274233892645118</v>
      </c>
      <c r="H163" s="119"/>
      <c r="I163" s="119"/>
      <c r="J163" s="119"/>
      <c r="K163" s="119"/>
      <c r="L163" s="119"/>
      <c r="M163" s="119"/>
      <c r="N163" s="119"/>
      <c r="O163" s="119"/>
    </row>
    <row r="164" spans="2:15" x14ac:dyDescent="0.3">
      <c r="B164" t="s">
        <v>212</v>
      </c>
      <c r="C164" t="s">
        <v>213</v>
      </c>
      <c r="D164" t="s">
        <v>75</v>
      </c>
      <c r="E164" t="s">
        <v>94</v>
      </c>
      <c r="F164" s="119">
        <f>F137+F136</f>
        <v>1.715370936692338</v>
      </c>
      <c r="G164" s="119">
        <f t="shared" ref="G164:O164" si="2">G137+G136</f>
        <v>2.7100076639777391</v>
      </c>
      <c r="H164" s="119"/>
      <c r="I164" s="119"/>
      <c r="J164" s="119"/>
      <c r="K164" s="119"/>
      <c r="L164" s="119"/>
      <c r="M164" s="119"/>
      <c r="N164" s="119"/>
      <c r="O164" s="119"/>
    </row>
    <row r="165" spans="2:15" x14ac:dyDescent="0.3">
      <c r="B165" t="s">
        <v>212</v>
      </c>
      <c r="C165" t="s">
        <v>214</v>
      </c>
      <c r="D165" t="s">
        <v>75</v>
      </c>
      <c r="E165" t="s">
        <v>75</v>
      </c>
      <c r="F165" s="119">
        <f>F166+F167</f>
        <v>8.8455112602750536E-3</v>
      </c>
      <c r="G165" s="119">
        <f t="shared" ref="G165:O165" si="3">G166+G167</f>
        <v>0.71838000000000002</v>
      </c>
      <c r="H165" s="119"/>
      <c r="I165" s="119"/>
      <c r="J165" s="119"/>
      <c r="K165" s="119"/>
      <c r="L165" s="119"/>
      <c r="M165" s="119"/>
      <c r="N165" s="119"/>
      <c r="O165" s="119"/>
    </row>
    <row r="166" spans="2:15" x14ac:dyDescent="0.3">
      <c r="B166" t="s">
        <v>212</v>
      </c>
      <c r="C166" t="s">
        <v>214</v>
      </c>
      <c r="D166" t="s">
        <v>75</v>
      </c>
      <c r="E166" t="s">
        <v>134</v>
      </c>
      <c r="F166" s="119">
        <f>SUM(F126:F131)</f>
        <v>8.8455112602750536E-3</v>
      </c>
      <c r="G166" s="119">
        <f t="shared" ref="G166:O166" si="4">SUM(G126:G131)</f>
        <v>0.71838000000000002</v>
      </c>
      <c r="H166" s="119"/>
      <c r="I166" s="119"/>
      <c r="J166" s="119"/>
      <c r="K166" s="119"/>
      <c r="L166" s="119"/>
      <c r="M166" s="119"/>
      <c r="N166" s="119"/>
      <c r="O166" s="119"/>
    </row>
    <row r="167" spans="2:15" x14ac:dyDescent="0.3">
      <c r="B167" t="s">
        <v>212</v>
      </c>
      <c r="C167" t="s">
        <v>214</v>
      </c>
      <c r="D167" t="s">
        <v>75</v>
      </c>
      <c r="E167" t="s">
        <v>94</v>
      </c>
      <c r="F167" s="119">
        <f>F138+F139</f>
        <v>0</v>
      </c>
      <c r="G167" s="119">
        <f t="shared" ref="G167:O167" si="5">G138+G139</f>
        <v>0</v>
      </c>
      <c r="H167" s="119"/>
      <c r="I167" s="119"/>
      <c r="J167" s="119"/>
      <c r="K167" s="119"/>
      <c r="L167" s="119"/>
      <c r="M167" s="119"/>
      <c r="N167" s="119"/>
      <c r="O167" s="119"/>
    </row>
    <row r="169" spans="2:15" x14ac:dyDescent="0.3">
      <c r="B169" s="16" t="s">
        <v>215</v>
      </c>
    </row>
    <row r="170" spans="2:15" x14ac:dyDescent="0.3">
      <c r="B170" t="s">
        <v>16</v>
      </c>
      <c r="C170" t="s">
        <v>216</v>
      </c>
      <c r="F170" s="10">
        <f t="shared" ref="F170:O170" si="6">SUM(F9:F16)</f>
        <v>18.89607040016492</v>
      </c>
      <c r="G170" s="10">
        <f t="shared" si="6"/>
        <v>20.545941712499992</v>
      </c>
      <c r="H170" s="10"/>
      <c r="I170" s="10"/>
      <c r="J170" s="10"/>
      <c r="K170" s="10"/>
      <c r="L170" s="10"/>
      <c r="M170" s="10"/>
      <c r="N170" s="10"/>
      <c r="O170" s="10"/>
    </row>
    <row r="171" spans="2:15" x14ac:dyDescent="0.3">
      <c r="B171" t="s">
        <v>15</v>
      </c>
      <c r="C171" t="s">
        <v>216</v>
      </c>
      <c r="F171" s="10">
        <f t="shared" ref="F171:O171" si="7">SUM(F17:F36)</f>
        <v>41.971861199927488</v>
      </c>
      <c r="G171" s="10">
        <f t="shared" si="7"/>
        <v>42.400618334779949</v>
      </c>
      <c r="H171" s="10"/>
      <c r="I171" s="10"/>
      <c r="J171" s="10"/>
      <c r="K171" s="10"/>
      <c r="L171" s="10"/>
      <c r="M171" s="10"/>
      <c r="N171" s="10"/>
      <c r="O171" s="10"/>
    </row>
    <row r="172" spans="2:15" x14ac:dyDescent="0.3">
      <c r="B172" t="s">
        <v>14</v>
      </c>
      <c r="C172" t="s">
        <v>216</v>
      </c>
      <c r="F172" s="10">
        <f>SUM(F37:F96)</f>
        <v>223.43421662842118</v>
      </c>
      <c r="G172" s="10">
        <f t="shared" ref="G172:O172" si="8">SUM(G37:G96)</f>
        <v>275.58581783229272</v>
      </c>
      <c r="H172" s="10"/>
      <c r="I172" s="10"/>
      <c r="J172" s="10"/>
      <c r="K172" s="10"/>
      <c r="L172" s="10"/>
      <c r="M172" s="10"/>
      <c r="N172" s="10"/>
      <c r="O172" s="10"/>
    </row>
    <row r="173" spans="2:15" x14ac:dyDescent="0.3">
      <c r="B173" t="s">
        <v>95</v>
      </c>
      <c r="C173" t="s">
        <v>216</v>
      </c>
      <c r="F173" s="10">
        <f t="shared" ref="F173:O173" si="9">SUM(F97:F121)</f>
        <v>290.12929598090903</v>
      </c>
      <c r="G173" s="10">
        <f t="shared" si="9"/>
        <v>289.12107718855674</v>
      </c>
      <c r="H173" s="10"/>
      <c r="I173" s="10"/>
      <c r="J173" s="10"/>
      <c r="K173" s="10"/>
      <c r="L173" s="10"/>
      <c r="M173" s="10"/>
      <c r="N173" s="10"/>
      <c r="O173" s="10"/>
    </row>
    <row r="174" spans="2:15" x14ac:dyDescent="0.3">
      <c r="B174" t="s">
        <v>71</v>
      </c>
      <c r="C174" t="s">
        <v>216</v>
      </c>
      <c r="F174" s="10">
        <f>SUM(F122:F139)</f>
        <v>42.739712158599957</v>
      </c>
      <c r="G174" s="10">
        <f t="shared" ref="G174:M174" si="10">SUM(G122:G139)</f>
        <v>27.165490904972085</v>
      </c>
      <c r="H174" s="10"/>
      <c r="I174" s="10"/>
      <c r="J174" s="10"/>
      <c r="K174" s="10"/>
      <c r="L174" s="10"/>
      <c r="M174" s="10"/>
      <c r="N174" s="10"/>
      <c r="O174" s="10"/>
    </row>
    <row r="175" spans="2:15" x14ac:dyDescent="0.3">
      <c r="B175" s="6" t="s">
        <v>70</v>
      </c>
      <c r="C175" s="6" t="s">
        <v>216</v>
      </c>
      <c r="D175" s="6"/>
      <c r="E175" s="6"/>
      <c r="F175" s="13">
        <f>SUM(F140:F158)</f>
        <v>100.56845677904978</v>
      </c>
      <c r="G175" s="13">
        <f t="shared" ref="G175:M175" si="11">SUM(G140:G158)</f>
        <v>92.611792568228495</v>
      </c>
      <c r="H175" s="13"/>
      <c r="I175" s="13"/>
      <c r="J175" s="13"/>
      <c r="K175" s="13"/>
      <c r="L175" s="13"/>
      <c r="M175" s="13"/>
      <c r="N175" s="13"/>
      <c r="O175" s="13"/>
    </row>
    <row r="176" spans="2:15" x14ac:dyDescent="0.3">
      <c r="B176" t="s">
        <v>217</v>
      </c>
      <c r="F176" s="10">
        <f>SUM(F170:F175)</f>
        <v>717.73961314707242</v>
      </c>
      <c r="G176" s="10">
        <f t="shared" ref="G176:L176" si="12">SUM(G170:G175)</f>
        <v>747.43073854133002</v>
      </c>
      <c r="H176" s="10"/>
      <c r="I176" s="10"/>
      <c r="J176" s="10"/>
      <c r="K176" s="10"/>
      <c r="L176" s="10"/>
      <c r="M176" s="10"/>
      <c r="N176" s="10"/>
      <c r="O176" s="10"/>
    </row>
    <row r="177" spans="5:15" x14ac:dyDescent="0.3">
      <c r="E177" s="7" t="s">
        <v>133</v>
      </c>
      <c r="F177" s="107">
        <f>F176-F159</f>
        <v>0</v>
      </c>
      <c r="G177" s="107">
        <f t="shared" ref="G177:M177" si="13">G176-G159</f>
        <v>0</v>
      </c>
      <c r="H177" s="107"/>
      <c r="I177" s="107"/>
      <c r="J177" s="107"/>
      <c r="K177" s="107"/>
      <c r="L177" s="107"/>
      <c r="M177" s="107"/>
      <c r="N177" s="107"/>
      <c r="O177" s="10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Methodology</vt:lpstr>
      <vt:lpstr>Summary</vt:lpstr>
      <vt:lpstr>Report charts</vt:lpstr>
      <vt:lpstr>Chipset units</vt:lpstr>
      <vt:lpstr>Chipset prices</vt:lpstr>
      <vt:lpstr>Chipset revenues</vt:lpstr>
      <vt:lpstr>Revs_New</vt:lpstr>
      <vt:lpstr>Units_New</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Lively</dc:creator>
  <cp:lastModifiedBy>John Lively</cp:lastModifiedBy>
  <dcterms:created xsi:type="dcterms:W3CDTF">2019-01-31T19:48:12Z</dcterms:created>
  <dcterms:modified xsi:type="dcterms:W3CDTF">2020-11-10T12:42:40Z</dcterms:modified>
</cp:coreProperties>
</file>