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Stelyana Baleva\LightCounting Dropbox\Optical\Comm ICs\Feb 2022 report\Deliverables\"/>
    </mc:Choice>
  </mc:AlternateContent>
  <xr:revisionPtr revIDLastSave="0" documentId="13_ncr:1_{436FA8C0-E410-4DD1-B15C-761041A59672}" xr6:coauthVersionLast="47" xr6:coauthVersionMax="47" xr10:uidLastSave="{00000000-0000-0000-0000-000000000000}"/>
  <bookViews>
    <workbookView xWindow="-108" yWindow="-108" windowWidth="30936" windowHeight="16776" tabRatio="816" xr2:uid="{00000000-000D-0000-FFFF-FFFF00000000}"/>
  </bookViews>
  <sheets>
    <sheet name="Introduction" sheetId="6" r:id="rId1"/>
    <sheet name="Methodology" sheetId="7" r:id="rId2"/>
    <sheet name="Summary" sheetId="14" r:id="rId3"/>
    <sheet name="Chipset units" sheetId="21" r:id="rId4"/>
    <sheet name="Chipset prices" sheetId="22" r:id="rId5"/>
    <sheet name="Chipset revenues" sheetId="23" r:id="rId6"/>
    <sheet name="Report charts" sheetId="24" r:id="rId7"/>
  </sheets>
  <definedNames>
    <definedName name="Comments">#REF!</definedName>
    <definedName name="Comments_on_changes">#REF!</definedName>
    <definedName name="IC_Content">#REF!</definedName>
    <definedName name="Mfgr_cost">#REF!</definedName>
    <definedName name="Product_names">#REF!</definedName>
    <definedName name="Revs_2019">#REF!</definedName>
    <definedName name="Revs_2020_March">#REF!</definedName>
    <definedName name="Revs_2020_Oct">#REF!</definedName>
    <definedName name="Revs_2021_Feb">#REF!</definedName>
    <definedName name="Revs_New">'Chipset revenues'!$F$9:$Q$216</definedName>
    <definedName name="Units_2019">#REF!</definedName>
    <definedName name="Units_2020_March">#REF!</definedName>
    <definedName name="Units_2020_Oct">#REF!</definedName>
    <definedName name="Units_2021_Feb">#REF!</definedName>
    <definedName name="Units_New">'Chipset units'!$F$9:$Q$216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4" i="23" l="1"/>
  <c r="G214" i="23"/>
  <c r="H214" i="23"/>
  <c r="I214" i="23"/>
  <c r="J214" i="23"/>
  <c r="K214" i="23"/>
  <c r="L214" i="23"/>
  <c r="M214" i="23"/>
  <c r="N214" i="23"/>
  <c r="O214" i="23"/>
  <c r="P214" i="23"/>
  <c r="Q214" i="23"/>
  <c r="D155" i="14"/>
  <c r="C155" i="14"/>
  <c r="C154" i="14"/>
  <c r="C243" i="14" l="1"/>
  <c r="D243" i="14"/>
  <c r="E243" i="14"/>
  <c r="C244" i="14"/>
  <c r="D244" i="14"/>
  <c r="E244" i="14"/>
  <c r="N156" i="24"/>
  <c r="C147" i="14" l="1"/>
  <c r="D147" i="14"/>
  <c r="E147" i="14"/>
  <c r="D140" i="22"/>
  <c r="D140" i="23"/>
  <c r="D137" i="22"/>
  <c r="C137" i="22"/>
  <c r="B137" i="22"/>
  <c r="D137" i="23"/>
  <c r="C137" i="23"/>
  <c r="B137" i="23"/>
  <c r="E146" i="14" l="1"/>
  <c r="D146" i="14"/>
  <c r="C146" i="14"/>
  <c r="B235" i="14" l="1"/>
  <c r="B271" i="14" s="1"/>
  <c r="B236" i="14"/>
  <c r="B272" i="14" s="1"/>
  <c r="B237" i="14"/>
  <c r="B273" i="14" s="1"/>
  <c r="B238" i="14"/>
  <c r="B274" i="14" s="1"/>
  <c r="B239" i="14"/>
  <c r="B275" i="14" s="1"/>
  <c r="B240" i="14"/>
  <c r="B276" i="14" s="1"/>
  <c r="B241" i="14"/>
  <c r="B277" i="14" s="1"/>
  <c r="B242" i="14"/>
  <c r="B278" i="14" s="1"/>
  <c r="B243" i="14"/>
  <c r="B279" i="14" s="1"/>
  <c r="B244" i="14"/>
  <c r="B280" i="14" s="1"/>
  <c r="M156" i="24" l="1"/>
  <c r="B81" i="14" l="1"/>
  <c r="B37" i="22"/>
  <c r="C37" i="22"/>
  <c r="B37" i="23"/>
  <c r="C37" i="23"/>
  <c r="F37" i="23"/>
  <c r="G37" i="23"/>
  <c r="H37" i="23"/>
  <c r="Q196" i="23" l="1"/>
  <c r="Q198" i="21" l="1"/>
  <c r="Q201" i="21"/>
  <c r="Q202" i="21"/>
  <c r="Q211" i="21" l="1"/>
  <c r="Q200" i="21"/>
  <c r="Q205" i="21"/>
  <c r="Q199" i="21"/>
  <c r="Q210" i="21"/>
  <c r="Q207" i="21" l="1"/>
  <c r="Q206" i="21"/>
  <c r="B144" i="21"/>
  <c r="B144" i="23" s="1"/>
  <c r="B144" i="22"/>
  <c r="F144" i="23" l="1"/>
  <c r="P196" i="23" l="1"/>
  <c r="C93" i="23"/>
  <c r="D93" i="23"/>
  <c r="E93" i="23"/>
  <c r="C94" i="23"/>
  <c r="D94" i="23"/>
  <c r="E94" i="23"/>
  <c r="C95" i="23"/>
  <c r="D95" i="23"/>
  <c r="E95" i="23"/>
  <c r="C96" i="23"/>
  <c r="D96" i="23"/>
  <c r="E96" i="23"/>
  <c r="C97" i="23"/>
  <c r="D97" i="23"/>
  <c r="E97" i="23"/>
  <c r="C98" i="23"/>
  <c r="D98" i="23"/>
  <c r="E98" i="23"/>
  <c r="C99" i="23"/>
  <c r="D99" i="23"/>
  <c r="E99" i="23"/>
  <c r="C100" i="23"/>
  <c r="D100" i="23"/>
  <c r="E100" i="23"/>
  <c r="C101" i="23"/>
  <c r="D101" i="23"/>
  <c r="E101" i="23"/>
  <c r="C102" i="23"/>
  <c r="D102" i="23"/>
  <c r="E102" i="23"/>
  <c r="C103" i="23"/>
  <c r="D103" i="23"/>
  <c r="E103" i="23"/>
  <c r="C104" i="23"/>
  <c r="D104" i="23"/>
  <c r="E104" i="23"/>
  <c r="C105" i="23"/>
  <c r="D105" i="23"/>
  <c r="E105" i="23"/>
  <c r="C106" i="23"/>
  <c r="D106" i="23"/>
  <c r="E106" i="23"/>
  <c r="C107" i="23"/>
  <c r="D107" i="23"/>
  <c r="E107" i="23"/>
  <c r="C108" i="23"/>
  <c r="D108" i="23"/>
  <c r="E108" i="23"/>
  <c r="C109" i="23"/>
  <c r="D109" i="23"/>
  <c r="E109" i="23"/>
  <c r="C110" i="23"/>
  <c r="D110" i="23"/>
  <c r="E110" i="23"/>
  <c r="C111" i="23"/>
  <c r="D111" i="23"/>
  <c r="E111" i="23"/>
  <c r="C112" i="23"/>
  <c r="D112" i="23"/>
  <c r="E112" i="23"/>
  <c r="C113" i="23"/>
  <c r="D113" i="23"/>
  <c r="E113" i="23"/>
  <c r="C114" i="23"/>
  <c r="D114" i="23"/>
  <c r="E114" i="23"/>
  <c r="C115" i="23"/>
  <c r="D115" i="23"/>
  <c r="E115" i="23"/>
  <c r="C116" i="23"/>
  <c r="D116" i="23"/>
  <c r="E116" i="23"/>
  <c r="C117" i="23"/>
  <c r="D117" i="23"/>
  <c r="E117" i="23"/>
  <c r="C118" i="23"/>
  <c r="D118" i="23"/>
  <c r="E118" i="23"/>
  <c r="C119" i="23"/>
  <c r="D119" i="23"/>
  <c r="E119" i="23"/>
  <c r="C120" i="23"/>
  <c r="D120" i="23"/>
  <c r="E120" i="23"/>
  <c r="B120" i="22"/>
  <c r="B120" i="23"/>
  <c r="B111" i="22"/>
  <c r="B112" i="22"/>
  <c r="B113" i="22"/>
  <c r="B114" i="22"/>
  <c r="B115" i="22"/>
  <c r="B116" i="22"/>
  <c r="B117" i="22"/>
  <c r="B118" i="22"/>
  <c r="B119" i="22"/>
  <c r="B111" i="23"/>
  <c r="B112" i="23"/>
  <c r="B113" i="23"/>
  <c r="B114" i="23"/>
  <c r="B115" i="23"/>
  <c r="B116" i="23"/>
  <c r="B117" i="23"/>
  <c r="B118" i="23"/>
  <c r="B119" i="23"/>
  <c r="D120" i="22" l="1"/>
  <c r="C119" i="22"/>
  <c r="E117" i="22"/>
  <c r="D116" i="22"/>
  <c r="C115" i="22"/>
  <c r="E113" i="22"/>
  <c r="D112" i="22"/>
  <c r="C111" i="22"/>
  <c r="E109" i="22"/>
  <c r="D108" i="22"/>
  <c r="C107" i="22"/>
  <c r="E105" i="22"/>
  <c r="D104" i="22"/>
  <c r="C103" i="22"/>
  <c r="E101" i="22"/>
  <c r="D100" i="22"/>
  <c r="C99" i="22"/>
  <c r="E97" i="22"/>
  <c r="D96" i="22"/>
  <c r="C95" i="22"/>
  <c r="E93" i="22"/>
  <c r="C120" i="22"/>
  <c r="E118" i="22"/>
  <c r="D117" i="22"/>
  <c r="C116" i="22"/>
  <c r="E114" i="22"/>
  <c r="D113" i="22"/>
  <c r="C112" i="22"/>
  <c r="E110" i="22"/>
  <c r="D109" i="22"/>
  <c r="C108" i="22"/>
  <c r="E106" i="22"/>
  <c r="D105" i="22"/>
  <c r="C104" i="22"/>
  <c r="E102" i="22"/>
  <c r="D101" i="22"/>
  <c r="C100" i="22"/>
  <c r="E98" i="22"/>
  <c r="D97" i="22"/>
  <c r="C96" i="22"/>
  <c r="E94" i="22"/>
  <c r="D93" i="22"/>
  <c r="E119" i="22"/>
  <c r="D118" i="22"/>
  <c r="C117" i="22"/>
  <c r="E115" i="22"/>
  <c r="D114" i="22"/>
  <c r="C113" i="22"/>
  <c r="E111" i="22"/>
  <c r="D110" i="22"/>
  <c r="C109" i="22"/>
  <c r="E107" i="22"/>
  <c r="D106" i="22"/>
  <c r="C105" i="22"/>
  <c r="E103" i="22"/>
  <c r="D102" i="22"/>
  <c r="C101" i="22"/>
  <c r="E99" i="22"/>
  <c r="D98" i="22"/>
  <c r="C97" i="22"/>
  <c r="E95" i="22"/>
  <c r="D94" i="22"/>
  <c r="C93" i="22"/>
  <c r="E120" i="22"/>
  <c r="D119" i="22"/>
  <c r="C118" i="22"/>
  <c r="E116" i="22"/>
  <c r="D115" i="22"/>
  <c r="C114" i="22"/>
  <c r="E112" i="22"/>
  <c r="D111" i="22"/>
  <c r="C110" i="22"/>
  <c r="E108" i="22"/>
  <c r="D107" i="22"/>
  <c r="C106" i="22"/>
  <c r="E104" i="22"/>
  <c r="D103" i="22"/>
  <c r="C102" i="22"/>
  <c r="E100" i="22"/>
  <c r="D99" i="22"/>
  <c r="C98" i="22"/>
  <c r="E96" i="22"/>
  <c r="D95" i="22"/>
  <c r="C94" i="22"/>
  <c r="P198" i="21" l="1"/>
  <c r="P199" i="21"/>
  <c r="P202" i="21"/>
  <c r="P210" i="21"/>
  <c r="P205" i="21"/>
  <c r="P201" i="21"/>
  <c r="P200" i="21" l="1"/>
  <c r="B97" i="22" l="1"/>
  <c r="B97" i="23"/>
  <c r="B96" i="22"/>
  <c r="B96" i="23"/>
  <c r="B94" i="22"/>
  <c r="B98" i="22"/>
  <c r="B95" i="22"/>
  <c r="B101" i="22"/>
  <c r="B99" i="22"/>
  <c r="B100" i="22"/>
  <c r="B102" i="22"/>
  <c r="B103" i="22"/>
  <c r="B104" i="22"/>
  <c r="B105" i="22"/>
  <c r="B106" i="22"/>
  <c r="B94" i="23"/>
  <c r="B98" i="23"/>
  <c r="B95" i="23"/>
  <c r="B101" i="23"/>
  <c r="B99" i="23"/>
  <c r="B100" i="23"/>
  <c r="B102" i="23"/>
  <c r="B103" i="23"/>
  <c r="B104" i="23"/>
  <c r="B105" i="23"/>
  <c r="B106" i="23"/>
  <c r="B108" i="22"/>
  <c r="B109" i="22"/>
  <c r="B110" i="22"/>
  <c r="B108" i="23"/>
  <c r="B109" i="23"/>
  <c r="B110" i="23"/>
  <c r="C90" i="23" l="1"/>
  <c r="C91" i="23"/>
  <c r="C92" i="23"/>
  <c r="C90" i="22"/>
  <c r="C91" i="22"/>
  <c r="C92" i="22"/>
  <c r="B91" i="23"/>
  <c r="D91" i="23"/>
  <c r="E91" i="23"/>
  <c r="B92" i="23"/>
  <c r="D92" i="23"/>
  <c r="E92" i="23"/>
  <c r="B91" i="22"/>
  <c r="D91" i="22"/>
  <c r="E91" i="22"/>
  <c r="B92" i="22"/>
  <c r="D92" i="22"/>
  <c r="E92" i="22"/>
  <c r="D205" i="24" l="1"/>
  <c r="D204" i="24"/>
  <c r="D203" i="24"/>
  <c r="D200" i="24"/>
  <c r="F112" i="23" l="1"/>
  <c r="F110" i="23"/>
  <c r="F120" i="23"/>
  <c r="F115" i="23"/>
  <c r="H113" i="23"/>
  <c r="H108" i="23"/>
  <c r="H119" i="23"/>
  <c r="H116" i="23"/>
  <c r="F114" i="23"/>
  <c r="F117" i="23"/>
  <c r="H110" i="23"/>
  <c r="H118" i="23"/>
  <c r="H115" i="23"/>
  <c r="H112" i="23"/>
  <c r="H120" i="23"/>
  <c r="F109" i="23"/>
  <c r="F116" i="23"/>
  <c r="F119" i="23"/>
  <c r="F108" i="23"/>
  <c r="F118" i="23"/>
  <c r="F113" i="23"/>
  <c r="H109" i="23"/>
  <c r="H117" i="23"/>
  <c r="H114" i="23"/>
  <c r="D223" i="14" l="1"/>
  <c r="D242" i="14" s="1"/>
  <c r="E223" i="14"/>
  <c r="E242" i="14" s="1"/>
  <c r="C223" i="14"/>
  <c r="C242" i="14" s="1"/>
  <c r="D70" i="14"/>
  <c r="H111" i="23"/>
  <c r="E70" i="14"/>
  <c r="F111" i="23"/>
  <c r="C70" i="14"/>
  <c r="C81" i="14" l="1"/>
  <c r="C278" i="14"/>
  <c r="E81" i="14"/>
  <c r="E278" i="14"/>
  <c r="F172" i="23" l="1"/>
  <c r="F168" i="23"/>
  <c r="F164" i="23"/>
  <c r="F178" i="23"/>
  <c r="F176" i="23"/>
  <c r="F174" i="23"/>
  <c r="F171" i="23"/>
  <c r="F169" i="23"/>
  <c r="F167" i="23"/>
  <c r="F165" i="23"/>
  <c r="F166" i="23"/>
  <c r="F170" i="23"/>
  <c r="F175" i="23" l="1"/>
  <c r="F177" i="23"/>
  <c r="F173" i="23"/>
  <c r="P206" i="21" l="1"/>
  <c r="H41" i="23" l="1"/>
  <c r="G41" i="23"/>
  <c r="F41" i="23"/>
  <c r="H40" i="23"/>
  <c r="G40" i="23"/>
  <c r="F40" i="23"/>
  <c r="G39" i="23"/>
  <c r="F39" i="23"/>
  <c r="E41" i="23"/>
  <c r="D41" i="23"/>
  <c r="C41" i="23"/>
  <c r="B41" i="23"/>
  <c r="E40" i="23"/>
  <c r="D40" i="23"/>
  <c r="C40" i="23"/>
  <c r="B40" i="23"/>
  <c r="E39" i="23"/>
  <c r="D39" i="23"/>
  <c r="C39" i="23"/>
  <c r="B39" i="23"/>
  <c r="E38" i="23"/>
  <c r="D38" i="23"/>
  <c r="C38" i="23"/>
  <c r="B38" i="23"/>
  <c r="E41" i="22"/>
  <c r="C41" i="22"/>
  <c r="B41" i="22"/>
  <c r="E40" i="22"/>
  <c r="C40" i="22"/>
  <c r="B40" i="22"/>
  <c r="E39" i="22"/>
  <c r="C39" i="22"/>
  <c r="B39" i="22"/>
  <c r="E38" i="22"/>
  <c r="C38" i="22"/>
  <c r="B38" i="22"/>
  <c r="B143" i="22" l="1"/>
  <c r="B143" i="21"/>
  <c r="B143" i="23" s="1"/>
  <c r="C143" i="21"/>
  <c r="C143" i="23" s="1"/>
  <c r="D143" i="21"/>
  <c r="D143" i="23" s="1"/>
  <c r="E143" i="21"/>
  <c r="E143" i="23" s="1"/>
  <c r="B145" i="21"/>
  <c r="C145" i="21"/>
  <c r="D145" i="21"/>
  <c r="E145" i="21"/>
  <c r="D143" i="22" l="1"/>
  <c r="E143" i="22"/>
  <c r="C143" i="22"/>
  <c r="B75" i="14" l="1"/>
  <c r="B76" i="14"/>
  <c r="B77" i="14"/>
  <c r="B78" i="14"/>
  <c r="B79" i="14"/>
  <c r="B80" i="14"/>
  <c r="D138" i="22" l="1"/>
  <c r="E138" i="22"/>
  <c r="D139" i="22"/>
  <c r="E139" i="22"/>
  <c r="D141" i="22"/>
  <c r="E141" i="22"/>
  <c r="D142" i="22"/>
  <c r="E142" i="22"/>
  <c r="D145" i="22"/>
  <c r="E145" i="22"/>
  <c r="C145" i="22"/>
  <c r="C138" i="22"/>
  <c r="C139" i="22"/>
  <c r="C141" i="22"/>
  <c r="C142" i="22"/>
  <c r="B138" i="22"/>
  <c r="B139" i="22"/>
  <c r="B141" i="22"/>
  <c r="B142" i="22"/>
  <c r="B142" i="23" l="1"/>
  <c r="C142" i="23"/>
  <c r="D142" i="23"/>
  <c r="E142" i="23"/>
  <c r="B107" i="23" l="1"/>
  <c r="B107" i="22"/>
  <c r="F107" i="23" l="1"/>
  <c r="H106" i="23"/>
  <c r="H107" i="23"/>
  <c r="F106" i="23" l="1"/>
  <c r="B285" i="14" l="1"/>
  <c r="B249" i="14"/>
  <c r="D197" i="24" l="1"/>
  <c r="B118" i="14" l="1"/>
  <c r="E139" i="23"/>
  <c r="E141" i="23"/>
  <c r="B145" i="22"/>
  <c r="B281" i="14" l="1"/>
  <c r="B282" i="14"/>
  <c r="B283" i="14"/>
  <c r="B284" i="14"/>
  <c r="B286" i="14"/>
  <c r="B246" i="14"/>
  <c r="B247" i="14"/>
  <c r="B248" i="14"/>
  <c r="C156" i="24" l="1"/>
  <c r="D156" i="24"/>
  <c r="E156" i="24"/>
  <c r="F156" i="24"/>
  <c r="G156" i="24"/>
  <c r="H156" i="24"/>
  <c r="I156" i="24"/>
  <c r="J156" i="24"/>
  <c r="K156" i="24"/>
  <c r="L156" i="24"/>
  <c r="B155" i="22"/>
  <c r="C155" i="22"/>
  <c r="D155" i="23"/>
  <c r="E155" i="22"/>
  <c r="B156" i="22"/>
  <c r="C156" i="22"/>
  <c r="D156" i="23"/>
  <c r="E156" i="22"/>
  <c r="B157" i="22"/>
  <c r="C157" i="22"/>
  <c r="D157" i="22"/>
  <c r="E157" i="22"/>
  <c r="B158" i="22"/>
  <c r="C158" i="22"/>
  <c r="D158" i="22"/>
  <c r="E158" i="22"/>
  <c r="B159" i="22"/>
  <c r="C159" i="22"/>
  <c r="D159" i="22"/>
  <c r="E159" i="22"/>
  <c r="B160" i="22"/>
  <c r="C160" i="22"/>
  <c r="D160" i="22"/>
  <c r="E160" i="22"/>
  <c r="B161" i="22"/>
  <c r="C161" i="22"/>
  <c r="D161" i="22"/>
  <c r="E161" i="22"/>
  <c r="B162" i="22"/>
  <c r="C162" i="22"/>
  <c r="D162" i="22"/>
  <c r="E162" i="22"/>
  <c r="B163" i="22"/>
  <c r="C163" i="22"/>
  <c r="D163" i="23"/>
  <c r="E163" i="22"/>
  <c r="C186" i="22"/>
  <c r="O196" i="23"/>
  <c r="C163" i="23" l="1"/>
  <c r="C156" i="23"/>
  <c r="C155" i="23"/>
  <c r="D163" i="22"/>
  <c r="D156" i="22"/>
  <c r="D155" i="22"/>
  <c r="B163" i="23"/>
  <c r="B156" i="23"/>
  <c r="B155" i="23"/>
  <c r="E163" i="23"/>
  <c r="E156" i="23"/>
  <c r="E155" i="23"/>
  <c r="B187" i="22"/>
  <c r="B187" i="23"/>
  <c r="C187" i="22"/>
  <c r="C187" i="23"/>
  <c r="B186" i="22"/>
  <c r="O205" i="21" l="1"/>
  <c r="F33" i="23" l="1"/>
  <c r="G33" i="23"/>
  <c r="F34" i="23"/>
  <c r="G34" i="23"/>
  <c r="H34" i="23"/>
  <c r="F35" i="23"/>
  <c r="G35" i="23"/>
  <c r="H35" i="23"/>
  <c r="F36" i="23"/>
  <c r="G36" i="23"/>
  <c r="H36" i="23"/>
  <c r="D34" i="23" l="1"/>
  <c r="C36" i="22"/>
  <c r="B36" i="22"/>
  <c r="B34" i="23"/>
  <c r="E34" i="23"/>
  <c r="B33" i="23"/>
  <c r="E36" i="22"/>
  <c r="E35" i="23"/>
  <c r="E33" i="23"/>
  <c r="D36" i="22"/>
  <c r="D35" i="22"/>
  <c r="D34" i="22"/>
  <c r="D33" i="23"/>
  <c r="C36" i="23"/>
  <c r="C35" i="22"/>
  <c r="C34" i="22"/>
  <c r="C33" i="23"/>
  <c r="B34" i="22"/>
  <c r="C34" i="23"/>
  <c r="D35" i="23"/>
  <c r="C35" i="23"/>
  <c r="E35" i="22"/>
  <c r="B35" i="22"/>
  <c r="B35" i="23"/>
  <c r="B36" i="23"/>
  <c r="E34" i="22"/>
  <c r="E36" i="23"/>
  <c r="D36" i="23"/>
  <c r="B83" i="23" l="1"/>
  <c r="C83" i="23"/>
  <c r="D83" i="23"/>
  <c r="E83" i="23"/>
  <c r="B83" i="22"/>
  <c r="C83" i="22"/>
  <c r="D83" i="22"/>
  <c r="E83" i="22"/>
  <c r="B4" i="24"/>
  <c r="B3" i="24"/>
  <c r="B2" i="24"/>
  <c r="D202" i="24"/>
  <c r="D206" i="24" s="1"/>
  <c r="I197" i="21"/>
  <c r="J197" i="21" s="1"/>
  <c r="J196" i="23" s="1"/>
  <c r="K196" i="23"/>
  <c r="L196" i="23"/>
  <c r="M196" i="23"/>
  <c r="N196" i="23"/>
  <c r="H196" i="23"/>
  <c r="D126" i="24"/>
  <c r="E126" i="24" s="1"/>
  <c r="F126" i="24" s="1"/>
  <c r="G126" i="24" s="1"/>
  <c r="H126" i="24" s="1"/>
  <c r="I126" i="24" s="1"/>
  <c r="J126" i="24" s="1"/>
  <c r="K126" i="24" s="1"/>
  <c r="L126" i="24" s="1"/>
  <c r="M126" i="24" s="1"/>
  <c r="N126" i="24" s="1"/>
  <c r="D98" i="24"/>
  <c r="E98" i="24" s="1"/>
  <c r="F98" i="24" s="1"/>
  <c r="G98" i="24" s="1"/>
  <c r="H98" i="24" s="1"/>
  <c r="I98" i="24" s="1"/>
  <c r="J98" i="24" s="1"/>
  <c r="K98" i="24" s="1"/>
  <c r="L98" i="24" s="1"/>
  <c r="B115" i="14"/>
  <c r="B116" i="14"/>
  <c r="B117" i="14"/>
  <c r="B119" i="14"/>
  <c r="B120" i="14"/>
  <c r="C141" i="23"/>
  <c r="B9" i="23"/>
  <c r="C9" i="23"/>
  <c r="D9" i="23"/>
  <c r="E9" i="23"/>
  <c r="B10" i="23"/>
  <c r="C10" i="23"/>
  <c r="D10" i="23"/>
  <c r="E10" i="23"/>
  <c r="B11" i="23"/>
  <c r="C11" i="23"/>
  <c r="D11" i="23"/>
  <c r="E11" i="23"/>
  <c r="B12" i="23"/>
  <c r="C12" i="23"/>
  <c r="D12" i="23"/>
  <c r="E12" i="23"/>
  <c r="B13" i="23"/>
  <c r="C13" i="23"/>
  <c r="D13" i="23"/>
  <c r="E13" i="23"/>
  <c r="B14" i="23"/>
  <c r="C14" i="23"/>
  <c r="D14" i="23"/>
  <c r="E14" i="23"/>
  <c r="B15" i="23"/>
  <c r="C15" i="23"/>
  <c r="D15" i="23"/>
  <c r="E15" i="23"/>
  <c r="B16" i="23"/>
  <c r="C16" i="23"/>
  <c r="D16" i="23"/>
  <c r="E16" i="23"/>
  <c r="B17" i="23"/>
  <c r="C17" i="23"/>
  <c r="D17" i="23"/>
  <c r="E17" i="23"/>
  <c r="B18" i="23"/>
  <c r="C18" i="23"/>
  <c r="D18" i="23"/>
  <c r="E18" i="23"/>
  <c r="B19" i="23"/>
  <c r="C19" i="23"/>
  <c r="D19" i="23"/>
  <c r="E19" i="23"/>
  <c r="B20" i="23"/>
  <c r="C20" i="23"/>
  <c r="D20" i="23"/>
  <c r="E20" i="23"/>
  <c r="B21" i="23"/>
  <c r="C21" i="23"/>
  <c r="D21" i="23"/>
  <c r="E21" i="23"/>
  <c r="B22" i="23"/>
  <c r="C22" i="23"/>
  <c r="D22" i="23"/>
  <c r="E22" i="23"/>
  <c r="B23" i="23"/>
  <c r="C23" i="23"/>
  <c r="D23" i="23"/>
  <c r="E23" i="23"/>
  <c r="B24" i="23"/>
  <c r="C24" i="23"/>
  <c r="D24" i="23"/>
  <c r="E24" i="23"/>
  <c r="B25" i="23"/>
  <c r="C25" i="23"/>
  <c r="D25" i="23"/>
  <c r="E25" i="23"/>
  <c r="B26" i="23"/>
  <c r="C26" i="23"/>
  <c r="D26" i="23"/>
  <c r="E26" i="23"/>
  <c r="B27" i="23"/>
  <c r="C27" i="23"/>
  <c r="D27" i="23"/>
  <c r="E27" i="23"/>
  <c r="B28" i="23"/>
  <c r="C28" i="23"/>
  <c r="D28" i="23"/>
  <c r="E28" i="23"/>
  <c r="B29" i="23"/>
  <c r="C29" i="23"/>
  <c r="D29" i="23"/>
  <c r="E29" i="23"/>
  <c r="B30" i="23"/>
  <c r="C30" i="23"/>
  <c r="D30" i="23"/>
  <c r="E30" i="23"/>
  <c r="B31" i="23"/>
  <c r="C31" i="23"/>
  <c r="D31" i="23"/>
  <c r="E31" i="23"/>
  <c r="B32" i="23"/>
  <c r="C32" i="23"/>
  <c r="D32" i="23"/>
  <c r="E32" i="23"/>
  <c r="B42" i="23"/>
  <c r="C42" i="23"/>
  <c r="D42" i="23"/>
  <c r="E42" i="23"/>
  <c r="B43" i="23"/>
  <c r="C43" i="23"/>
  <c r="D43" i="23"/>
  <c r="E43" i="23"/>
  <c r="B44" i="23"/>
  <c r="C44" i="23"/>
  <c r="D44" i="23"/>
  <c r="E44" i="23"/>
  <c r="B45" i="23"/>
  <c r="C45" i="23"/>
  <c r="D45" i="23"/>
  <c r="E45" i="23"/>
  <c r="B46" i="23"/>
  <c r="C46" i="23"/>
  <c r="D46" i="23"/>
  <c r="E46" i="23"/>
  <c r="B47" i="23"/>
  <c r="C47" i="23"/>
  <c r="D47" i="23"/>
  <c r="E47" i="23"/>
  <c r="B48" i="23"/>
  <c r="C48" i="23"/>
  <c r="D48" i="23"/>
  <c r="E48" i="23"/>
  <c r="B49" i="23"/>
  <c r="C49" i="23"/>
  <c r="D49" i="23"/>
  <c r="E49" i="23"/>
  <c r="B50" i="23"/>
  <c r="C50" i="23"/>
  <c r="D50" i="23"/>
  <c r="E50" i="23"/>
  <c r="B51" i="23"/>
  <c r="C51" i="23"/>
  <c r="D51" i="23"/>
  <c r="E51" i="23"/>
  <c r="B52" i="23"/>
  <c r="C52" i="23"/>
  <c r="D52" i="23"/>
  <c r="E52" i="23"/>
  <c r="B53" i="23"/>
  <c r="C53" i="23"/>
  <c r="D53" i="23"/>
  <c r="E53" i="23"/>
  <c r="B54" i="23"/>
  <c r="C54" i="23"/>
  <c r="D54" i="23"/>
  <c r="E54" i="23"/>
  <c r="B55" i="23"/>
  <c r="C55" i="23"/>
  <c r="D55" i="23"/>
  <c r="E55" i="23"/>
  <c r="B56" i="23"/>
  <c r="C56" i="23"/>
  <c r="D56" i="23"/>
  <c r="E56" i="23"/>
  <c r="B57" i="23"/>
  <c r="C57" i="23"/>
  <c r="D57" i="23"/>
  <c r="E57" i="23"/>
  <c r="B58" i="23"/>
  <c r="C58" i="23"/>
  <c r="D58" i="23"/>
  <c r="E58" i="23"/>
  <c r="B59" i="23"/>
  <c r="C59" i="23"/>
  <c r="D59" i="23"/>
  <c r="E59" i="23"/>
  <c r="B60" i="23"/>
  <c r="C60" i="23"/>
  <c r="D60" i="23"/>
  <c r="E60" i="23"/>
  <c r="B61" i="23"/>
  <c r="C61" i="23"/>
  <c r="D61" i="23"/>
  <c r="E61" i="23"/>
  <c r="B62" i="23"/>
  <c r="C62" i="23"/>
  <c r="D62" i="23"/>
  <c r="E62" i="23"/>
  <c r="B63" i="23"/>
  <c r="C63" i="23"/>
  <c r="D63" i="23"/>
  <c r="E63" i="23"/>
  <c r="B64" i="23"/>
  <c r="C64" i="23"/>
  <c r="D64" i="23"/>
  <c r="E64" i="23"/>
  <c r="B65" i="23"/>
  <c r="C65" i="23"/>
  <c r="D65" i="23"/>
  <c r="E65" i="23"/>
  <c r="B66" i="23"/>
  <c r="C66" i="23"/>
  <c r="D66" i="23"/>
  <c r="E66" i="23"/>
  <c r="B67" i="23"/>
  <c r="C67" i="23"/>
  <c r="D67" i="23"/>
  <c r="E67" i="23"/>
  <c r="B68" i="23"/>
  <c r="C68" i="23"/>
  <c r="D68" i="23"/>
  <c r="E68" i="23"/>
  <c r="B69" i="23"/>
  <c r="C69" i="23"/>
  <c r="D69" i="23"/>
  <c r="E69" i="23"/>
  <c r="B70" i="23"/>
  <c r="C70" i="23"/>
  <c r="D70" i="23"/>
  <c r="E70" i="23"/>
  <c r="B71" i="23"/>
  <c r="C71" i="23"/>
  <c r="D71" i="23"/>
  <c r="E71" i="23"/>
  <c r="B72" i="23"/>
  <c r="C72" i="23"/>
  <c r="D72" i="23"/>
  <c r="E72" i="23"/>
  <c r="B73" i="23"/>
  <c r="C73" i="23"/>
  <c r="D73" i="23"/>
  <c r="E73" i="23"/>
  <c r="B74" i="23"/>
  <c r="C74" i="23"/>
  <c r="D74" i="23"/>
  <c r="E74" i="23"/>
  <c r="B75" i="23"/>
  <c r="C75" i="23"/>
  <c r="D75" i="23"/>
  <c r="E75" i="23"/>
  <c r="B76" i="23"/>
  <c r="C76" i="23"/>
  <c r="D76" i="23"/>
  <c r="E76" i="23"/>
  <c r="B77" i="23"/>
  <c r="C77" i="23"/>
  <c r="D77" i="23"/>
  <c r="E77" i="23"/>
  <c r="B78" i="23"/>
  <c r="C78" i="23"/>
  <c r="D78" i="23"/>
  <c r="E78" i="23"/>
  <c r="B79" i="23"/>
  <c r="C79" i="23"/>
  <c r="D79" i="23"/>
  <c r="E79" i="23"/>
  <c r="B80" i="23"/>
  <c r="C80" i="23"/>
  <c r="D80" i="23"/>
  <c r="E80" i="23"/>
  <c r="B81" i="23"/>
  <c r="C81" i="23"/>
  <c r="D81" i="23"/>
  <c r="E81" i="23"/>
  <c r="B82" i="23"/>
  <c r="C82" i="23"/>
  <c r="D82" i="23"/>
  <c r="E82" i="23"/>
  <c r="B84" i="23"/>
  <c r="C84" i="23"/>
  <c r="D84" i="23"/>
  <c r="E84" i="23"/>
  <c r="B85" i="23"/>
  <c r="C85" i="23"/>
  <c r="D85" i="23"/>
  <c r="E85" i="23"/>
  <c r="B86" i="23"/>
  <c r="C86" i="23"/>
  <c r="D86" i="23"/>
  <c r="E86" i="23"/>
  <c r="B87" i="23"/>
  <c r="C87" i="23"/>
  <c r="D87" i="23"/>
  <c r="E87" i="23"/>
  <c r="B88" i="23"/>
  <c r="C88" i="23"/>
  <c r="D88" i="23"/>
  <c r="E88" i="23"/>
  <c r="B89" i="23"/>
  <c r="C89" i="23"/>
  <c r="D89" i="23"/>
  <c r="E89" i="23"/>
  <c r="B90" i="23"/>
  <c r="D90" i="23"/>
  <c r="E90" i="23"/>
  <c r="B93" i="23"/>
  <c r="B121" i="23"/>
  <c r="C121" i="23"/>
  <c r="D121" i="23"/>
  <c r="E121" i="23"/>
  <c r="B122" i="23"/>
  <c r="C122" i="23"/>
  <c r="D122" i="23"/>
  <c r="E122" i="23"/>
  <c r="B123" i="23"/>
  <c r="C123" i="23"/>
  <c r="D123" i="23"/>
  <c r="E123" i="23"/>
  <c r="B124" i="23"/>
  <c r="C124" i="23"/>
  <c r="D124" i="23"/>
  <c r="E124" i="23"/>
  <c r="B125" i="23"/>
  <c r="C125" i="23"/>
  <c r="D125" i="23"/>
  <c r="E125" i="23"/>
  <c r="B126" i="23"/>
  <c r="C126" i="23"/>
  <c r="D126" i="23"/>
  <c r="E126" i="23"/>
  <c r="B127" i="23"/>
  <c r="C127" i="23"/>
  <c r="D127" i="23"/>
  <c r="E127" i="23"/>
  <c r="B128" i="23"/>
  <c r="C128" i="23"/>
  <c r="D128" i="23"/>
  <c r="E128" i="23"/>
  <c r="B129" i="23"/>
  <c r="C129" i="23"/>
  <c r="D129" i="23"/>
  <c r="E129" i="23"/>
  <c r="B130" i="23"/>
  <c r="C130" i="23"/>
  <c r="D130" i="23"/>
  <c r="E130" i="23"/>
  <c r="B131" i="23"/>
  <c r="C131" i="23"/>
  <c r="D131" i="23"/>
  <c r="E131" i="23"/>
  <c r="B132" i="23"/>
  <c r="C132" i="23"/>
  <c r="D132" i="23"/>
  <c r="E132" i="23"/>
  <c r="B133" i="23"/>
  <c r="C133" i="23"/>
  <c r="D133" i="23"/>
  <c r="E133" i="23"/>
  <c r="B134" i="23"/>
  <c r="C134" i="23"/>
  <c r="D134" i="23"/>
  <c r="E134" i="23"/>
  <c r="B135" i="23"/>
  <c r="C135" i="23"/>
  <c r="D135" i="23"/>
  <c r="E135" i="23"/>
  <c r="B136" i="23"/>
  <c r="C136" i="23"/>
  <c r="D136" i="23"/>
  <c r="E136" i="23"/>
  <c r="B138" i="23"/>
  <c r="C138" i="23"/>
  <c r="D138" i="23"/>
  <c r="E138" i="23"/>
  <c r="B139" i="23"/>
  <c r="C139" i="23"/>
  <c r="D139" i="23"/>
  <c r="B145" i="23"/>
  <c r="C145" i="23"/>
  <c r="D145" i="23"/>
  <c r="E145" i="23"/>
  <c r="B141" i="23"/>
  <c r="D141" i="23"/>
  <c r="B146" i="23"/>
  <c r="C146" i="23"/>
  <c r="D146" i="23"/>
  <c r="E146" i="23"/>
  <c r="B147" i="23"/>
  <c r="C147" i="23"/>
  <c r="D147" i="23"/>
  <c r="E147" i="23"/>
  <c r="B148" i="23"/>
  <c r="C148" i="23"/>
  <c r="D148" i="23"/>
  <c r="E148" i="23"/>
  <c r="B149" i="23"/>
  <c r="C149" i="23"/>
  <c r="D149" i="23"/>
  <c r="E149" i="23"/>
  <c r="B150" i="23"/>
  <c r="C150" i="23"/>
  <c r="D150" i="23"/>
  <c r="E150" i="23"/>
  <c r="B151" i="23"/>
  <c r="C151" i="23"/>
  <c r="D151" i="23"/>
  <c r="E151" i="23"/>
  <c r="B152" i="23"/>
  <c r="C152" i="23"/>
  <c r="D152" i="23"/>
  <c r="E152" i="23"/>
  <c r="B153" i="23"/>
  <c r="C153" i="23"/>
  <c r="D153" i="23"/>
  <c r="E153" i="23"/>
  <c r="B154" i="23"/>
  <c r="C154" i="23"/>
  <c r="D154" i="23"/>
  <c r="E154" i="23"/>
  <c r="B157" i="23"/>
  <c r="C157" i="23"/>
  <c r="D157" i="23"/>
  <c r="E157" i="23"/>
  <c r="B158" i="23"/>
  <c r="C158" i="23"/>
  <c r="D158" i="23"/>
  <c r="E158" i="23"/>
  <c r="B159" i="23"/>
  <c r="C159" i="23"/>
  <c r="D159" i="23"/>
  <c r="E159" i="23"/>
  <c r="B160" i="23"/>
  <c r="C160" i="23"/>
  <c r="D160" i="23"/>
  <c r="E160" i="23"/>
  <c r="B161" i="23"/>
  <c r="C161" i="23"/>
  <c r="D161" i="23"/>
  <c r="E161" i="23"/>
  <c r="B162" i="23"/>
  <c r="C162" i="23"/>
  <c r="D162" i="23"/>
  <c r="E162" i="23"/>
  <c r="B186" i="23"/>
  <c r="C186" i="23"/>
  <c r="B9" i="22"/>
  <c r="C9" i="22"/>
  <c r="D9" i="22"/>
  <c r="E9" i="22"/>
  <c r="B10" i="22"/>
  <c r="C10" i="22"/>
  <c r="D10" i="22"/>
  <c r="E10" i="22"/>
  <c r="B11" i="22"/>
  <c r="C11" i="22"/>
  <c r="D11" i="22"/>
  <c r="E11" i="22"/>
  <c r="B12" i="22"/>
  <c r="C12" i="22"/>
  <c r="D12" i="22"/>
  <c r="E12" i="22"/>
  <c r="B13" i="22"/>
  <c r="C13" i="22"/>
  <c r="D13" i="22"/>
  <c r="E13" i="22"/>
  <c r="B14" i="22"/>
  <c r="C14" i="22"/>
  <c r="D14" i="22"/>
  <c r="E14" i="22"/>
  <c r="B15" i="22"/>
  <c r="C15" i="22"/>
  <c r="D15" i="22"/>
  <c r="E15" i="22"/>
  <c r="B16" i="22"/>
  <c r="C16" i="22"/>
  <c r="D16" i="22"/>
  <c r="E16" i="22"/>
  <c r="B17" i="22"/>
  <c r="C17" i="22"/>
  <c r="D17" i="22"/>
  <c r="E17" i="22"/>
  <c r="B18" i="22"/>
  <c r="C18" i="22"/>
  <c r="D18" i="22"/>
  <c r="E18" i="22"/>
  <c r="B19" i="22"/>
  <c r="C19" i="22"/>
  <c r="D19" i="22"/>
  <c r="E19" i="22"/>
  <c r="B20" i="22"/>
  <c r="C20" i="22"/>
  <c r="D20" i="22"/>
  <c r="E20" i="22"/>
  <c r="B21" i="22"/>
  <c r="C21" i="22"/>
  <c r="D21" i="22"/>
  <c r="E21" i="22"/>
  <c r="B22" i="22"/>
  <c r="C22" i="22"/>
  <c r="D22" i="22"/>
  <c r="E22" i="22"/>
  <c r="B23" i="22"/>
  <c r="C23" i="22"/>
  <c r="D23" i="22"/>
  <c r="E23" i="22"/>
  <c r="B24" i="22"/>
  <c r="C24" i="22"/>
  <c r="D24" i="22"/>
  <c r="E24" i="22"/>
  <c r="B25" i="22"/>
  <c r="C25" i="22"/>
  <c r="D25" i="22"/>
  <c r="E25" i="22"/>
  <c r="B26" i="22"/>
  <c r="C26" i="22"/>
  <c r="D26" i="22"/>
  <c r="E26" i="22"/>
  <c r="B27" i="22"/>
  <c r="C27" i="22"/>
  <c r="D27" i="22"/>
  <c r="E27" i="22"/>
  <c r="B28" i="22"/>
  <c r="C28" i="22"/>
  <c r="D28" i="22"/>
  <c r="E28" i="22"/>
  <c r="B29" i="22"/>
  <c r="C29" i="22"/>
  <c r="D29" i="22"/>
  <c r="E29" i="22"/>
  <c r="B30" i="22"/>
  <c r="C30" i="22"/>
  <c r="D30" i="22"/>
  <c r="E30" i="22"/>
  <c r="B31" i="22"/>
  <c r="C31" i="22"/>
  <c r="D31" i="22"/>
  <c r="E31" i="22"/>
  <c r="B32" i="22"/>
  <c r="C32" i="22"/>
  <c r="D32" i="22"/>
  <c r="E32" i="22"/>
  <c r="B33" i="22"/>
  <c r="C33" i="22"/>
  <c r="D33" i="22"/>
  <c r="E33" i="22"/>
  <c r="B42" i="22"/>
  <c r="C42" i="22"/>
  <c r="D42" i="22"/>
  <c r="E42" i="22"/>
  <c r="B43" i="22"/>
  <c r="C43" i="22"/>
  <c r="D43" i="22"/>
  <c r="E43" i="22"/>
  <c r="B44" i="22"/>
  <c r="C44" i="22"/>
  <c r="D44" i="22"/>
  <c r="E44" i="22"/>
  <c r="B45" i="22"/>
  <c r="C45" i="22"/>
  <c r="D45" i="22"/>
  <c r="E45" i="22"/>
  <c r="B46" i="22"/>
  <c r="C46" i="22"/>
  <c r="D46" i="22"/>
  <c r="E46" i="22"/>
  <c r="B47" i="22"/>
  <c r="C47" i="22"/>
  <c r="D47" i="22"/>
  <c r="E47" i="22"/>
  <c r="B48" i="22"/>
  <c r="C48" i="22"/>
  <c r="D48" i="22"/>
  <c r="E48" i="22"/>
  <c r="B49" i="22"/>
  <c r="C49" i="22"/>
  <c r="D49" i="22"/>
  <c r="E49" i="22"/>
  <c r="B50" i="22"/>
  <c r="C50" i="22"/>
  <c r="D50" i="22"/>
  <c r="E50" i="22"/>
  <c r="B51" i="22"/>
  <c r="C51" i="22"/>
  <c r="D51" i="22"/>
  <c r="E51" i="22"/>
  <c r="B52" i="22"/>
  <c r="C52" i="22"/>
  <c r="D52" i="22"/>
  <c r="E52" i="22"/>
  <c r="B53" i="22"/>
  <c r="C53" i="22"/>
  <c r="D53" i="22"/>
  <c r="E53" i="22"/>
  <c r="B54" i="22"/>
  <c r="C54" i="22"/>
  <c r="D54" i="22"/>
  <c r="E54" i="22"/>
  <c r="B55" i="22"/>
  <c r="C55" i="22"/>
  <c r="D55" i="22"/>
  <c r="E55" i="22"/>
  <c r="B56" i="22"/>
  <c r="C56" i="22"/>
  <c r="D56" i="22"/>
  <c r="E56" i="22"/>
  <c r="B57" i="22"/>
  <c r="C57" i="22"/>
  <c r="D57" i="22"/>
  <c r="E57" i="22"/>
  <c r="B58" i="22"/>
  <c r="C58" i="22"/>
  <c r="D58" i="22"/>
  <c r="E58" i="22"/>
  <c r="B59" i="22"/>
  <c r="C59" i="22"/>
  <c r="D59" i="22"/>
  <c r="E59" i="22"/>
  <c r="B60" i="22"/>
  <c r="C60" i="22"/>
  <c r="D60" i="22"/>
  <c r="E60" i="22"/>
  <c r="B61" i="22"/>
  <c r="C61" i="22"/>
  <c r="D61" i="22"/>
  <c r="E61" i="22"/>
  <c r="B62" i="22"/>
  <c r="C62" i="22"/>
  <c r="D62" i="22"/>
  <c r="E62" i="22"/>
  <c r="B63" i="22"/>
  <c r="C63" i="22"/>
  <c r="D63" i="22"/>
  <c r="E63" i="22"/>
  <c r="B64" i="22"/>
  <c r="C64" i="22"/>
  <c r="D64" i="22"/>
  <c r="E64" i="22"/>
  <c r="B65" i="22"/>
  <c r="C65" i="22"/>
  <c r="D65" i="22"/>
  <c r="E65" i="22"/>
  <c r="B66" i="22"/>
  <c r="C66" i="22"/>
  <c r="D66" i="22"/>
  <c r="E66" i="22"/>
  <c r="B67" i="22"/>
  <c r="C67" i="22"/>
  <c r="D67" i="22"/>
  <c r="E67" i="22"/>
  <c r="B68" i="22"/>
  <c r="C68" i="22"/>
  <c r="D68" i="22"/>
  <c r="E68" i="22"/>
  <c r="B69" i="22"/>
  <c r="C69" i="22"/>
  <c r="D69" i="22"/>
  <c r="E69" i="22"/>
  <c r="B70" i="22"/>
  <c r="C70" i="22"/>
  <c r="D70" i="22"/>
  <c r="E70" i="22"/>
  <c r="B71" i="22"/>
  <c r="C71" i="22"/>
  <c r="D71" i="22"/>
  <c r="E71" i="22"/>
  <c r="B72" i="22"/>
  <c r="C72" i="22"/>
  <c r="D72" i="22"/>
  <c r="E72" i="22"/>
  <c r="B73" i="22"/>
  <c r="C73" i="22"/>
  <c r="D73" i="22"/>
  <c r="E73" i="22"/>
  <c r="B74" i="22"/>
  <c r="C74" i="22"/>
  <c r="D74" i="22"/>
  <c r="E74" i="22"/>
  <c r="B75" i="22"/>
  <c r="C75" i="22"/>
  <c r="D75" i="22"/>
  <c r="E75" i="22"/>
  <c r="B76" i="22"/>
  <c r="C76" i="22"/>
  <c r="D76" i="22"/>
  <c r="E76" i="22"/>
  <c r="B77" i="22"/>
  <c r="C77" i="22"/>
  <c r="D77" i="22"/>
  <c r="E77" i="22"/>
  <c r="B78" i="22"/>
  <c r="C78" i="22"/>
  <c r="D78" i="22"/>
  <c r="E78" i="22"/>
  <c r="B79" i="22"/>
  <c r="C79" i="22"/>
  <c r="D79" i="22"/>
  <c r="E79" i="22"/>
  <c r="B80" i="22"/>
  <c r="C80" i="22"/>
  <c r="D80" i="22"/>
  <c r="E80" i="22"/>
  <c r="B81" i="22"/>
  <c r="C81" i="22"/>
  <c r="D81" i="22"/>
  <c r="E81" i="22"/>
  <c r="B82" i="22"/>
  <c r="C82" i="22"/>
  <c r="D82" i="22"/>
  <c r="E82" i="22"/>
  <c r="B84" i="22"/>
  <c r="C84" i="22"/>
  <c r="D84" i="22"/>
  <c r="E84" i="22"/>
  <c r="B85" i="22"/>
  <c r="C85" i="22"/>
  <c r="D85" i="22"/>
  <c r="E85" i="22"/>
  <c r="B86" i="22"/>
  <c r="C86" i="22"/>
  <c r="D86" i="22"/>
  <c r="E86" i="22"/>
  <c r="B87" i="22"/>
  <c r="C87" i="22"/>
  <c r="D87" i="22"/>
  <c r="E87" i="22"/>
  <c r="B88" i="22"/>
  <c r="C88" i="22"/>
  <c r="D88" i="22"/>
  <c r="E88" i="22"/>
  <c r="B89" i="22"/>
  <c r="C89" i="22"/>
  <c r="D89" i="22"/>
  <c r="E89" i="22"/>
  <c r="B90" i="22"/>
  <c r="D90" i="22"/>
  <c r="E90" i="22"/>
  <c r="B93" i="22"/>
  <c r="B121" i="22"/>
  <c r="C121" i="22"/>
  <c r="D121" i="22"/>
  <c r="E121" i="22"/>
  <c r="B122" i="22"/>
  <c r="C122" i="22"/>
  <c r="D122" i="22"/>
  <c r="E122" i="22"/>
  <c r="B123" i="22"/>
  <c r="C123" i="22"/>
  <c r="D123" i="22"/>
  <c r="E123" i="22"/>
  <c r="B124" i="22"/>
  <c r="C124" i="22"/>
  <c r="D124" i="22"/>
  <c r="E124" i="22"/>
  <c r="B125" i="22"/>
  <c r="C125" i="22"/>
  <c r="D125" i="22"/>
  <c r="E125" i="22"/>
  <c r="B126" i="22"/>
  <c r="C126" i="22"/>
  <c r="D126" i="22"/>
  <c r="E126" i="22"/>
  <c r="B127" i="22"/>
  <c r="C127" i="22"/>
  <c r="D127" i="22"/>
  <c r="E127" i="22"/>
  <c r="B128" i="22"/>
  <c r="C128" i="22"/>
  <c r="D128" i="22"/>
  <c r="E128" i="22"/>
  <c r="B129" i="22"/>
  <c r="C129" i="22"/>
  <c r="D129" i="22"/>
  <c r="E129" i="22"/>
  <c r="B130" i="22"/>
  <c r="C130" i="22"/>
  <c r="D130" i="22"/>
  <c r="E130" i="22"/>
  <c r="B131" i="22"/>
  <c r="C131" i="22"/>
  <c r="D131" i="22"/>
  <c r="E131" i="22"/>
  <c r="B132" i="22"/>
  <c r="C132" i="22"/>
  <c r="D132" i="22"/>
  <c r="E132" i="22"/>
  <c r="B133" i="22"/>
  <c r="C133" i="22"/>
  <c r="D133" i="22"/>
  <c r="E133" i="22"/>
  <c r="B134" i="22"/>
  <c r="C134" i="22"/>
  <c r="D134" i="22"/>
  <c r="E134" i="22"/>
  <c r="B135" i="22"/>
  <c r="C135" i="22"/>
  <c r="D135" i="22"/>
  <c r="E135" i="22"/>
  <c r="B136" i="22"/>
  <c r="C136" i="22"/>
  <c r="D136" i="22"/>
  <c r="E136" i="22"/>
  <c r="B146" i="22"/>
  <c r="C146" i="22"/>
  <c r="D146" i="22"/>
  <c r="E146" i="22"/>
  <c r="B147" i="22"/>
  <c r="C147" i="22"/>
  <c r="D147" i="22"/>
  <c r="E147" i="22"/>
  <c r="B148" i="22"/>
  <c r="C148" i="22"/>
  <c r="D148" i="22"/>
  <c r="E148" i="22"/>
  <c r="B149" i="22"/>
  <c r="C149" i="22"/>
  <c r="D149" i="22"/>
  <c r="E149" i="22"/>
  <c r="B150" i="22"/>
  <c r="C150" i="22"/>
  <c r="D150" i="22"/>
  <c r="E150" i="22"/>
  <c r="B151" i="22"/>
  <c r="C151" i="22"/>
  <c r="D151" i="22"/>
  <c r="E151" i="22"/>
  <c r="B152" i="22"/>
  <c r="C152" i="22"/>
  <c r="D152" i="22"/>
  <c r="E152" i="22"/>
  <c r="B153" i="22"/>
  <c r="C153" i="22"/>
  <c r="D153" i="22"/>
  <c r="E153" i="22"/>
  <c r="B154" i="22"/>
  <c r="C154" i="22"/>
  <c r="D154" i="22"/>
  <c r="E154" i="22"/>
  <c r="B4" i="23"/>
  <c r="B4" i="22"/>
  <c r="B3" i="23"/>
  <c r="B2" i="23"/>
  <c r="B3" i="22"/>
  <c r="B2" i="22"/>
  <c r="B4" i="21"/>
  <c r="B3" i="21"/>
  <c r="B2" i="21"/>
  <c r="C193" i="23"/>
  <c r="B193" i="23"/>
  <c r="C192" i="22"/>
  <c r="B192" i="23"/>
  <c r="C191" i="23"/>
  <c r="B191" i="23"/>
  <c r="C190" i="22"/>
  <c r="B190" i="23"/>
  <c r="C189" i="23"/>
  <c r="B189" i="23"/>
  <c r="C188" i="23"/>
  <c r="B188" i="23"/>
  <c r="C185" i="22"/>
  <c r="B185" i="22"/>
  <c r="C184" i="23"/>
  <c r="B184" i="23"/>
  <c r="C183" i="22"/>
  <c r="B183" i="22"/>
  <c r="C182" i="23"/>
  <c r="B182" i="23"/>
  <c r="C181" i="22"/>
  <c r="B181" i="22"/>
  <c r="C180" i="23"/>
  <c r="B180" i="23"/>
  <c r="C179" i="23"/>
  <c r="B179" i="22"/>
  <c r="B35" i="14"/>
  <c r="B36" i="14"/>
  <c r="B37" i="14"/>
  <c r="B38" i="14"/>
  <c r="B39" i="14"/>
  <c r="B40" i="14"/>
  <c r="B4" i="14"/>
  <c r="B3" i="14"/>
  <c r="B2" i="14"/>
  <c r="B4" i="7"/>
  <c r="B3" i="7"/>
  <c r="B2" i="7"/>
  <c r="F31" i="23"/>
  <c r="G32" i="23"/>
  <c r="E222" i="14" l="1"/>
  <c r="D222" i="14"/>
  <c r="D241" i="14" s="1"/>
  <c r="C69" i="14"/>
  <c r="C222" i="14"/>
  <c r="E69" i="14"/>
  <c r="D69" i="14"/>
  <c r="N205" i="21"/>
  <c r="M205" i="21"/>
  <c r="L205" i="21"/>
  <c r="K205" i="21"/>
  <c r="J205" i="21"/>
  <c r="I205" i="21"/>
  <c r="H205" i="21"/>
  <c r="G205" i="21"/>
  <c r="C188" i="22"/>
  <c r="C192" i="23"/>
  <c r="C184" i="22"/>
  <c r="C190" i="23"/>
  <c r="C182" i="22"/>
  <c r="C180" i="22"/>
  <c r="C183" i="23"/>
  <c r="C185" i="23"/>
  <c r="B192" i="22"/>
  <c r="B190" i="22"/>
  <c r="B188" i="22"/>
  <c r="B184" i="22"/>
  <c r="B182" i="22"/>
  <c r="B180" i="22"/>
  <c r="B185" i="23"/>
  <c r="B183" i="23"/>
  <c r="B181" i="23"/>
  <c r="B179" i="23"/>
  <c r="C181" i="23"/>
  <c r="C193" i="22"/>
  <c r="C191" i="22"/>
  <c r="C189" i="22"/>
  <c r="C179" i="22"/>
  <c r="B193" i="22"/>
  <c r="B191" i="22"/>
  <c r="B189" i="22"/>
  <c r="F15" i="23"/>
  <c r="F14" i="23"/>
  <c r="F105" i="23"/>
  <c r="I196" i="23"/>
  <c r="F13" i="23"/>
  <c r="F11" i="23"/>
  <c r="F10" i="23"/>
  <c r="F9" i="23"/>
  <c r="D25" i="14"/>
  <c r="E25" i="14"/>
  <c r="G9" i="23" l="1"/>
  <c r="G137" i="23"/>
  <c r="G107" i="23"/>
  <c r="G116" i="23"/>
  <c r="G117" i="23"/>
  <c r="G112" i="23"/>
  <c r="G109" i="23"/>
  <c r="G119" i="23"/>
  <c r="G115" i="23"/>
  <c r="G111" i="23"/>
  <c r="G106" i="23"/>
  <c r="G110" i="23"/>
  <c r="G114" i="23"/>
  <c r="G108" i="23"/>
  <c r="G120" i="23"/>
  <c r="G105" i="23"/>
  <c r="G113" i="23"/>
  <c r="G118" i="23"/>
  <c r="C80" i="14"/>
  <c r="C277" i="14"/>
  <c r="G176" i="23"/>
  <c r="H206" i="21"/>
  <c r="F205" i="21"/>
  <c r="G167" i="23"/>
  <c r="G172" i="23"/>
  <c r="G170" i="23"/>
  <c r="G166" i="23"/>
  <c r="G174" i="23"/>
  <c r="G171" i="23"/>
  <c r="G165" i="23"/>
  <c r="G169" i="23"/>
  <c r="G173" i="23"/>
  <c r="G178" i="23"/>
  <c r="G168" i="23"/>
  <c r="G164" i="23"/>
  <c r="G175" i="23"/>
  <c r="G177" i="23"/>
  <c r="C241" i="14"/>
  <c r="G12" i="23"/>
  <c r="G14" i="23"/>
  <c r="F12" i="23"/>
  <c r="G10" i="23"/>
  <c r="G16" i="23"/>
  <c r="G13" i="23"/>
  <c r="C25" i="14"/>
  <c r="G206" i="21"/>
  <c r="F206" i="21"/>
  <c r="F16" i="23"/>
  <c r="G15" i="23"/>
  <c r="G11" i="23"/>
  <c r="D154" i="14" l="1"/>
  <c r="D80" i="14"/>
  <c r="H140" i="23"/>
  <c r="E155" i="14" s="1"/>
  <c r="H137" i="23"/>
  <c r="D277" i="14"/>
  <c r="D81" i="14"/>
  <c r="D278" i="14"/>
  <c r="H176" i="23"/>
  <c r="G97" i="23"/>
  <c r="H29" i="23"/>
  <c r="H167" i="23"/>
  <c r="H169" i="23"/>
  <c r="H166" i="23"/>
  <c r="H173" i="23"/>
  <c r="H170" i="23"/>
  <c r="H171" i="23"/>
  <c r="H168" i="23"/>
  <c r="H175" i="23"/>
  <c r="H178" i="23"/>
  <c r="H172" i="23"/>
  <c r="H165" i="23"/>
  <c r="H164" i="23"/>
  <c r="H177" i="23"/>
  <c r="H174" i="23"/>
  <c r="F205" i="23"/>
  <c r="G205" i="23"/>
  <c r="C35" i="14"/>
  <c r="H14" i="23"/>
  <c r="H12" i="23"/>
  <c r="H10" i="23"/>
  <c r="H9" i="23"/>
  <c r="H16" i="23"/>
  <c r="H13" i="23"/>
  <c r="H11" i="23"/>
  <c r="H15" i="23"/>
  <c r="D35" i="14"/>
  <c r="E154" i="14" l="1"/>
  <c r="H205" i="23"/>
  <c r="E35" i="14"/>
  <c r="I205" i="23" l="1"/>
  <c r="J205" i="23" l="1"/>
  <c r="K205" i="23" l="1"/>
  <c r="L205" i="23" l="1"/>
  <c r="M205" i="23" l="1"/>
  <c r="N205" i="23" l="1"/>
  <c r="Q199" i="23" l="1"/>
  <c r="O205" i="23"/>
  <c r="Q198" i="23"/>
  <c r="P199" i="23"/>
  <c r="P202" i="23"/>
  <c r="P198" i="23"/>
  <c r="P205" i="23"/>
  <c r="Q201" i="23" l="1"/>
  <c r="P201" i="23"/>
  <c r="P200" i="23" s="1"/>
  <c r="P210" i="23"/>
  <c r="Q205" i="23" l="1"/>
  <c r="Q202" i="23"/>
  <c r="Q200" i="23" s="1"/>
  <c r="Q211" i="23"/>
  <c r="Q210" i="23" l="1"/>
  <c r="O198" i="21" l="1"/>
  <c r="G155" i="23"/>
  <c r="G159" i="23"/>
  <c r="G163" i="23"/>
  <c r="O201" i="21" l="1"/>
  <c r="O210" i="21"/>
  <c r="G156" i="23"/>
  <c r="O202" i="21"/>
  <c r="O199" i="23"/>
  <c r="O199" i="21"/>
  <c r="F158" i="23"/>
  <c r="O198" i="23"/>
  <c r="F160" i="23"/>
  <c r="F159" i="23"/>
  <c r="F148" i="23"/>
  <c r="M198" i="21"/>
  <c r="I198" i="21"/>
  <c r="H159" i="23"/>
  <c r="H202" i="21"/>
  <c r="H162" i="23"/>
  <c r="H160" i="23"/>
  <c r="G161" i="23"/>
  <c r="G160" i="23"/>
  <c r="G153" i="23"/>
  <c r="F156" i="23"/>
  <c r="J198" i="21"/>
  <c r="G148" i="23"/>
  <c r="F155" i="23"/>
  <c r="O202" i="23"/>
  <c r="H198" i="21"/>
  <c r="H156" i="23"/>
  <c r="H153" i="23"/>
  <c r="G202" i="21"/>
  <c r="G162" i="23"/>
  <c r="G202" i="23" s="1"/>
  <c r="G198" i="21"/>
  <c r="F157" i="23"/>
  <c r="F163" i="23"/>
  <c r="F198" i="21"/>
  <c r="G151" i="23"/>
  <c r="H150" i="23"/>
  <c r="L198" i="21"/>
  <c r="F151" i="23"/>
  <c r="K198" i="21"/>
  <c r="H151" i="23"/>
  <c r="F202" i="21"/>
  <c r="F162" i="23"/>
  <c r="N198" i="21"/>
  <c r="G150" i="23"/>
  <c r="F150" i="23"/>
  <c r="H148" i="23"/>
  <c r="G154" i="23"/>
  <c r="O201" i="23" l="1"/>
  <c r="O200" i="23" s="1"/>
  <c r="O200" i="21"/>
  <c r="F199" i="21"/>
  <c r="L210" i="21"/>
  <c r="I210" i="21"/>
  <c r="F210" i="21"/>
  <c r="C29" i="14"/>
  <c r="D29" i="14"/>
  <c r="K210" i="21"/>
  <c r="G210" i="21"/>
  <c r="N210" i="21"/>
  <c r="M210" i="21"/>
  <c r="J210" i="21"/>
  <c r="H210" i="21"/>
  <c r="E29" i="14"/>
  <c r="G199" i="21"/>
  <c r="G147" i="23"/>
  <c r="F149" i="23"/>
  <c r="H149" i="23"/>
  <c r="G146" i="23"/>
  <c r="L198" i="23"/>
  <c r="I198" i="23"/>
  <c r="M198" i="23"/>
  <c r="G149" i="23"/>
  <c r="H147" i="23"/>
  <c r="F146" i="23"/>
  <c r="F147" i="23"/>
  <c r="H146" i="23"/>
  <c r="N198" i="23"/>
  <c r="H201" i="21"/>
  <c r="H200" i="21" s="1"/>
  <c r="K201" i="21"/>
  <c r="F202" i="23"/>
  <c r="M201" i="21"/>
  <c r="J201" i="21"/>
  <c r="F154" i="23"/>
  <c r="N199" i="21"/>
  <c r="N199" i="23"/>
  <c r="L199" i="21"/>
  <c r="L199" i="23"/>
  <c r="N202" i="21"/>
  <c r="N202" i="23"/>
  <c r="N201" i="21"/>
  <c r="L202" i="21"/>
  <c r="L202" i="23"/>
  <c r="J199" i="21"/>
  <c r="J199" i="23"/>
  <c r="F201" i="21"/>
  <c r="F200" i="21" s="1"/>
  <c r="L201" i="21"/>
  <c r="M199" i="21"/>
  <c r="M199" i="23"/>
  <c r="K198" i="23"/>
  <c r="G152" i="23"/>
  <c r="I199" i="21"/>
  <c r="I199" i="23"/>
  <c r="J202" i="21"/>
  <c r="J202" i="23"/>
  <c r="F153" i="23"/>
  <c r="H163" i="23"/>
  <c r="F161" i="23"/>
  <c r="F199" i="23" s="1"/>
  <c r="H199" i="21"/>
  <c r="H161" i="23"/>
  <c r="K202" i="21"/>
  <c r="K202" i="23"/>
  <c r="M202" i="21"/>
  <c r="M202" i="23"/>
  <c r="H152" i="23"/>
  <c r="G201" i="21"/>
  <c r="G200" i="21" s="1"/>
  <c r="F152" i="23"/>
  <c r="I202" i="21"/>
  <c r="J198" i="23"/>
  <c r="G199" i="23"/>
  <c r="I201" i="21"/>
  <c r="H154" i="23"/>
  <c r="H155" i="23"/>
  <c r="K199" i="21"/>
  <c r="K199" i="23"/>
  <c r="I200" i="21" l="1"/>
  <c r="C39" i="14"/>
  <c r="F210" i="23"/>
  <c r="H198" i="23"/>
  <c r="G198" i="23"/>
  <c r="F198" i="23"/>
  <c r="L200" i="21"/>
  <c r="M200" i="21"/>
  <c r="K200" i="21"/>
  <c r="J200" i="21"/>
  <c r="F201" i="23"/>
  <c r="F200" i="23" s="1"/>
  <c r="N200" i="21"/>
  <c r="K201" i="23"/>
  <c r="K200" i="23" s="1"/>
  <c r="J201" i="23"/>
  <c r="J200" i="23" s="1"/>
  <c r="I201" i="23"/>
  <c r="L201" i="23"/>
  <c r="L200" i="23" s="1"/>
  <c r="H201" i="23"/>
  <c r="M201" i="23"/>
  <c r="M200" i="23" s="1"/>
  <c r="G201" i="23"/>
  <c r="G200" i="23" s="1"/>
  <c r="H199" i="23"/>
  <c r="I202" i="23"/>
  <c r="H202" i="23"/>
  <c r="N201" i="23"/>
  <c r="N200" i="23" s="1"/>
  <c r="I200" i="23" l="1"/>
  <c r="H200" i="23"/>
  <c r="F73" i="23" l="1"/>
  <c r="F72" i="23"/>
  <c r="F24" i="23"/>
  <c r="G29" i="23"/>
  <c r="G21" i="23"/>
  <c r="G20" i="23"/>
  <c r="F20" i="23"/>
  <c r="G72" i="23"/>
  <c r="G28" i="23"/>
  <c r="F29" i="23"/>
  <c r="G24" i="23"/>
  <c r="F30" i="23"/>
  <c r="G73" i="23"/>
  <c r="G30" i="23"/>
  <c r="F28" i="23"/>
  <c r="F21" i="23"/>
  <c r="H24" i="23"/>
  <c r="H21" i="23"/>
  <c r="F17" i="23" l="1"/>
  <c r="G17" i="23"/>
  <c r="F18" i="23" l="1"/>
  <c r="G18" i="23"/>
  <c r="H18" i="23"/>
  <c r="F19" i="23" l="1"/>
  <c r="G19" i="23"/>
  <c r="H30" i="23"/>
  <c r="H105" i="23"/>
  <c r="H19" i="23"/>
  <c r="E80" i="14" l="1"/>
  <c r="E277" i="14"/>
  <c r="E241" i="14"/>
  <c r="H17" i="23" l="1"/>
  <c r="H28" i="23"/>
  <c r="H20" i="23" l="1"/>
  <c r="I206" i="21" l="1"/>
  <c r="J206" i="21" l="1"/>
  <c r="K206" i="21" l="1"/>
  <c r="L206" i="21" l="1"/>
  <c r="M206" i="21" l="1"/>
  <c r="N206" i="21" l="1"/>
  <c r="O206" i="21" l="1"/>
  <c r="G91" i="23" l="1"/>
  <c r="H91" i="23"/>
  <c r="C65" i="14"/>
  <c r="F91" i="23" l="1"/>
  <c r="C216" i="14"/>
  <c r="E216" i="14"/>
  <c r="G71" i="23"/>
  <c r="E65" i="14"/>
  <c r="D216" i="14"/>
  <c r="F71" i="23"/>
  <c r="D65" i="14"/>
  <c r="F94" i="23" l="1"/>
  <c r="G94" i="23"/>
  <c r="H94" i="23"/>
  <c r="C235" i="14"/>
  <c r="D235" i="14"/>
  <c r="H33" i="23" l="1"/>
  <c r="H32" i="23"/>
  <c r="H39" i="23" l="1"/>
  <c r="D220" i="14" l="1"/>
  <c r="C220" i="14"/>
  <c r="C239" i="14" s="1"/>
  <c r="G92" i="23"/>
  <c r="F92" i="23"/>
  <c r="G48" i="23"/>
  <c r="H48" i="23"/>
  <c r="D239" i="14"/>
  <c r="G43" i="23"/>
  <c r="H43" i="23"/>
  <c r="D68" i="14" l="1"/>
  <c r="C68" i="14"/>
  <c r="E67" i="14"/>
  <c r="C67" i="14"/>
  <c r="E68" i="14"/>
  <c r="D67" i="14"/>
  <c r="D218" i="14"/>
  <c r="C219" i="14"/>
  <c r="C238" i="14" s="1"/>
  <c r="E220" i="14"/>
  <c r="E219" i="14"/>
  <c r="D219" i="14"/>
  <c r="D238" i="14" s="1"/>
  <c r="E218" i="14"/>
  <c r="C218" i="14"/>
  <c r="D27" i="14"/>
  <c r="G208" i="21"/>
  <c r="F102" i="23"/>
  <c r="F99" i="23"/>
  <c r="D221" i="14"/>
  <c r="G100" i="23"/>
  <c r="F42" i="23"/>
  <c r="G102" i="23"/>
  <c r="D66" i="14"/>
  <c r="G74" i="23"/>
  <c r="F43" i="23"/>
  <c r="G93" i="23"/>
  <c r="D64" i="14"/>
  <c r="G42" i="23"/>
  <c r="F103" i="23"/>
  <c r="H103" i="23"/>
  <c r="E221" i="14"/>
  <c r="H42" i="23"/>
  <c r="G103" i="23"/>
  <c r="G98" i="23"/>
  <c r="G99" i="23"/>
  <c r="H78" i="23"/>
  <c r="F74" i="23"/>
  <c r="C66" i="14"/>
  <c r="H93" i="23"/>
  <c r="C221" i="14"/>
  <c r="C240" i="14" s="1"/>
  <c r="F100" i="23"/>
  <c r="F53" i="23"/>
  <c r="H80" i="23" l="1"/>
  <c r="G84" i="23"/>
  <c r="F84" i="23"/>
  <c r="D71" i="14"/>
  <c r="G96" i="23"/>
  <c r="F96" i="23"/>
  <c r="H98" i="23"/>
  <c r="C276" i="14"/>
  <c r="G57" i="23"/>
  <c r="G47" i="23"/>
  <c r="G59" i="23"/>
  <c r="F69" i="23"/>
  <c r="G45" i="23"/>
  <c r="H63" i="23"/>
  <c r="F79" i="23"/>
  <c r="G55" i="23"/>
  <c r="F68" i="23"/>
  <c r="G60" i="23"/>
  <c r="G101" i="23"/>
  <c r="D79" i="14" s="1"/>
  <c r="F66" i="23"/>
  <c r="H70" i="23"/>
  <c r="C237" i="14"/>
  <c r="F81" i="23"/>
  <c r="H77" i="23"/>
  <c r="G53" i="23"/>
  <c r="F70" i="23"/>
  <c r="G85" i="23"/>
  <c r="F88" i="23"/>
  <c r="G49" i="23"/>
  <c r="F85" i="23"/>
  <c r="G64" i="23"/>
  <c r="F82" i="23"/>
  <c r="H56" i="23"/>
  <c r="G46" i="23"/>
  <c r="F44" i="23"/>
  <c r="G51" i="23"/>
  <c r="F49" i="23"/>
  <c r="F47" i="23"/>
  <c r="F89" i="23"/>
  <c r="H44" i="23"/>
  <c r="H58" i="23"/>
  <c r="G81" i="23"/>
  <c r="F78" i="23"/>
  <c r="G52" i="23"/>
  <c r="G58" i="23"/>
  <c r="G44" i="23"/>
  <c r="G56" i="23"/>
  <c r="F56" i="23"/>
  <c r="G78" i="23"/>
  <c r="G70" i="23"/>
  <c r="G79" i="23"/>
  <c r="G69" i="23"/>
  <c r="H51" i="23"/>
  <c r="F63" i="23"/>
  <c r="F52" i="23"/>
  <c r="H81" i="23"/>
  <c r="F77" i="23"/>
  <c r="G82" i="23"/>
  <c r="G63" i="23"/>
  <c r="G77" i="23"/>
  <c r="F60" i="23"/>
  <c r="F101" i="23"/>
  <c r="H49" i="23"/>
  <c r="H45" i="23"/>
  <c r="F67" i="23"/>
  <c r="G54" i="23"/>
  <c r="H47" i="23"/>
  <c r="F65" i="23"/>
  <c r="F55" i="23"/>
  <c r="F83" i="23"/>
  <c r="F59" i="23"/>
  <c r="F51" i="23"/>
  <c r="G76" i="23"/>
  <c r="G68" i="23"/>
  <c r="G65" i="23"/>
  <c r="F54" i="23"/>
  <c r="F57" i="23"/>
  <c r="H82" i="23"/>
  <c r="F76" i="23"/>
  <c r="H46" i="23"/>
  <c r="F45" i="23"/>
  <c r="H60" i="23"/>
  <c r="F64" i="23"/>
  <c r="G66" i="23"/>
  <c r="F58" i="23"/>
  <c r="D237" i="14"/>
  <c r="H100" i="23"/>
  <c r="G67" i="23"/>
  <c r="F80" i="23"/>
  <c r="F46" i="23"/>
  <c r="G80" i="23"/>
  <c r="G83" i="23"/>
  <c r="D276" i="14"/>
  <c r="D240" i="14" s="1"/>
  <c r="H86" i="23" l="1"/>
  <c r="F75" i="23"/>
  <c r="H87" i="23"/>
  <c r="G75" i="23"/>
  <c r="F86" i="23"/>
  <c r="G86" i="23"/>
  <c r="G87" i="23"/>
  <c r="F87" i="23"/>
  <c r="D76" i="14"/>
  <c r="H97" i="23"/>
  <c r="F95" i="23"/>
  <c r="H99" i="23"/>
  <c r="G95" i="23"/>
  <c r="H53" i="23"/>
  <c r="D274" i="14"/>
  <c r="C275" i="14"/>
  <c r="H62" i="23"/>
  <c r="G25" i="23"/>
  <c r="H64" i="23"/>
  <c r="D275" i="14"/>
  <c r="H71" i="23"/>
  <c r="G61" i="23"/>
  <c r="G22" i="23"/>
  <c r="H102" i="23"/>
  <c r="H22" i="23"/>
  <c r="H69" i="23"/>
  <c r="F62" i="23"/>
  <c r="H50" i="23"/>
  <c r="G31" i="23"/>
  <c r="H73" i="23"/>
  <c r="G62" i="23"/>
  <c r="H61" i="23"/>
  <c r="F25" i="23"/>
  <c r="F50" i="23"/>
  <c r="F22" i="23"/>
  <c r="G157" i="23"/>
  <c r="G50" i="23"/>
  <c r="C271" i="14"/>
  <c r="C76" i="14"/>
  <c r="H157" i="23"/>
  <c r="F61" i="23"/>
  <c r="H72" i="23"/>
  <c r="D26" i="24" l="1"/>
  <c r="D78" i="14"/>
  <c r="H84" i="23"/>
  <c r="E275" i="14" s="1"/>
  <c r="E239" i="14" s="1"/>
  <c r="H89" i="23"/>
  <c r="G88" i="23"/>
  <c r="G89" i="23"/>
  <c r="H88" i="23"/>
  <c r="D273" i="14"/>
  <c r="E76" i="14"/>
  <c r="D75" i="14"/>
  <c r="E276" i="14"/>
  <c r="E240" i="14" s="1"/>
  <c r="D271" i="14"/>
  <c r="F90" i="23"/>
  <c r="C77" i="14" s="1"/>
  <c r="C34" i="24" s="1"/>
  <c r="F23" i="23"/>
  <c r="F26" i="23"/>
  <c r="H23" i="23"/>
  <c r="G23" i="23"/>
  <c r="G90" i="23"/>
  <c r="G27" i="23"/>
  <c r="H90" i="23"/>
  <c r="G26" i="23"/>
  <c r="H158" i="23"/>
  <c r="H210" i="23" s="1"/>
  <c r="G158" i="23"/>
  <c r="D39" i="14" s="1"/>
  <c r="F27" i="23"/>
  <c r="H31" i="23"/>
  <c r="D37" i="14" l="1"/>
  <c r="D77" i="14"/>
  <c r="G206" i="23"/>
  <c r="G208" i="23"/>
  <c r="C27" i="14"/>
  <c r="E39" i="14"/>
  <c r="E271" i="14"/>
  <c r="G210" i="23"/>
  <c r="D34" i="24" l="1"/>
  <c r="D82" i="14"/>
  <c r="F208" i="21"/>
  <c r="E235" i="14"/>
  <c r="F48" i="23"/>
  <c r="C64" i="14"/>
  <c r="D74" i="24" l="1"/>
  <c r="C71" i="14"/>
  <c r="C75" i="14"/>
  <c r="H54" i="23"/>
  <c r="C26" i="24" l="1"/>
  <c r="H92" i="23" l="1"/>
  <c r="H65" i="23" l="1"/>
  <c r="H66" i="23"/>
  <c r="H96" i="23" l="1"/>
  <c r="H59" i="23"/>
  <c r="H55" i="23"/>
  <c r="H52" i="23"/>
  <c r="E64" i="14"/>
  <c r="H208" i="21"/>
  <c r="H67" i="23"/>
  <c r="H74" i="23"/>
  <c r="H68" i="23"/>
  <c r="H101" i="23"/>
  <c r="H76" i="23" l="1"/>
  <c r="E79" i="14"/>
  <c r="E27" i="14"/>
  <c r="E66" i="14"/>
  <c r="E71" i="14" s="1"/>
  <c r="E274" i="14"/>
  <c r="E238" i="14" s="1"/>
  <c r="H57" i="23"/>
  <c r="E75" i="14" s="1"/>
  <c r="H95" i="23"/>
  <c r="H83" i="23"/>
  <c r="E273" i="14" l="1"/>
  <c r="E78" i="14"/>
  <c r="H75" i="23"/>
  <c r="H85" i="23"/>
  <c r="H79" i="23"/>
  <c r="E26" i="24"/>
  <c r="H25" i="23"/>
  <c r="E37" i="14" l="1"/>
  <c r="E77" i="14"/>
  <c r="E82" i="14" s="1"/>
  <c r="H208" i="23"/>
  <c r="E237" i="14"/>
  <c r="H27" i="23"/>
  <c r="H26" i="23"/>
  <c r="H206" i="23" l="1"/>
  <c r="E34" i="24" l="1"/>
  <c r="E74" i="24"/>
  <c r="I206" i="23" l="1"/>
  <c r="I210" i="23" l="1"/>
  <c r="I208" i="21" l="1"/>
  <c r="J208" i="21" l="1"/>
  <c r="J206" i="23" l="1"/>
  <c r="J208" i="23" l="1"/>
  <c r="J210" i="23"/>
  <c r="K210" i="23" l="1"/>
  <c r="L210" i="23" l="1"/>
  <c r="M210" i="23" l="1"/>
  <c r="N210" i="23" l="1"/>
  <c r="O210" i="23" l="1"/>
  <c r="I208" i="23" l="1"/>
  <c r="C148" i="14" l="1"/>
  <c r="D148" i="14"/>
  <c r="E148" i="14"/>
  <c r="D228" i="14"/>
  <c r="G143" i="23" l="1"/>
  <c r="F141" i="23"/>
  <c r="G129" i="23"/>
  <c r="F129" i="23"/>
  <c r="H127" i="23"/>
  <c r="G127" i="23"/>
  <c r="G128" i="23"/>
  <c r="G125" i="23"/>
  <c r="F132" i="23"/>
  <c r="G130" i="23"/>
  <c r="F130" i="23"/>
  <c r="H133" i="23"/>
  <c r="F127" i="23"/>
  <c r="H125" i="23"/>
  <c r="G122" i="23"/>
  <c r="H132" i="23"/>
  <c r="G132" i="23"/>
  <c r="F122" i="23"/>
  <c r="C145" i="14"/>
  <c r="C149" i="14" s="1"/>
  <c r="C227" i="14"/>
  <c r="E145" i="14"/>
  <c r="E149" i="14" s="1"/>
  <c r="E227" i="14"/>
  <c r="E228" i="14"/>
  <c r="D145" i="14"/>
  <c r="D149" i="14" s="1"/>
  <c r="D227" i="14"/>
  <c r="C228" i="14"/>
  <c r="F139" i="23"/>
  <c r="H138" i="23"/>
  <c r="G136" i="23"/>
  <c r="F136" i="23"/>
  <c r="H134" i="23"/>
  <c r="C108" i="14"/>
  <c r="C109" i="14"/>
  <c r="C229" i="14"/>
  <c r="D108" i="14"/>
  <c r="D229" i="14"/>
  <c r="D109" i="14"/>
  <c r="E108" i="14"/>
  <c r="G144" i="23"/>
  <c r="C230" i="14"/>
  <c r="C110" i="14"/>
  <c r="F124" i="23"/>
  <c r="G124" i="23"/>
  <c r="G121" i="23"/>
  <c r="H144" i="23"/>
  <c r="G123" i="23"/>
  <c r="F123" i="23"/>
  <c r="E230" i="14"/>
  <c r="E110" i="14"/>
  <c r="D230" i="14"/>
  <c r="D110" i="14"/>
  <c r="D186" i="14"/>
  <c r="R142" i="22"/>
  <c r="G142" i="23"/>
  <c r="F145" i="23"/>
  <c r="C156" i="14" s="1"/>
  <c r="R143" i="22"/>
  <c r="F128" i="23"/>
  <c r="F142" i="23"/>
  <c r="G126" i="23"/>
  <c r="H128" i="23"/>
  <c r="F126" i="23"/>
  <c r="H124" i="23"/>
  <c r="F135" i="23"/>
  <c r="H129" i="23"/>
  <c r="C217" i="14"/>
  <c r="C226" i="14" s="1"/>
  <c r="F214" i="21"/>
  <c r="G133" i="23"/>
  <c r="H126" i="23"/>
  <c r="H122" i="23"/>
  <c r="D217" i="14"/>
  <c r="D226" i="14" s="1"/>
  <c r="G214" i="21"/>
  <c r="C107" i="14"/>
  <c r="C186" i="14"/>
  <c r="F215" i="21"/>
  <c r="G134" i="23"/>
  <c r="D105" i="14"/>
  <c r="H142" i="23"/>
  <c r="E107" i="14"/>
  <c r="H121" i="23"/>
  <c r="E217" i="14"/>
  <c r="E226" i="14" s="1"/>
  <c r="H214" i="21"/>
  <c r="G215" i="21"/>
  <c r="D107" i="14"/>
  <c r="H130" i="23"/>
  <c r="F143" i="23"/>
  <c r="F125" i="23"/>
  <c r="H135" i="23"/>
  <c r="F133" i="23"/>
  <c r="H123" i="23"/>
  <c r="G139" i="23"/>
  <c r="E105" i="14"/>
  <c r="G141" i="23"/>
  <c r="G135" i="23"/>
  <c r="H143" i="23"/>
  <c r="C231" i="14" l="1"/>
  <c r="F138" i="23"/>
  <c r="C283" i="14" s="1"/>
  <c r="F134" i="23"/>
  <c r="C282" i="14" s="1"/>
  <c r="H139" i="23"/>
  <c r="E283" i="14" s="1"/>
  <c r="G138" i="23"/>
  <c r="D283" i="14" s="1"/>
  <c r="C153" i="14"/>
  <c r="D153" i="14"/>
  <c r="D282" i="14"/>
  <c r="E153" i="14"/>
  <c r="H136" i="23"/>
  <c r="E282" i="14" s="1"/>
  <c r="R136" i="22"/>
  <c r="C284" i="14"/>
  <c r="C119" i="14"/>
  <c r="E109" i="14"/>
  <c r="E229" i="14"/>
  <c r="H215" i="21"/>
  <c r="H141" i="23"/>
  <c r="C185" i="14"/>
  <c r="C187" i="14" s="1"/>
  <c r="E185" i="14"/>
  <c r="D185" i="14"/>
  <c r="D187" i="14" s="1"/>
  <c r="G145" i="23"/>
  <c r="D156" i="14" s="1"/>
  <c r="H145" i="23"/>
  <c r="E156" i="14" s="1"/>
  <c r="C285" i="14"/>
  <c r="C120" i="14"/>
  <c r="I215" i="21"/>
  <c r="E186" i="14"/>
  <c r="I209" i="21"/>
  <c r="J209" i="21"/>
  <c r="R144" i="22"/>
  <c r="J215" i="21"/>
  <c r="C272" i="14"/>
  <c r="D272" i="14"/>
  <c r="D281" i="14" s="1"/>
  <c r="C247" i="14"/>
  <c r="F121" i="23"/>
  <c r="C105" i="14"/>
  <c r="C248" i="14"/>
  <c r="E115" i="14"/>
  <c r="R132" i="22"/>
  <c r="R133" i="22"/>
  <c r="R134" i="22"/>
  <c r="R138" i="22"/>
  <c r="C249" i="14"/>
  <c r="R135" i="22"/>
  <c r="D115" i="14"/>
  <c r="N209" i="21"/>
  <c r="E272" i="14"/>
  <c r="E281" i="14" s="1"/>
  <c r="D119" i="14"/>
  <c r="D231" i="14"/>
  <c r="E231" i="14"/>
  <c r="N215" i="21"/>
  <c r="C118" i="14" l="1"/>
  <c r="D118" i="14"/>
  <c r="E119" i="14"/>
  <c r="E284" i="14"/>
  <c r="E248" i="14" s="1"/>
  <c r="D284" i="14"/>
  <c r="D248" i="14" s="1"/>
  <c r="E118" i="14"/>
  <c r="O209" i="21"/>
  <c r="E285" i="14"/>
  <c r="E249" i="14" s="1"/>
  <c r="D285" i="14"/>
  <c r="C236" i="14"/>
  <c r="E195" i="14"/>
  <c r="E191" i="14" s="1"/>
  <c r="D195" i="14"/>
  <c r="D191" i="14" s="1"/>
  <c r="E187" i="14"/>
  <c r="O215" i="21"/>
  <c r="F215" i="23"/>
  <c r="E120" i="14"/>
  <c r="D120" i="14"/>
  <c r="D249" i="14"/>
  <c r="D236" i="14"/>
  <c r="R145" i="22"/>
  <c r="D247" i="14"/>
  <c r="E245" i="14"/>
  <c r="C157" i="14"/>
  <c r="C196" i="14"/>
  <c r="D245" i="14"/>
  <c r="E236" i="14"/>
  <c r="E247" i="14"/>
  <c r="L209" i="21"/>
  <c r="M215" i="21"/>
  <c r="M209" i="21"/>
  <c r="C117" i="14"/>
  <c r="L215" i="21"/>
  <c r="C115" i="14"/>
  <c r="O215" i="23" l="1"/>
  <c r="O209" i="23"/>
  <c r="D196" i="14"/>
  <c r="D192" i="14" s="1"/>
  <c r="G215" i="23"/>
  <c r="D157" i="14"/>
  <c r="J209" i="23"/>
  <c r="J215" i="23"/>
  <c r="D286" i="14"/>
  <c r="D117" i="14"/>
  <c r="M215" i="23"/>
  <c r="M209" i="23"/>
  <c r="L209" i="23"/>
  <c r="L215" i="23"/>
  <c r="N209" i="23"/>
  <c r="N215" i="23"/>
  <c r="C192" i="14"/>
  <c r="C286" i="14"/>
  <c r="C246" i="14"/>
  <c r="E157" i="14"/>
  <c r="E196" i="14"/>
  <c r="E117" i="14"/>
  <c r="H215" i="23"/>
  <c r="I215" i="23"/>
  <c r="I209" i="23"/>
  <c r="D250" i="14" l="1"/>
  <c r="D197" i="14"/>
  <c r="C250" i="14"/>
  <c r="D246" i="14"/>
  <c r="E192" i="14"/>
  <c r="E197" i="14"/>
  <c r="E286" i="14"/>
  <c r="E246" i="14"/>
  <c r="E250" i="14" l="1"/>
  <c r="H191" i="23" l="1"/>
  <c r="H188" i="23"/>
  <c r="G184" i="23"/>
  <c r="G183" i="23"/>
  <c r="G180" i="23"/>
  <c r="G179" i="23"/>
  <c r="G191" i="23"/>
  <c r="G188" i="23"/>
  <c r="H187" i="23"/>
  <c r="H186" i="23"/>
  <c r="H185" i="23"/>
  <c r="H182" i="23"/>
  <c r="H181" i="23"/>
  <c r="H192" i="23"/>
  <c r="H190" i="23"/>
  <c r="H189" i="23"/>
  <c r="G187" i="23"/>
  <c r="G186" i="23"/>
  <c r="G185" i="23"/>
  <c r="G182" i="23"/>
  <c r="G181" i="23"/>
  <c r="G192" i="23"/>
  <c r="G190" i="23"/>
  <c r="G189" i="23"/>
  <c r="H184" i="23"/>
  <c r="H183" i="23"/>
  <c r="H180" i="23"/>
  <c r="H179" i="23"/>
  <c r="F211" i="21" l="1"/>
  <c r="H193" i="23"/>
  <c r="G193" i="23"/>
  <c r="F185" i="23"/>
  <c r="F191" i="23"/>
  <c r="F180" i="23"/>
  <c r="F184" i="23"/>
  <c r="F181" i="23"/>
  <c r="F182" i="23"/>
  <c r="F186" i="23"/>
  <c r="F193" i="23"/>
  <c r="F183" i="23"/>
  <c r="F189" i="23"/>
  <c r="I211" i="21"/>
  <c r="C30" i="14"/>
  <c r="F179" i="23"/>
  <c r="F190" i="23"/>
  <c r="H211" i="21"/>
  <c r="E30" i="14"/>
  <c r="F187" i="23"/>
  <c r="F188" i="23"/>
  <c r="G211" i="21"/>
  <c r="D30" i="14"/>
  <c r="F192" i="23"/>
  <c r="F211" i="23" l="1"/>
  <c r="C40" i="14"/>
  <c r="G211" i="23"/>
  <c r="D40" i="14"/>
  <c r="E40" i="14"/>
  <c r="H211" i="23"/>
  <c r="I211" i="23"/>
  <c r="K211" i="21" l="1"/>
  <c r="K211" i="23" l="1"/>
  <c r="L211" i="21" l="1"/>
  <c r="L211" i="23"/>
  <c r="M211" i="23" l="1"/>
  <c r="M211" i="21"/>
  <c r="N211" i="21" l="1"/>
  <c r="P211" i="21" l="1"/>
  <c r="N211" i="23"/>
  <c r="P211" i="23" l="1"/>
  <c r="O211" i="21" l="1"/>
  <c r="O211" i="23" l="1"/>
  <c r="J211" i="21" l="1"/>
  <c r="J211" i="23" l="1"/>
  <c r="F207" i="21" l="1"/>
  <c r="C26" i="14"/>
  <c r="F38" i="23"/>
  <c r="F207" i="23" l="1"/>
  <c r="G207" i="21" l="1"/>
  <c r="D26" i="14"/>
  <c r="G38" i="23"/>
  <c r="G207" i="23" l="1"/>
  <c r="D36" i="14"/>
  <c r="H207" i="21" l="1"/>
  <c r="E26" i="14"/>
  <c r="H38" i="23"/>
  <c r="H207" i="23" l="1"/>
  <c r="E36" i="14"/>
  <c r="I214" i="21" l="1"/>
  <c r="I219" i="23"/>
  <c r="I207" i="21"/>
  <c r="I212" i="21" s="1"/>
  <c r="I194" i="21"/>
  <c r="I207" i="23" l="1"/>
  <c r="I212" i="23" s="1"/>
  <c r="I194" i="23"/>
  <c r="I194" i="22" s="1"/>
  <c r="J214" i="21" l="1"/>
  <c r="J207" i="21" l="1"/>
  <c r="J212" i="21" s="1"/>
  <c r="J219" i="23"/>
  <c r="J194" i="21"/>
  <c r="J194" i="23" l="1"/>
  <c r="J194" i="22" s="1"/>
  <c r="J207" i="23"/>
  <c r="J212" i="23" s="1"/>
  <c r="K207" i="21" l="1"/>
  <c r="L207" i="21" l="1"/>
  <c r="M207" i="21" l="1"/>
  <c r="N207" i="21"/>
  <c r="O207" i="21" l="1"/>
  <c r="P207" i="21" l="1"/>
  <c r="K208" i="21" l="1"/>
  <c r="K214" i="21"/>
  <c r="L214" i="21" l="1"/>
  <c r="M214" i="21" l="1"/>
  <c r="N214" i="21" l="1"/>
  <c r="O214" i="21" l="1"/>
  <c r="P214" i="21" l="1"/>
  <c r="Q214" i="21" l="1"/>
  <c r="L208" i="21" l="1"/>
  <c r="L212" i="21" s="1"/>
  <c r="L194" i="21"/>
  <c r="O194" i="21" l="1"/>
  <c r="O208" i="21"/>
  <c r="O212" i="21" s="1"/>
  <c r="P208" i="21"/>
  <c r="N194" i="21"/>
  <c r="N208" i="21"/>
  <c r="N212" i="21" s="1"/>
  <c r="M208" i="21"/>
  <c r="M212" i="21" s="1"/>
  <c r="M194" i="21"/>
  <c r="Q208" i="21" l="1"/>
  <c r="K207" i="23" l="1"/>
  <c r="L207" i="23" l="1"/>
  <c r="M207" i="23"/>
  <c r="K206" i="23"/>
  <c r="N207" i="23" l="1"/>
  <c r="L206" i="23"/>
  <c r="M206" i="23"/>
  <c r="N206" i="23" l="1"/>
  <c r="O207" i="23"/>
  <c r="O206" i="23" l="1"/>
  <c r="P207" i="23"/>
  <c r="P206" i="23" l="1"/>
  <c r="Q207" i="23"/>
  <c r="Q206" i="23" l="1"/>
  <c r="K208" i="23" l="1"/>
  <c r="M219" i="23" l="1"/>
  <c r="M208" i="23"/>
  <c r="M212" i="23" s="1"/>
  <c r="M194" i="23"/>
  <c r="M194" i="22" s="1"/>
  <c r="N219" i="23" l="1"/>
  <c r="L219" i="23"/>
  <c r="N208" i="23"/>
  <c r="N212" i="23" s="1"/>
  <c r="N194" i="23"/>
  <c r="N194" i="22" s="1"/>
  <c r="L194" i="23"/>
  <c r="L194" i="22" s="1"/>
  <c r="L208" i="23"/>
  <c r="L212" i="23" s="1"/>
  <c r="O219" i="23"/>
  <c r="O208" i="23" l="1"/>
  <c r="O212" i="23" s="1"/>
  <c r="O194" i="23"/>
  <c r="O194" i="22" s="1"/>
  <c r="P208" i="23" l="1"/>
  <c r="Q208" i="23" l="1"/>
  <c r="D106" i="14" l="1"/>
  <c r="D111" i="14" s="1"/>
  <c r="D150" i="14" s="1"/>
  <c r="D28" i="14"/>
  <c r="D31" i="14" s="1"/>
  <c r="G131" i="23"/>
  <c r="G219" i="23" s="1"/>
  <c r="G209" i="21"/>
  <c r="G194" i="21"/>
  <c r="D116" i="14" l="1"/>
  <c r="D121" i="14" s="1"/>
  <c r="D38" i="14"/>
  <c r="D41" i="14" s="1"/>
  <c r="G209" i="23"/>
  <c r="G194" i="23"/>
  <c r="G194" i="22" s="1"/>
  <c r="D32" i="14"/>
  <c r="F131" i="23"/>
  <c r="C106" i="14"/>
  <c r="C28" i="14"/>
  <c r="F209" i="21"/>
  <c r="F212" i="21" s="1"/>
  <c r="F194" i="21"/>
  <c r="G212" i="21"/>
  <c r="C116" i="14" l="1"/>
  <c r="F209" i="23"/>
  <c r="C38" i="14"/>
  <c r="D66" i="24"/>
  <c r="D158" i="14"/>
  <c r="C31" i="14"/>
  <c r="C111" i="14"/>
  <c r="G212" i="23"/>
  <c r="C121" i="14" l="1"/>
  <c r="C150" i="14"/>
  <c r="C32" i="14"/>
  <c r="C66" i="24" l="1"/>
  <c r="C158" i="14"/>
  <c r="H209" i="21" l="1"/>
  <c r="E28" i="14"/>
  <c r="E106" i="14"/>
  <c r="H194" i="21"/>
  <c r="H131" i="23"/>
  <c r="H219" i="23" l="1"/>
  <c r="E111" i="14"/>
  <c r="E31" i="14"/>
  <c r="E116" i="14"/>
  <c r="E38" i="14"/>
  <c r="H209" i="23"/>
  <c r="H194" i="23"/>
  <c r="H194" i="22" s="1"/>
  <c r="H212" i="21"/>
  <c r="E121" i="14" l="1"/>
  <c r="E32" i="14"/>
  <c r="E150" i="14"/>
  <c r="H212" i="23"/>
  <c r="E41" i="14"/>
  <c r="E66" i="24" l="1"/>
  <c r="E158" i="14"/>
  <c r="K215" i="21" l="1"/>
  <c r="K209" i="21"/>
  <c r="K212" i="21" s="1"/>
  <c r="K194" i="21"/>
  <c r="K219" i="23" l="1"/>
  <c r="K215" i="23"/>
  <c r="K209" i="23"/>
  <c r="K212" i="23" s="1"/>
  <c r="K194" i="23"/>
  <c r="K194" i="22" s="1"/>
  <c r="P219" i="23" l="1"/>
  <c r="P209" i="21"/>
  <c r="P212" i="21" s="1"/>
  <c r="P194" i="21"/>
  <c r="P215" i="21"/>
  <c r="P194" i="22" l="1"/>
  <c r="P209" i="23"/>
  <c r="P212" i="23" s="1"/>
  <c r="P215" i="23"/>
  <c r="P194" i="23"/>
  <c r="Q219" i="23" l="1"/>
  <c r="Q209" i="21"/>
  <c r="Q212" i="21" s="1"/>
  <c r="Q194" i="21"/>
  <c r="Q215" i="21"/>
  <c r="Q194" i="22" l="1"/>
  <c r="Q194" i="23"/>
  <c r="Q209" i="23"/>
  <c r="Q212" i="23" s="1"/>
  <c r="Q215" i="23"/>
  <c r="O41" i="14" l="1"/>
  <c r="F32" i="23" l="1"/>
  <c r="F97" i="23"/>
  <c r="F98" i="23"/>
  <c r="C79" i="14" s="1"/>
  <c r="C36" i="14" l="1"/>
  <c r="F206" i="23"/>
  <c r="C274" i="14"/>
  <c r="F93" i="23"/>
  <c r="F219" i="23" s="1"/>
  <c r="C78" i="14" l="1"/>
  <c r="F208" i="23"/>
  <c r="F212" i="23" s="1"/>
  <c r="F194" i="23"/>
  <c r="F194" i="22" s="1"/>
  <c r="C37" i="14"/>
  <c r="C273" i="14"/>
  <c r="C41" i="14" l="1"/>
  <c r="C195" i="14"/>
  <c r="C82" i="14"/>
  <c r="C281" i="14"/>
  <c r="C74" i="24" l="1"/>
  <c r="C191" i="14"/>
  <c r="C197" i="14"/>
  <c r="C24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E132" authorId="0" shapeId="0" xr:uid="{00000000-0006-0000-0300-000001000000}">
      <text>
        <r>
          <rPr>
            <b/>
            <sz val="9"/>
            <color indexed="81"/>
            <rFont val="Tahoma"/>
            <family val="2"/>
          </rPr>
          <t>John Lively:</t>
        </r>
        <r>
          <rPr>
            <sz val="9"/>
            <color indexed="81"/>
            <rFont val="Tahoma"/>
            <family val="2"/>
          </rPr>
          <t xml:space="preserve">
Also coherent devices, just not pluggable package</t>
        </r>
      </text>
    </comment>
    <comment ref="E133" authorId="0" shapeId="0" xr:uid="{00000000-0006-0000-0300-000002000000}">
      <text>
        <r>
          <rPr>
            <b/>
            <sz val="9"/>
            <color indexed="81"/>
            <rFont val="Tahoma"/>
            <family val="2"/>
          </rPr>
          <t>John Lively:</t>
        </r>
        <r>
          <rPr>
            <sz val="9"/>
            <color indexed="81"/>
            <rFont val="Tahoma"/>
            <family val="2"/>
          </rPr>
          <t xml:space="preserve">
Typically metro-reach (40 km) and low cost.</t>
        </r>
      </text>
    </comment>
    <comment ref="E145" authorId="0" shapeId="0" xr:uid="{00000000-0006-0000-0300-000003000000}">
      <text>
        <r>
          <rPr>
            <b/>
            <sz val="9"/>
            <color indexed="81"/>
            <rFont val="Tahoma"/>
            <family val="2"/>
          </rPr>
          <t>John Lively:</t>
        </r>
        <r>
          <rPr>
            <sz val="9"/>
            <color indexed="81"/>
            <rFont val="Tahoma"/>
            <family val="2"/>
          </rPr>
          <t xml:space="preserve">
Also coherent devices, just not pluggable package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Vladimir Kozlov</author>
  </authors>
  <commentList>
    <comment ref="B65" authorId="0" shapeId="0" xr:uid="{00000000-0006-0000-0600-000001000000}">
      <text>
        <r>
          <rPr>
            <b/>
            <sz val="10"/>
            <color rgb="FF000000"/>
            <rFont val="Tahoma"/>
            <family val="2"/>
          </rPr>
          <t>Vladimir Kozlov:</t>
        </r>
        <r>
          <rPr>
            <sz val="10"/>
            <color rgb="FF000000"/>
            <rFont val="Tahoma"/>
            <family val="2"/>
          </rPr>
          <t xml:space="preserve">
</t>
        </r>
        <r>
          <rPr>
            <sz val="10"/>
            <color rgb="FF000000"/>
            <rFont val="Tahoma"/>
            <family val="2"/>
          </rPr>
          <t xml:space="preserve">excluding DSP only categories
</t>
        </r>
      </text>
    </comment>
  </commentList>
</comments>
</file>

<file path=xl/sharedStrings.xml><?xml version="1.0" encoding="utf-8"?>
<sst xmlns="http://schemas.openxmlformats.org/spreadsheetml/2006/main" count="1167" uniqueCount="327">
  <si>
    <t>transimpedance amplifiers (TIAs)</t>
  </si>
  <si>
    <t>limiting amplifiers</t>
  </si>
  <si>
    <t>clock and data recovery (CDR) circuits</t>
  </si>
  <si>
    <t>laser drivers (LD)</t>
  </si>
  <si>
    <t>Total</t>
  </si>
  <si>
    <t>Form factor</t>
  </si>
  <si>
    <t xml:space="preserve">Reach </t>
  </si>
  <si>
    <t>Speed</t>
  </si>
  <si>
    <t>Segment</t>
  </si>
  <si>
    <t>8,12,16,24</t>
  </si>
  <si>
    <t>4,8,12,24</t>
  </si>
  <si>
    <t>4:1</t>
  </si>
  <si>
    <t>Grand average ASP</t>
  </si>
  <si>
    <t>all</t>
  </si>
  <si>
    <t>Ethernet</t>
  </si>
  <si>
    <t>AOCs &amp; EOMs</t>
  </si>
  <si>
    <t>FibreChannel</t>
  </si>
  <si>
    <t>100 m</t>
  </si>
  <si>
    <t xml:space="preserve">Ethernet </t>
  </si>
  <si>
    <t>QSFP56</t>
  </si>
  <si>
    <t>200GbE</t>
  </si>
  <si>
    <t>QSFP28</t>
  </si>
  <si>
    <t>300 m</t>
  </si>
  <si>
    <t>100 - 300 m</t>
  </si>
  <si>
    <t>CFP2/4</t>
  </si>
  <si>
    <t>CFP</t>
  </si>
  <si>
    <t>QSFP+</t>
  </si>
  <si>
    <t>SFP28</t>
  </si>
  <si>
    <t>SFP+</t>
  </si>
  <si>
    <t>XFP</t>
  </si>
  <si>
    <t>TBD</t>
  </si>
  <si>
    <t>50-56G</t>
  </si>
  <si>
    <t>EOM</t>
  </si>
  <si>
    <t>AOC</t>
  </si>
  <si>
    <t>SFP56</t>
  </si>
  <si>
    <t>CXP28</t>
  </si>
  <si>
    <t>25-28G</t>
  </si>
  <si>
    <t>XCVR</t>
  </si>
  <si>
    <t>Mini-SAS HD</t>
  </si>
  <si>
    <t>QSFP28/SFP28</t>
  </si>
  <si>
    <t>12-14G</t>
  </si>
  <si>
    <t>CXP</t>
  </si>
  <si>
    <t>≤12.5G</t>
  </si>
  <si>
    <t>QSFP+/SFP+</t>
  </si>
  <si>
    <t>≤10G</t>
  </si>
  <si>
    <t>64 Gbps</t>
  </si>
  <si>
    <t>Fibre Channel</t>
  </si>
  <si>
    <t>32 Gbps</t>
  </si>
  <si>
    <t>16 Gbps</t>
  </si>
  <si>
    <t>8 Gbps</t>
  </si>
  <si>
    <t>LightCounting Market Research</t>
  </si>
  <si>
    <t xml:space="preserve">The methodology used to create this forecast is depicted in the diagram below. </t>
  </si>
  <si>
    <t xml:space="preserve">The main steps in the forecast are as follows: </t>
  </si>
  <si>
    <t>1.</t>
  </si>
  <si>
    <t>2.</t>
  </si>
  <si>
    <t>3.</t>
  </si>
  <si>
    <t>4.</t>
  </si>
  <si>
    <t>5.</t>
  </si>
  <si>
    <t>6.</t>
  </si>
  <si>
    <t>DWDM</t>
  </si>
  <si>
    <t>Wireless fronthaul</t>
  </si>
  <si>
    <t>FTTx</t>
  </si>
  <si>
    <t>Fiber-to-the-home</t>
  </si>
  <si>
    <t>Wireless xhaul</t>
  </si>
  <si>
    <t>CWDM</t>
  </si>
  <si>
    <t xml:space="preserve">1 Gbps </t>
  </si>
  <si>
    <t>40 km</t>
  </si>
  <si>
    <t>All</t>
  </si>
  <si>
    <t>80 km</t>
  </si>
  <si>
    <t>2.5 Gbps</t>
  </si>
  <si>
    <t>10 Gbps</t>
  </si>
  <si>
    <r>
      <t>10 Gbps fixed-</t>
    </r>
    <r>
      <rPr>
        <sz val="10"/>
        <color theme="1"/>
        <rFont val="Calibri"/>
        <family val="2"/>
      </rPr>
      <t>λ</t>
    </r>
  </si>
  <si>
    <t>10 Gbps fixed-λ</t>
  </si>
  <si>
    <t>10 Gbps tunable</t>
  </si>
  <si>
    <t xml:space="preserve">XFP </t>
  </si>
  <si>
    <t>40 Gbps</t>
  </si>
  <si>
    <t>On board</t>
  </si>
  <si>
    <t>Direct detect</t>
  </si>
  <si>
    <t>CFP-DCO</t>
  </si>
  <si>
    <t>CFP2-DCO</t>
  </si>
  <si>
    <t>CFP2-ACO</t>
  </si>
  <si>
    <t>200 Gbps</t>
  </si>
  <si>
    <t>400ZR</t>
  </si>
  <si>
    <t>25 Gbps</t>
  </si>
  <si>
    <t>100 Gbps</t>
  </si>
  <si>
    <t>WDM</t>
  </si>
  <si>
    <t>50 Gbps</t>
  </si>
  <si>
    <t>GPON ONU transceiver</t>
  </si>
  <si>
    <t>GPON BOSA on board</t>
  </si>
  <si>
    <t>GPON OLT</t>
  </si>
  <si>
    <t>GPON Triplexer</t>
  </si>
  <si>
    <t>EPON ONUs</t>
  </si>
  <si>
    <t>EPON BOSAs on board</t>
  </si>
  <si>
    <t>EPON OLTs</t>
  </si>
  <si>
    <t>XG-PON ONUs</t>
  </si>
  <si>
    <t>XGS-PON ONUs</t>
  </si>
  <si>
    <t>XG/XGS-PON OLTs</t>
  </si>
  <si>
    <t>NG-PON2 ONUs</t>
  </si>
  <si>
    <t>NG-PON2 OLTs</t>
  </si>
  <si>
    <t>CWDM/DWDM</t>
  </si>
  <si>
    <t>10 km</t>
  </si>
  <si>
    <t>USD millions</t>
  </si>
  <si>
    <t>All other</t>
  </si>
  <si>
    <t>500 m</t>
  </si>
  <si>
    <t>SFP</t>
  </si>
  <si>
    <t>Various</t>
  </si>
  <si>
    <t>Legacy/discontinued</t>
  </si>
  <si>
    <t>220 m</t>
  </si>
  <si>
    <t>2 km</t>
  </si>
  <si>
    <t>SFP-DD, DSFP</t>
  </si>
  <si>
    <t>20 km</t>
  </si>
  <si>
    <t>2x200 (400G-SR8)</t>
  </si>
  <si>
    <t>OSFP</t>
  </si>
  <si>
    <t>2x200GbE</t>
  </si>
  <si>
    <t>1,3,6,12-14 Gbps</t>
  </si>
  <si>
    <t>≤ 0.5 km</t>
  </si>
  <si>
    <t>Grey</t>
  </si>
  <si>
    <t xml:space="preserve">Prices for IC chipsets for optical transceivers </t>
  </si>
  <si>
    <t>Chipset shipments by segment</t>
  </si>
  <si>
    <t>Chipset revenue by segment ($ mn)</t>
  </si>
  <si>
    <t>Annual shipments -- IC chipsets for optical transceivers</t>
  </si>
  <si>
    <t>Revenues of IC chipsets for optical transceivers ($ millions)</t>
  </si>
  <si>
    <t>Forecast: IC Chipsets for Optical Transceivers</t>
  </si>
  <si>
    <t>10G</t>
  </si>
  <si>
    <t>400 Gbps</t>
  </si>
  <si>
    <t>≤ 10 Gbps</t>
  </si>
  <si>
    <t>Ethernet IC chipset shipments by speed</t>
  </si>
  <si>
    <t>Ethernet IC chipset revenue by speed ($ mn)</t>
  </si>
  <si>
    <t>DWDM IC chipset shipments by speed</t>
  </si>
  <si>
    <t>DWDM IC chipset revenue by speed ($ mn)</t>
  </si>
  <si>
    <t>Percentage of total DWDM chipsets</t>
  </si>
  <si>
    <t>Annual shipments</t>
  </si>
  <si>
    <t>Annual revenues</t>
  </si>
  <si>
    <t>Sales of 10GbE transceivers and IC chipsets</t>
  </si>
  <si>
    <t>10GbE transceivers</t>
  </si>
  <si>
    <t>10GbE IC chipsets</t>
  </si>
  <si>
    <t>Ratio</t>
  </si>
  <si>
    <t>Sales of 100GbE transceivers and IC chipsets</t>
  </si>
  <si>
    <t>100GbE transceivers</t>
  </si>
  <si>
    <t>100GbE IC chipsets</t>
  </si>
  <si>
    <t>Sales of DWDM transceivers and IC chipsets</t>
  </si>
  <si>
    <t>IC chipsets</t>
  </si>
  <si>
    <t>Transceivers</t>
  </si>
  <si>
    <t>Sales of Ethernet transceivers and IC chipsets</t>
  </si>
  <si>
    <t>Shipments (Units)</t>
  </si>
  <si>
    <t>X2/XenPak</t>
  </si>
  <si>
    <t>Shipments of 10GbE transceivers by form factor</t>
  </si>
  <si>
    <t>Shipments of 100GbE transceivers by form factor</t>
  </si>
  <si>
    <t>reverse gear box</t>
  </si>
  <si>
    <t>Figure E-1: Total sales of IC chipsets</t>
  </si>
  <si>
    <t>This forecast is for Integrated Circuit chipsets used in the production of optical transceivers, consisting of Drivers, TIAs, CDRs, micro-controllers and more importantly PAM4 and Coherent DSP ICs.</t>
  </si>
  <si>
    <t>ASP ($)</t>
  </si>
  <si>
    <t>PAM4 DSPs</t>
  </si>
  <si>
    <t>Coherent DSPs</t>
  </si>
  <si>
    <t>Figure 3.5: Market shares of equipment suppliers in terms of 100G port equivalents</t>
  </si>
  <si>
    <t>100G Port Equivalent</t>
  </si>
  <si>
    <t>Adva</t>
  </si>
  <si>
    <t>Ciena</t>
  </si>
  <si>
    <t>Huawei</t>
  </si>
  <si>
    <t>Infinera</t>
  </si>
  <si>
    <t>Nokia</t>
  </si>
  <si>
    <t>ZTE</t>
  </si>
  <si>
    <t>Fujitsu</t>
  </si>
  <si>
    <t>Others</t>
  </si>
  <si>
    <t>total</t>
  </si>
  <si>
    <t>Cisco</t>
  </si>
  <si>
    <t>3 qtrs</t>
  </si>
  <si>
    <t xml:space="preserve">Assumptions are made for each product regarding 1) the gross margin and 2) the percentage of the manufacturing cost, that is attributable to the required IC chipset for each product category.  </t>
  </si>
  <si>
    <t>Initial prices are adjusted based on feedback from industry participants</t>
  </si>
  <si>
    <t xml:space="preserve">Initial estimates of current and recent chipset prices are made by subtracting gross margin and non-chipset manufacturing cost from the LightCounting transceiver ASP.   </t>
  </si>
  <si>
    <t xml:space="preserve">The finished forecast is reviewed by external industry experts and final adjustments are made. </t>
  </si>
  <si>
    <t xml:space="preserve">Products included in the 'IC chipset' for each transceiver consist of one or more of the following: </t>
  </si>
  <si>
    <t>Revenues are calculated as the product of ASPs and unit shipments</t>
  </si>
  <si>
    <t>&lt;= these products are labeled 'PAM4' in column A on the 'Chipset units' tab</t>
  </si>
  <si>
    <t>&lt;= these products are labeled 'C-DSP' in column A on the 'Chipset units' tab</t>
  </si>
  <si>
    <t>PAM4</t>
  </si>
  <si>
    <t>C-DSP</t>
  </si>
  <si>
    <t>100G CWDM4-subspec</t>
  </si>
  <si>
    <t>100G</t>
  </si>
  <si>
    <t>8:1</t>
  </si>
  <si>
    <t>Grey MMF</t>
  </si>
  <si>
    <t>Grey SMF</t>
  </si>
  <si>
    <t>Grey BiDi</t>
  </si>
  <si>
    <t>Grey Duplex</t>
  </si>
  <si>
    <t>XG-PON BOSAs</t>
  </si>
  <si>
    <t>Wireless</t>
  </si>
  <si>
    <t xml:space="preserve">10G </t>
  </si>
  <si>
    <t xml:space="preserve">25G </t>
  </si>
  <si>
    <t>Segment totals</t>
  </si>
  <si>
    <t>segment total</t>
  </si>
  <si>
    <t>Total 2</t>
  </si>
  <si>
    <t>PAM4 DSPs Total</t>
  </si>
  <si>
    <t>Total Coherent DSPs</t>
  </si>
  <si>
    <t>1-lane 50G PAM4 DSPs</t>
  </si>
  <si>
    <t xml:space="preserve">1-lane 100G  PAM4 DSPs </t>
  </si>
  <si>
    <t>100G Coherent DSPs</t>
  </si>
  <si>
    <t>Annual revenues ($ millions)</t>
  </si>
  <si>
    <t>PAM4 and Coherent DSPs by speed</t>
  </si>
  <si>
    <t>PAM4 and Coherent DSPs</t>
  </si>
  <si>
    <t>4-lane 50G  PAM4 DSPs</t>
  </si>
  <si>
    <t>8-lane 50G  PAM4 DSPs</t>
  </si>
  <si>
    <t>4-lane 100G  PAM4 DSPs</t>
  </si>
  <si>
    <t>8-lane 100G  PAM4 DSPs</t>
  </si>
  <si>
    <t>200G Coherent DSPs</t>
  </si>
  <si>
    <t>400G Coherent DSPs</t>
  </si>
  <si>
    <t>ASP ($) - includes DSP, laser drivers &amp; TIAs</t>
  </si>
  <si>
    <t>PAM4 DSPs grand average</t>
  </si>
  <si>
    <t>Coherent DSPs grand average</t>
  </si>
  <si>
    <t>2-lane 50G  PAM4 DSPs (ColorZ)</t>
  </si>
  <si>
    <t>Chipset shipments are the sum of transceiver shipments for each product in the LightCounting transceiver forecast, plus</t>
  </si>
  <si>
    <t>coherent DSPs sold to network equipment makers, which are then sold as part of switching/routing/transport gear and not included in the LightCounting transceiver forecast.</t>
  </si>
  <si>
    <t>7.</t>
  </si>
  <si>
    <t>50 m</t>
  </si>
  <si>
    <t>OSFP, QSFP-DD</t>
  </si>
  <si>
    <t>120 km</t>
  </si>
  <si>
    <t>&gt;120 km</t>
  </si>
  <si>
    <t>400ZR+</t>
  </si>
  <si>
    <t>100G MM Duplex</t>
  </si>
  <si>
    <t>25G/50G PON ONUs</t>
  </si>
  <si>
    <t>25G/50G PON OLTs</t>
  </si>
  <si>
    <t>800G</t>
  </si>
  <si>
    <t>1.6T</t>
  </si>
  <si>
    <t>200G</t>
  </si>
  <si>
    <t>400G</t>
  </si>
  <si>
    <t xml:space="preserve">800G </t>
  </si>
  <si>
    <t>CPO &amp; AECs</t>
  </si>
  <si>
    <t>4 or 8</t>
  </si>
  <si>
    <t>4:1 or 8:1</t>
  </si>
  <si>
    <t>Active Electronic Cables</t>
  </si>
  <si>
    <t>AECs</t>
  </si>
  <si>
    <t>Wireless backhaul</t>
  </si>
  <si>
    <t>1 Gbps</t>
  </si>
  <si>
    <t>100 Gbps LR4</t>
  </si>
  <si>
    <t>AOCs/EOMs/AECs</t>
  </si>
  <si>
    <t>Wireless fronthaul/backhaul</t>
  </si>
  <si>
    <t xml:space="preserve">  </t>
  </si>
  <si>
    <t>CAGR</t>
  </si>
  <si>
    <t>30 km</t>
  </si>
  <si>
    <t>100G ZR4</t>
  </si>
  <si>
    <t>G</t>
  </si>
  <si>
    <t>G &amp; Fast Ethernet</t>
  </si>
  <si>
    <t>10G LRM</t>
  </si>
  <si>
    <t>25G SR, eSR</t>
  </si>
  <si>
    <t>25G LR</t>
  </si>
  <si>
    <t>25G ER</t>
  </si>
  <si>
    <t>40G SR4</t>
  </si>
  <si>
    <t>40G MM duplex</t>
  </si>
  <si>
    <t>40G eSR4</t>
  </si>
  <si>
    <t xml:space="preserve">40G PSM4 </t>
  </si>
  <si>
    <t>40G (FR)</t>
  </si>
  <si>
    <t>40G (LR4 subspec)</t>
  </si>
  <si>
    <t>40G</t>
  </si>
  <si>
    <t xml:space="preserve">50G </t>
  </si>
  <si>
    <t>100G SR4</t>
  </si>
  <si>
    <t>100G SR2</t>
  </si>
  <si>
    <t>100G eSR4</t>
  </si>
  <si>
    <t>100G PSM4</t>
  </si>
  <si>
    <t>100G DR</t>
  </si>
  <si>
    <t>100G CWDM4</t>
  </si>
  <si>
    <t>100G FR</t>
  </si>
  <si>
    <t>100G LR4</t>
  </si>
  <si>
    <t>100G 4WDM10</t>
  </si>
  <si>
    <t>100G 4WDM20</t>
  </si>
  <si>
    <t>200G LR</t>
  </si>
  <si>
    <t>400G SR4.2</t>
  </si>
  <si>
    <t>400G DR4</t>
  </si>
  <si>
    <t>100G ZR</t>
  </si>
  <si>
    <t>100G ER4-Lite</t>
  </si>
  <si>
    <t>100G ER4</t>
  </si>
  <si>
    <t>200G DR</t>
  </si>
  <si>
    <t>200G SR4</t>
  </si>
  <si>
    <t>200G FR4</t>
  </si>
  <si>
    <t>3 km</t>
  </si>
  <si>
    <t>200G ER4</t>
  </si>
  <si>
    <t>OSFP, QSFP-DD, QSFP112</t>
  </si>
  <si>
    <t>2x(200G FR4)</t>
  </si>
  <si>
    <t>400G FR4</t>
  </si>
  <si>
    <t>800G SR8</t>
  </si>
  <si>
    <t>OSFP, QSFP-DD800</t>
  </si>
  <si>
    <t>800G ZRlite</t>
  </si>
  <si>
    <t>&gt;10 km</t>
  </si>
  <si>
    <t>3.2T SR</t>
  </si>
  <si>
    <t>3.2T DR</t>
  </si>
  <si>
    <t>3.2T FR</t>
  </si>
  <si>
    <t>3.2T LR</t>
  </si>
  <si>
    <t>3.2T ER</t>
  </si>
  <si>
    <t>800 Gbps</t>
  </si>
  <si>
    <t>800ZR</t>
  </si>
  <si>
    <t>OSFP-XD</t>
  </si>
  <si>
    <t>≥ 1.6T</t>
  </si>
  <si>
    <t>≥600G Coherent DSPs</t>
  </si>
  <si>
    <t>Q3 2021</t>
  </si>
  <si>
    <t>16-lane 100G  PAM4 DSPs</t>
  </si>
  <si>
    <t>8-lane 200G  PAM4 DSPs</t>
  </si>
  <si>
    <t>16-lane 200G  PAM4 DSPs</t>
  </si>
  <si>
    <t>3.2T</t>
  </si>
  <si>
    <t>50G</t>
  </si>
  <si>
    <t>≥ 600 Gbps</t>
  </si>
  <si>
    <t>QSFP28/SFP112</t>
  </si>
  <si>
    <t>On-board</t>
  </si>
  <si>
    <t>400G LR8, LR4</t>
  </si>
  <si>
    <t>400G ER4</t>
  </si>
  <si>
    <t>800G DR8, DR4</t>
  </si>
  <si>
    <t>2x(400G FR4), 800G FR4</t>
  </si>
  <si>
    <t>800G LR8, LR4</t>
  </si>
  <si>
    <t>6, 10 km</t>
  </si>
  <si>
    <t>10 km, 20 km</t>
  </si>
  <si>
    <t>800G ER4</t>
  </si>
  <si>
    <t>1.6T SR16</t>
  </si>
  <si>
    <t>OSFP-XD and TBD</t>
  </si>
  <si>
    <t>1.6T DR8</t>
  </si>
  <si>
    <t>1.6T FR8</t>
  </si>
  <si>
    <t>1.6T LR8</t>
  </si>
  <si>
    <t>1.6T ER8</t>
  </si>
  <si>
    <t>Shipments of 200  Gbps and faster transceivers</t>
  </si>
  <si>
    <t>Sales of 200 Gbps and faster transceivers and IC chipsets</t>
  </si>
  <si>
    <t>800G, 2x400G</t>
  </si>
  <si>
    <t>≤ 40GbE</t>
  </si>
  <si>
    <t>50GbE</t>
  </si>
  <si>
    <t>100GbE</t>
  </si>
  <si>
    <t>400G, 2x200GbE</t>
  </si>
  <si>
    <t xml:space="preserve">≥200G Transceivers </t>
  </si>
  <si>
    <t>≥200G IC chipsets</t>
  </si>
  <si>
    <t>IC revenues for transceivers only</t>
  </si>
  <si>
    <t xml:space="preserve">This forecast accompanies the LightCounting report titled "MARKET FOR PAM4 AND COHERENT DSPS", published in February 2022. </t>
  </si>
  <si>
    <t>Sales of Coherent Chipsets for On-board modules</t>
  </si>
  <si>
    <t>February 2022 report - Sample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</si>
</sst>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s>
  <fonts count="29" x14ac:knownFonts="1">
    <font>
      <sz val="10"/>
      <color theme="1"/>
      <name val="Calibri"/>
      <family val="2"/>
    </font>
    <font>
      <b/>
      <sz val="12"/>
      <color theme="1"/>
      <name val="Calibri"/>
      <family val="2"/>
    </font>
    <font>
      <sz val="10"/>
      <color theme="1"/>
      <name val="Calibri"/>
      <family val="2"/>
    </font>
    <font>
      <sz val="10"/>
      <color rgb="FFFF0000"/>
      <name val="Calibri"/>
      <family val="2"/>
    </font>
    <font>
      <b/>
      <sz val="10"/>
      <color theme="1"/>
      <name val="Calibri"/>
      <family val="2"/>
    </font>
    <font>
      <sz val="10"/>
      <color theme="3"/>
      <name val="Calibri"/>
      <family val="2"/>
    </font>
    <font>
      <sz val="10"/>
      <name val="Calibri"/>
      <family val="2"/>
    </font>
    <font>
      <sz val="10"/>
      <color theme="1"/>
      <name val="Calibri"/>
      <family val="2"/>
      <scheme val="minor"/>
    </font>
    <font>
      <sz val="12"/>
      <color theme="3"/>
      <name val="Calibri"/>
      <family val="2"/>
    </font>
    <font>
      <sz val="12"/>
      <color theme="1"/>
      <name val="Calibri"/>
      <family val="2"/>
    </font>
    <font>
      <b/>
      <sz val="9"/>
      <color indexed="81"/>
      <name val="Tahoma"/>
      <family val="2"/>
    </font>
    <font>
      <sz val="9"/>
      <color indexed="81"/>
      <name val="Tahoma"/>
      <family val="2"/>
    </font>
    <font>
      <b/>
      <sz val="14"/>
      <name val="Calibri"/>
      <family val="2"/>
    </font>
    <font>
      <b/>
      <sz val="12"/>
      <name val="Calibri"/>
      <family val="2"/>
    </font>
    <font>
      <b/>
      <sz val="14"/>
      <color theme="1"/>
      <name val="Calibri"/>
      <family val="2"/>
    </font>
    <font>
      <sz val="8"/>
      <color theme="1"/>
      <name val="Calibri"/>
      <family val="2"/>
    </font>
    <font>
      <sz val="14"/>
      <color theme="1"/>
      <name val="Calibri"/>
      <family val="2"/>
    </font>
    <font>
      <sz val="10"/>
      <color rgb="FF000000"/>
      <name val="Tahoma"/>
      <family val="2"/>
    </font>
    <font>
      <b/>
      <sz val="10"/>
      <color rgb="FF000000"/>
      <name val="Tahoma"/>
      <family val="2"/>
    </font>
    <font>
      <sz val="12"/>
      <name val="Calibri"/>
      <family val="2"/>
      <scheme val="minor"/>
    </font>
    <font>
      <b/>
      <sz val="11"/>
      <color theme="1"/>
      <name val="Calibri"/>
      <family val="2"/>
    </font>
    <font>
      <sz val="8"/>
      <color theme="4"/>
      <name val="Calibri"/>
      <family val="2"/>
    </font>
    <font>
      <b/>
      <sz val="8"/>
      <color rgb="FF009A46"/>
      <name val="Calibri"/>
      <family val="2"/>
    </font>
    <font>
      <sz val="8"/>
      <color rgb="FF00B050"/>
      <name val="Calibri"/>
      <family val="2"/>
    </font>
    <font>
      <b/>
      <sz val="8"/>
      <color theme="5"/>
      <name val="Calibri"/>
      <family val="2"/>
    </font>
    <font>
      <sz val="12"/>
      <name val="Calibri"/>
      <family val="2"/>
    </font>
    <font>
      <sz val="12"/>
      <color theme="3"/>
      <name val="Calibri"/>
      <family val="2"/>
      <scheme val="minor"/>
    </font>
    <font>
      <sz val="12"/>
      <color theme="4"/>
      <name val="Calibri"/>
      <family val="2"/>
    </font>
    <font>
      <sz val="11"/>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dotted">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xf numFmtId="43" fontId="7" fillId="0" borderId="0" applyFont="0" applyFill="0" applyBorder="0" applyAlignment="0" applyProtection="0"/>
    <xf numFmtId="0" fontId="28" fillId="0" borderId="0"/>
  </cellStyleXfs>
  <cellXfs count="228">
    <xf numFmtId="0" fontId="0" fillId="0" borderId="0" xfId="0"/>
    <xf numFmtId="0" fontId="1" fillId="0" borderId="0" xfId="0" applyFont="1"/>
    <xf numFmtId="0" fontId="0" fillId="0" borderId="0" xfId="0" applyBorder="1" applyAlignment="1">
      <alignment horizontal="left"/>
    </xf>
    <xf numFmtId="0" fontId="0" fillId="0" borderId="0" xfId="0" applyFont="1"/>
    <xf numFmtId="0" fontId="0" fillId="0" borderId="0" xfId="0" quotePrefix="1"/>
    <xf numFmtId="0" fontId="0" fillId="0" borderId="0" xfId="0" applyAlignment="1">
      <alignment horizontal="right"/>
    </xf>
    <xf numFmtId="0" fontId="0" fillId="0" borderId="8" xfId="0" applyBorder="1"/>
    <xf numFmtId="0" fontId="3" fillId="0" borderId="0" xfId="0" applyFont="1"/>
    <xf numFmtId="0" fontId="0" fillId="0" borderId="3" xfId="0" applyBorder="1"/>
    <xf numFmtId="0" fontId="0" fillId="0" borderId="4" xfId="0" applyBorder="1"/>
    <xf numFmtId="165" fontId="0" fillId="0" borderId="0" xfId="2" applyNumberFormat="1" applyFont="1"/>
    <xf numFmtId="0" fontId="0" fillId="0" borderId="8" xfId="0" applyBorder="1" applyAlignment="1">
      <alignment horizontal="left"/>
    </xf>
    <xf numFmtId="0" fontId="0" fillId="0" borderId="11" xfId="0" applyBorder="1" applyAlignment="1">
      <alignment horizontal="left"/>
    </xf>
    <xf numFmtId="165" fontId="0" fillId="0" borderId="8" xfId="2" applyNumberFormat="1" applyFont="1" applyBorder="1"/>
    <xf numFmtId="165" fontId="0" fillId="0" borderId="6" xfId="2" applyNumberFormat="1" applyFont="1" applyBorder="1"/>
    <xf numFmtId="0" fontId="0" fillId="0" borderId="1" xfId="0" applyBorder="1" applyAlignment="1">
      <alignment horizontal="center"/>
    </xf>
    <xf numFmtId="0" fontId="4" fillId="0" borderId="0" xfId="0" applyFont="1"/>
    <xf numFmtId="0" fontId="0" fillId="0" borderId="6" xfId="0" applyBorder="1"/>
    <xf numFmtId="0" fontId="6" fillId="0" borderId="5" xfId="0" applyFont="1" applyBorder="1"/>
    <xf numFmtId="0" fontId="6" fillId="0" borderId="0" xfId="0" applyFont="1" applyBorder="1"/>
    <xf numFmtId="0" fontId="0" fillId="0" borderId="7" xfId="0" applyBorder="1"/>
    <xf numFmtId="166" fontId="6" fillId="0" borderId="0" xfId="2" applyNumberFormat="1" applyFont="1" applyFill="1" applyBorder="1"/>
    <xf numFmtId="0" fontId="0" fillId="0" borderId="5" xfId="0" applyBorder="1"/>
    <xf numFmtId="0" fontId="0" fillId="0" borderId="0" xfId="0" applyBorder="1"/>
    <xf numFmtId="0" fontId="0" fillId="0" borderId="10" xfId="0" applyBorder="1"/>
    <xf numFmtId="0" fontId="0" fillId="0" borderId="9" xfId="0" applyBorder="1"/>
    <xf numFmtId="0" fontId="3" fillId="0" borderId="0" xfId="0" quotePrefix="1" applyFont="1"/>
    <xf numFmtId="0" fontId="0" fillId="0" borderId="11" xfId="0" applyBorder="1"/>
    <xf numFmtId="0" fontId="0" fillId="0" borderId="12" xfId="0" applyBorder="1"/>
    <xf numFmtId="0" fontId="0" fillId="0" borderId="2" xfId="0" applyBorder="1" applyAlignment="1">
      <alignment horizontal="center"/>
    </xf>
    <xf numFmtId="164" fontId="0" fillId="0" borderId="1" xfId="1" applyNumberFormat="1" applyFont="1" applyBorder="1"/>
    <xf numFmtId="164" fontId="6" fillId="0" borderId="0" xfId="1" applyNumberFormat="1" applyFont="1"/>
    <xf numFmtId="0" fontId="7" fillId="0" borderId="5" xfId="4" applyFont="1" applyFill="1" applyBorder="1" applyAlignment="1"/>
    <xf numFmtId="0" fontId="7" fillId="0" borderId="0" xfId="4" applyFont="1" applyFill="1" applyBorder="1" applyAlignment="1">
      <alignment horizontal="left"/>
    </xf>
    <xf numFmtId="0" fontId="7" fillId="0" borderId="0" xfId="4" applyFont="1" applyFill="1" applyBorder="1" applyAlignment="1"/>
    <xf numFmtId="0" fontId="0" fillId="0" borderId="7" xfId="0" applyFont="1" applyBorder="1"/>
    <xf numFmtId="164" fontId="3" fillId="0" borderId="0" xfId="1" applyNumberFormat="1" applyFont="1"/>
    <xf numFmtId="0" fontId="7" fillId="0" borderId="0" xfId="0" applyFont="1" applyBorder="1" applyAlignment="1">
      <alignment horizontal="left"/>
    </xf>
    <xf numFmtId="164" fontId="0" fillId="0" borderId="0" xfId="1" applyNumberFormat="1" applyFont="1"/>
    <xf numFmtId="0" fontId="7" fillId="0" borderId="0" xfId="0" applyFont="1" applyFill="1" applyBorder="1" applyAlignment="1">
      <alignment horizontal="left"/>
    </xf>
    <xf numFmtId="164" fontId="6" fillId="0" borderId="0" xfId="1" applyNumberFormat="1" applyFont="1" applyBorder="1"/>
    <xf numFmtId="17" fontId="8" fillId="0" borderId="0" xfId="0" quotePrefix="1" applyNumberFormat="1" applyFont="1"/>
    <xf numFmtId="0" fontId="9" fillId="0" borderId="0" xfId="0" applyFont="1"/>
    <xf numFmtId="0" fontId="0" fillId="0" borderId="13" xfId="0" applyBorder="1"/>
    <xf numFmtId="0" fontId="0" fillId="0" borderId="15" xfId="0" applyBorder="1" applyAlignment="1">
      <alignment horizontal="center"/>
    </xf>
    <xf numFmtId="165" fontId="3" fillId="0" borderId="0" xfId="0" applyNumberFormat="1" applyFont="1"/>
    <xf numFmtId="0" fontId="3" fillId="0" borderId="0" xfId="0" applyFont="1" applyFill="1" applyBorder="1" applyAlignment="1">
      <alignment horizontal="right"/>
    </xf>
    <xf numFmtId="0" fontId="0" fillId="0" borderId="13" xfId="0" applyFill="1" applyBorder="1"/>
    <xf numFmtId="0" fontId="0" fillId="0" borderId="15" xfId="0" applyBorder="1"/>
    <xf numFmtId="0" fontId="0" fillId="0" borderId="16" xfId="0" applyBorder="1"/>
    <xf numFmtId="165" fontId="0" fillId="0" borderId="11" xfId="2" applyNumberFormat="1" applyFont="1" applyBorder="1"/>
    <xf numFmtId="164" fontId="0" fillId="0" borderId="15" xfId="0" applyNumberFormat="1" applyBorder="1"/>
    <xf numFmtId="164" fontId="0" fillId="0" borderId="16" xfId="0" applyNumberFormat="1" applyBorder="1"/>
    <xf numFmtId="164" fontId="0" fillId="0" borderId="13" xfId="0" applyNumberFormat="1" applyBorder="1"/>
    <xf numFmtId="164" fontId="0" fillId="0" borderId="13" xfId="1" applyNumberFormat="1" applyFont="1" applyBorder="1"/>
    <xf numFmtId="165" fontId="0" fillId="0" borderId="15" xfId="2" applyNumberFormat="1" applyFont="1" applyBorder="1"/>
    <xf numFmtId="165" fontId="0" fillId="0" borderId="16" xfId="2" applyNumberFormat="1" applyFont="1" applyBorder="1"/>
    <xf numFmtId="0" fontId="0" fillId="0" borderId="5" xfId="0" applyFill="1" applyBorder="1" applyAlignment="1">
      <alignment horizontal="left" vertical="center"/>
    </xf>
    <xf numFmtId="0" fontId="0" fillId="0" borderId="0" xfId="0" applyFill="1" applyBorder="1" applyAlignment="1">
      <alignment horizontal="left" vertical="center" wrapText="1"/>
    </xf>
    <xf numFmtId="0" fontId="0" fillId="0" borderId="5" xfId="0" applyFont="1" applyFill="1" applyBorder="1" applyAlignment="1">
      <alignment horizontal="left" vertical="center"/>
    </xf>
    <xf numFmtId="0" fontId="0" fillId="0" borderId="0" xfId="0" applyFill="1" applyBorder="1" applyAlignment="1">
      <alignment horizontal="left" vertical="center"/>
    </xf>
    <xf numFmtId="0" fontId="0" fillId="0" borderId="8" xfId="0" applyFill="1" applyBorder="1" applyAlignment="1">
      <alignment horizontal="left" vertical="center" wrapText="1"/>
    </xf>
    <xf numFmtId="0" fontId="0" fillId="0" borderId="8" xfId="0" applyFill="1" applyBorder="1" applyAlignment="1">
      <alignment horizontal="left" vertical="center"/>
    </xf>
    <xf numFmtId="164" fontId="0" fillId="0" borderId="0" xfId="1" applyNumberFormat="1" applyFont="1" applyBorder="1"/>
    <xf numFmtId="164" fontId="0" fillId="0" borderId="16" xfId="1" applyNumberFormat="1" applyFont="1" applyBorder="1"/>
    <xf numFmtId="165" fontId="0" fillId="0" borderId="1" xfId="2" applyNumberFormat="1" applyFont="1" applyBorder="1"/>
    <xf numFmtId="0" fontId="0" fillId="0" borderId="15" xfId="0" applyBorder="1" applyAlignment="1">
      <alignment horizontal="left"/>
    </xf>
    <xf numFmtId="165" fontId="6" fillId="0" borderId="0" xfId="0" applyNumberFormat="1" applyFont="1"/>
    <xf numFmtId="164" fontId="6" fillId="0" borderId="11" xfId="1" applyNumberFormat="1" applyFont="1" applyBorder="1"/>
    <xf numFmtId="44" fontId="0" fillId="0" borderId="0" xfId="2" applyNumberFormat="1" applyFont="1"/>
    <xf numFmtId="165" fontId="2" fillId="0" borderId="3" xfId="2" applyNumberFormat="1" applyFont="1" applyFill="1" applyBorder="1"/>
    <xf numFmtId="0" fontId="12" fillId="0" borderId="0" xfId="0" applyFont="1"/>
    <xf numFmtId="0" fontId="13" fillId="0" borderId="0" xfId="0" applyFont="1"/>
    <xf numFmtId="165" fontId="0" fillId="0" borderId="0" xfId="2" applyNumberFormat="1" applyFont="1" applyBorder="1"/>
    <xf numFmtId="0" fontId="0" fillId="0" borderId="18" xfId="0" applyFill="1" applyBorder="1" applyAlignment="1">
      <alignment horizontal="left" vertical="center"/>
    </xf>
    <xf numFmtId="165" fontId="0" fillId="0" borderId="14" xfId="2" applyNumberFormat="1" applyFont="1" applyBorder="1"/>
    <xf numFmtId="0" fontId="14" fillId="0" borderId="0" xfId="0" applyFont="1"/>
    <xf numFmtId="0" fontId="3" fillId="0" borderId="0" xfId="0" applyFont="1" applyAlignment="1">
      <alignment horizontal="right"/>
    </xf>
    <xf numFmtId="165" fontId="6" fillId="0" borderId="0" xfId="2" applyNumberFormat="1" applyFont="1" applyFill="1" applyBorder="1"/>
    <xf numFmtId="0" fontId="0" fillId="0" borderId="0" xfId="0" applyAlignment="1">
      <alignment horizontal="center"/>
    </xf>
    <xf numFmtId="0" fontId="15" fillId="0" borderId="0" xfId="0" applyFont="1" applyAlignment="1">
      <alignment horizontal="center"/>
    </xf>
    <xf numFmtId="0" fontId="16" fillId="0" borderId="0" xfId="0" applyFont="1"/>
    <xf numFmtId="9" fontId="0" fillId="0" borderId="0" xfId="3" applyFont="1"/>
    <xf numFmtId="0" fontId="0" fillId="0" borderId="1" xfId="0" applyFill="1" applyBorder="1" applyAlignment="1">
      <alignment horizontal="center"/>
    </xf>
    <xf numFmtId="0" fontId="0" fillId="0" borderId="7" xfId="0" applyFont="1" applyFill="1" applyBorder="1"/>
    <xf numFmtId="164" fontId="6" fillId="0" borderId="0" xfId="1" applyNumberFormat="1" applyFont="1" applyFill="1" applyBorder="1"/>
    <xf numFmtId="0" fontId="0" fillId="0" borderId="12" xfId="0" applyFill="1" applyBorder="1" applyAlignment="1">
      <alignment vertical="center"/>
    </xf>
    <xf numFmtId="0" fontId="0" fillId="0" borderId="11" xfId="0" applyFill="1" applyBorder="1" applyAlignment="1">
      <alignment horizontal="left" vertical="center"/>
    </xf>
    <xf numFmtId="0" fontId="0" fillId="0" borderId="10" xfId="0" applyFill="1" applyBorder="1" applyAlignment="1">
      <alignment horizontal="left" vertical="center"/>
    </xf>
    <xf numFmtId="164" fontId="0" fillId="0" borderId="11" xfId="1" applyNumberFormat="1" applyFont="1" applyFill="1" applyBorder="1"/>
    <xf numFmtId="0" fontId="0" fillId="0" borderId="7" xfId="0" applyFill="1" applyBorder="1" applyAlignment="1">
      <alignment vertical="center"/>
    </xf>
    <xf numFmtId="164" fontId="0" fillId="0" borderId="0" xfId="1" applyNumberFormat="1" applyFont="1" applyFill="1" applyBorder="1"/>
    <xf numFmtId="0" fontId="0" fillId="0" borderId="17" xfId="0" applyFill="1" applyBorder="1" applyAlignment="1">
      <alignment vertical="center"/>
    </xf>
    <xf numFmtId="0" fontId="0" fillId="0" borderId="14" xfId="0" applyFill="1" applyBorder="1" applyAlignment="1">
      <alignment horizontal="left" vertical="center"/>
    </xf>
    <xf numFmtId="164" fontId="0" fillId="0" borderId="14" xfId="1" applyNumberFormat="1" applyFont="1" applyFill="1" applyBorder="1"/>
    <xf numFmtId="164" fontId="0" fillId="0" borderId="0" xfId="1" applyNumberFormat="1" applyFont="1" applyFill="1"/>
    <xf numFmtId="0" fontId="0" fillId="0" borderId="6" xfId="0" applyFill="1" applyBorder="1" applyAlignment="1">
      <alignment vertical="center"/>
    </xf>
    <xf numFmtId="164" fontId="0" fillId="0" borderId="8" xfId="1" applyNumberFormat="1" applyFont="1" applyFill="1" applyBorder="1"/>
    <xf numFmtId="0" fontId="0" fillId="0" borderId="7" xfId="0" applyFill="1" applyBorder="1"/>
    <xf numFmtId="0" fontId="0" fillId="0" borderId="0" xfId="0" applyFill="1" applyBorder="1"/>
    <xf numFmtId="0" fontId="0" fillId="0" borderId="5" xfId="0" applyFill="1" applyBorder="1"/>
    <xf numFmtId="37" fontId="0" fillId="0" borderId="0" xfId="0" applyNumberFormat="1" applyFill="1"/>
    <xf numFmtId="166" fontId="2" fillId="0" borderId="3" xfId="2" applyNumberFormat="1" applyFont="1" applyFill="1" applyBorder="1"/>
    <xf numFmtId="164" fontId="0" fillId="0" borderId="3" xfId="1" applyNumberFormat="1" applyFont="1" applyBorder="1"/>
    <xf numFmtId="164" fontId="3" fillId="0" borderId="0" xfId="0" applyNumberFormat="1" applyFont="1"/>
    <xf numFmtId="0" fontId="0" fillId="0" borderId="16" xfId="0" applyFill="1" applyBorder="1"/>
    <xf numFmtId="0" fontId="0" fillId="0" borderId="1" xfId="0" applyFill="1" applyBorder="1"/>
    <xf numFmtId="0" fontId="0" fillId="0" borderId="16" xfId="0" applyBorder="1" applyAlignment="1">
      <alignment horizontal="left"/>
    </xf>
    <xf numFmtId="0" fontId="0" fillId="0" borderId="1" xfId="0" applyBorder="1" applyAlignment="1">
      <alignment horizontal="left"/>
    </xf>
    <xf numFmtId="0" fontId="0" fillId="0" borderId="15" xfId="0" applyFill="1" applyBorder="1"/>
    <xf numFmtId="0" fontId="0" fillId="0" borderId="9" xfId="0" applyFont="1" applyFill="1" applyBorder="1" applyAlignment="1">
      <alignment horizontal="left" vertical="center"/>
    </xf>
    <xf numFmtId="165" fontId="0" fillId="0" borderId="16" xfId="2" applyNumberFormat="1" applyFont="1" applyFill="1" applyBorder="1"/>
    <xf numFmtId="165" fontId="0" fillId="0" borderId="13" xfId="2" applyNumberFormat="1" applyFont="1" applyBorder="1"/>
    <xf numFmtId="6" fontId="0" fillId="0" borderId="0" xfId="0" applyNumberFormat="1"/>
    <xf numFmtId="0" fontId="4" fillId="0" borderId="0" xfId="0" applyFont="1" applyFill="1" applyBorder="1" applyAlignment="1">
      <alignment horizontal="left"/>
    </xf>
    <xf numFmtId="0" fontId="0" fillId="0" borderId="13" xfId="0" applyBorder="1" applyAlignment="1">
      <alignment horizontal="left"/>
    </xf>
    <xf numFmtId="167" fontId="0" fillId="0" borderId="1" xfId="3" applyNumberFormat="1" applyFont="1" applyBorder="1"/>
    <xf numFmtId="164" fontId="0" fillId="0" borderId="15" xfId="1" applyNumberFormat="1" applyFont="1" applyBorder="1"/>
    <xf numFmtId="164" fontId="9" fillId="0" borderId="0" xfId="0" applyNumberFormat="1" applyFont="1"/>
    <xf numFmtId="0" fontId="9" fillId="0" borderId="8" xfId="0" applyFont="1" applyBorder="1" applyAlignment="1">
      <alignment horizontal="center"/>
    </xf>
    <xf numFmtId="0" fontId="9" fillId="0" borderId="0" xfId="0" quotePrefix="1" applyFont="1"/>
    <xf numFmtId="0" fontId="9" fillId="0" borderId="0" xfId="0" quotePrefix="1" applyFont="1" applyAlignment="1">
      <alignment horizontal="center" vertical="top"/>
    </xf>
    <xf numFmtId="0" fontId="9" fillId="0" borderId="0" xfId="0" applyFont="1" applyAlignment="1">
      <alignment horizontal="left" indent="2"/>
    </xf>
    <xf numFmtId="0" fontId="6" fillId="0" borderId="0" xfId="0" applyFont="1" applyFill="1" applyBorder="1"/>
    <xf numFmtId="0" fontId="6" fillId="0" borderId="5" xfId="0" applyFont="1" applyFill="1" applyBorder="1"/>
    <xf numFmtId="0" fontId="21" fillId="0" borderId="15" xfId="0" applyFont="1" applyFill="1" applyBorder="1" applyAlignment="1">
      <alignment horizontal="center"/>
    </xf>
    <xf numFmtId="0" fontId="21" fillId="0" borderId="16" xfId="0" applyFont="1" applyFill="1" applyBorder="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left"/>
    </xf>
    <xf numFmtId="164" fontId="0" fillId="0" borderId="16" xfId="1" applyNumberFormat="1" applyFont="1" applyFill="1" applyBorder="1"/>
    <xf numFmtId="0" fontId="0" fillId="0" borderId="12" xfId="0" applyFont="1" applyBorder="1"/>
    <xf numFmtId="0" fontId="7" fillId="0" borderId="11" xfId="4" applyFont="1" applyFill="1" applyBorder="1" applyAlignment="1"/>
    <xf numFmtId="0" fontId="7" fillId="0" borderId="11" xfId="4" applyFont="1" applyFill="1" applyBorder="1" applyAlignment="1">
      <alignment horizontal="left"/>
    </xf>
    <xf numFmtId="0" fontId="7" fillId="0" borderId="10" xfId="4" applyFont="1" applyFill="1" applyBorder="1" applyAlignment="1"/>
    <xf numFmtId="166" fontId="6" fillId="0" borderId="11" xfId="2" applyNumberFormat="1" applyFont="1" applyFill="1" applyBorder="1"/>
    <xf numFmtId="164" fontId="0" fillId="0" borderId="0" xfId="0" applyNumberFormat="1"/>
    <xf numFmtId="164" fontId="4" fillId="0" borderId="0" xfId="0" applyNumberFormat="1" applyFont="1" applyBorder="1"/>
    <xf numFmtId="37" fontId="0" fillId="0" borderId="6" xfId="0" applyNumberFormat="1" applyFill="1" applyBorder="1"/>
    <xf numFmtId="37" fontId="0" fillId="0" borderId="8" xfId="0" applyNumberFormat="1" applyFill="1" applyBorder="1"/>
    <xf numFmtId="166" fontId="0" fillId="0" borderId="0" xfId="2" applyNumberFormat="1" applyFont="1"/>
    <xf numFmtId="164" fontId="6" fillId="0" borderId="0" xfId="1" applyNumberFormat="1" applyFont="1" applyFill="1"/>
    <xf numFmtId="0" fontId="0" fillId="0" borderId="6" xfId="0" applyFill="1" applyBorder="1"/>
    <xf numFmtId="0" fontId="0" fillId="0" borderId="8" xfId="0" applyFill="1" applyBorder="1"/>
    <xf numFmtId="0" fontId="0" fillId="0" borderId="9" xfId="0" applyFill="1" applyBorder="1"/>
    <xf numFmtId="0" fontId="7" fillId="0" borderId="0" xfId="4"/>
    <xf numFmtId="37" fontId="0" fillId="0" borderId="0" xfId="0" applyNumberFormat="1"/>
    <xf numFmtId="0" fontId="5" fillId="2" borderId="0" xfId="0" applyFont="1" applyFill="1"/>
    <xf numFmtId="164" fontId="5" fillId="2" borderId="0" xfId="1" applyNumberFormat="1" applyFont="1" applyFill="1"/>
    <xf numFmtId="0" fontId="0" fillId="2" borderId="0" xfId="0" applyFill="1"/>
    <xf numFmtId="6" fontId="5" fillId="2" borderId="0" xfId="0" applyNumberFormat="1" applyFont="1" applyFill="1"/>
    <xf numFmtId="164" fontId="0" fillId="0" borderId="1" xfId="1" applyNumberFormat="1" applyFont="1" applyFill="1" applyBorder="1"/>
    <xf numFmtId="0" fontId="0" fillId="0" borderId="0" xfId="0" applyFill="1"/>
    <xf numFmtId="0" fontId="0" fillId="0" borderId="16" xfId="0" applyBorder="1" applyAlignment="1">
      <alignment horizontal="left" indent="2"/>
    </xf>
    <xf numFmtId="0" fontId="0" fillId="0" borderId="15" xfId="0" applyBorder="1" applyAlignment="1">
      <alignment horizontal="left" indent="2"/>
    </xf>
    <xf numFmtId="0" fontId="0" fillId="0" borderId="16" xfId="0" applyFill="1" applyBorder="1" applyAlignment="1">
      <alignment horizontal="left" indent="2"/>
    </xf>
    <xf numFmtId="165" fontId="0" fillId="0" borderId="13" xfId="2" applyNumberFormat="1" applyFont="1" applyFill="1" applyBorder="1"/>
    <xf numFmtId="165" fontId="0" fillId="0" borderId="5" xfId="2" applyNumberFormat="1" applyFont="1" applyBorder="1" applyAlignment="1">
      <alignment horizontal="center"/>
    </xf>
    <xf numFmtId="165" fontId="0" fillId="0" borderId="1" xfId="2" applyNumberFormat="1" applyFont="1" applyFill="1" applyBorder="1"/>
    <xf numFmtId="165" fontId="0" fillId="0" borderId="1" xfId="2" applyNumberFormat="1" applyFont="1" applyBorder="1" applyAlignment="1">
      <alignment horizontal="center"/>
    </xf>
    <xf numFmtId="165" fontId="0" fillId="0" borderId="2" xfId="2" applyNumberFormat="1" applyFont="1" applyBorder="1" applyAlignment="1">
      <alignment horizontal="center"/>
    </xf>
    <xf numFmtId="165" fontId="0" fillId="0" borderId="0" xfId="0" applyNumberFormat="1"/>
    <xf numFmtId="0" fontId="0" fillId="0" borderId="0" xfId="0" applyAlignment="1">
      <alignment horizontal="center"/>
    </xf>
    <xf numFmtId="165" fontId="0" fillId="0" borderId="0" xfId="2" applyNumberFormat="1" applyFont="1" applyFill="1"/>
    <xf numFmtId="9" fontId="0" fillId="0" borderId="0" xfId="3" applyFont="1" applyFill="1"/>
    <xf numFmtId="0" fontId="7" fillId="0" borderId="8" xfId="0" applyFont="1" applyBorder="1" applyAlignment="1">
      <alignment horizontal="left"/>
    </xf>
    <xf numFmtId="164" fontId="6" fillId="0" borderId="8" xfId="1" applyNumberFormat="1" applyFont="1" applyFill="1" applyBorder="1"/>
    <xf numFmtId="166" fontId="6" fillId="0" borderId="8" xfId="2" applyNumberFormat="1" applyFont="1" applyFill="1" applyBorder="1"/>
    <xf numFmtId="164" fontId="3" fillId="0" borderId="8" xfId="1" applyNumberFormat="1" applyFont="1" applyBorder="1"/>
    <xf numFmtId="164" fontId="6" fillId="0" borderId="8" xfId="1" applyNumberFormat="1" applyFont="1" applyBorder="1"/>
    <xf numFmtId="164" fontId="6" fillId="0" borderId="11" xfId="1" applyNumberFormat="1" applyFont="1" applyFill="1" applyBorder="1"/>
    <xf numFmtId="164" fontId="0" fillId="0" borderId="8" xfId="1" applyNumberFormat="1" applyFont="1" applyBorder="1"/>
    <xf numFmtId="37" fontId="0" fillId="0" borderId="0" xfId="0" applyNumberFormat="1" applyFill="1" applyBorder="1"/>
    <xf numFmtId="164" fontId="0" fillId="0" borderId="5" xfId="1" applyNumberFormat="1" applyFont="1" applyFill="1" applyBorder="1" applyAlignment="1">
      <alignment horizontal="center"/>
    </xf>
    <xf numFmtId="165" fontId="0" fillId="0" borderId="5" xfId="2" applyNumberFormat="1" applyFont="1" applyFill="1" applyBorder="1" applyAlignment="1">
      <alignment horizontal="center"/>
    </xf>
    <xf numFmtId="165" fontId="3" fillId="0" borderId="0" xfId="0" applyNumberFormat="1" applyFont="1" applyFill="1"/>
    <xf numFmtId="164" fontId="27" fillId="0" borderId="0" xfId="1" applyNumberFormat="1" applyFont="1"/>
    <xf numFmtId="0" fontId="19" fillId="2" borderId="8" xfId="0" applyFont="1" applyFill="1" applyBorder="1" applyAlignment="1" applyProtection="1">
      <alignment horizontal="center"/>
      <protection locked="0"/>
    </xf>
    <xf numFmtId="164" fontId="26" fillId="2" borderId="0" xfId="1" applyNumberFormat="1" applyFont="1" applyFill="1"/>
    <xf numFmtId="164" fontId="19" fillId="0" borderId="0" xfId="1" applyNumberFormat="1" applyFont="1" applyFill="1"/>
    <xf numFmtId="0" fontId="0" fillId="0" borderId="12" xfId="0" applyFont="1" applyFill="1" applyBorder="1"/>
    <xf numFmtId="165" fontId="6" fillId="0" borderId="11" xfId="2" applyNumberFormat="1" applyFont="1" applyFill="1" applyBorder="1"/>
    <xf numFmtId="0" fontId="6" fillId="0" borderId="11" xfId="0" applyFont="1" applyFill="1" applyBorder="1"/>
    <xf numFmtId="0" fontId="6" fillId="0" borderId="10" xfId="0" applyFont="1" applyFill="1" applyBorder="1"/>
    <xf numFmtId="0" fontId="0" fillId="0" borderId="6" xfId="0" applyFont="1" applyFill="1" applyBorder="1"/>
    <xf numFmtId="0" fontId="7" fillId="0" borderId="8" xfId="4" applyFont="1" applyFill="1" applyBorder="1" applyAlignment="1"/>
    <xf numFmtId="0" fontId="7" fillId="0" borderId="8" xfId="4" applyFont="1" applyFill="1" applyBorder="1" applyAlignment="1">
      <alignment horizontal="left"/>
    </xf>
    <xf numFmtId="0" fontId="7" fillId="0" borderId="9" xfId="4" applyFont="1" applyFill="1" applyBorder="1" applyAlignment="1"/>
    <xf numFmtId="0" fontId="6" fillId="0" borderId="8" xfId="0" applyFont="1" applyBorder="1"/>
    <xf numFmtId="0" fontId="6" fillId="0" borderId="9" xfId="0" applyFont="1" applyBorder="1"/>
    <xf numFmtId="165" fontId="6" fillId="0" borderId="8" xfId="2" applyNumberFormat="1" applyFont="1" applyFill="1" applyBorder="1"/>
    <xf numFmtId="0" fontId="0" fillId="0" borderId="12" xfId="0" applyFill="1" applyBorder="1"/>
    <xf numFmtId="0" fontId="6" fillId="0" borderId="8" xfId="0" applyFont="1" applyFill="1" applyBorder="1"/>
    <xf numFmtId="0" fontId="6" fillId="0" borderId="9" xfId="0" applyFont="1" applyFill="1" applyBorder="1"/>
    <xf numFmtId="0" fontId="0" fillId="0" borderId="11" xfId="0" applyFill="1" applyBorder="1"/>
    <xf numFmtId="0" fontId="0" fillId="0" borderId="10" xfId="0" applyFill="1" applyBorder="1"/>
    <xf numFmtId="0" fontId="0" fillId="0" borderId="17" xfId="0" applyFill="1" applyBorder="1"/>
    <xf numFmtId="0" fontId="0" fillId="0" borderId="14" xfId="0" applyFill="1" applyBorder="1"/>
    <xf numFmtId="0" fontId="0" fillId="0" borderId="18" xfId="0" applyFill="1" applyBorder="1"/>
    <xf numFmtId="164" fontId="3" fillId="0" borderId="0" xfId="1" applyNumberFormat="1" applyFont="1" applyFill="1"/>
    <xf numFmtId="164" fontId="3" fillId="0" borderId="0" xfId="0" applyNumberFormat="1" applyFont="1" applyFill="1"/>
    <xf numFmtId="165" fontId="6" fillId="0" borderId="6" xfId="2" applyNumberFormat="1" applyFont="1" applyFill="1" applyBorder="1"/>
    <xf numFmtId="164" fontId="3" fillId="0" borderId="0" xfId="1" applyNumberFormat="1" applyFont="1" applyBorder="1"/>
    <xf numFmtId="0" fontId="22" fillId="0" borderId="0" xfId="0" applyFont="1" applyBorder="1" applyAlignment="1">
      <alignment horizontal="center"/>
    </xf>
    <xf numFmtId="167" fontId="0" fillId="0" borderId="1" xfId="3" applyNumberFormat="1" applyFont="1" applyFill="1" applyBorder="1" applyAlignment="1">
      <alignment horizontal="center"/>
    </xf>
    <xf numFmtId="0" fontId="0" fillId="0" borderId="0" xfId="0" quotePrefix="1" applyFill="1"/>
    <xf numFmtId="0" fontId="3" fillId="0" borderId="0" xfId="0" applyFont="1" applyFill="1" applyAlignment="1">
      <alignment horizontal="right"/>
    </xf>
    <xf numFmtId="0" fontId="9" fillId="0" borderId="0" xfId="0" applyFont="1" applyFill="1"/>
    <xf numFmtId="165" fontId="0" fillId="0" borderId="0" xfId="0" applyNumberFormat="1" applyFill="1"/>
    <xf numFmtId="0" fontId="0" fillId="0" borderId="1" xfId="0" applyFill="1" applyBorder="1" applyAlignment="1">
      <alignment horizontal="left" indent="2"/>
    </xf>
    <xf numFmtId="0" fontId="22" fillId="0" borderId="0" xfId="0" applyFont="1" applyFill="1" applyAlignment="1">
      <alignment horizontal="center"/>
    </xf>
    <xf numFmtId="166" fontId="6" fillId="0" borderId="6" xfId="2" applyNumberFormat="1" applyFont="1" applyFill="1" applyBorder="1"/>
    <xf numFmtId="165" fontId="3" fillId="0" borderId="0" xfId="2" applyNumberFormat="1" applyFont="1" applyFill="1"/>
    <xf numFmtId="165" fontId="0" fillId="3" borderId="0" xfId="2" applyNumberFormat="1" applyFont="1" applyFill="1"/>
    <xf numFmtId="0" fontId="20" fillId="0" borderId="0" xfId="0" applyFont="1" applyFill="1"/>
    <xf numFmtId="0" fontId="4" fillId="0" borderId="0" xfId="0" applyFont="1" applyFill="1"/>
    <xf numFmtId="0" fontId="0" fillId="0" borderId="15" xfId="0" applyFill="1" applyBorder="1" applyAlignment="1">
      <alignment horizontal="left"/>
    </xf>
    <xf numFmtId="0" fontId="0" fillId="0" borderId="16" xfId="0" applyFill="1" applyBorder="1" applyAlignment="1">
      <alignment horizontal="left"/>
    </xf>
    <xf numFmtId="0" fontId="0" fillId="0" borderId="13" xfId="0" applyFill="1" applyBorder="1" applyAlignment="1">
      <alignment horizontal="left" vertical="center" wrapText="1"/>
    </xf>
    <xf numFmtId="0" fontId="0" fillId="0" borderId="1" xfId="0" applyFill="1" applyBorder="1" applyAlignment="1">
      <alignment horizontal="left"/>
    </xf>
    <xf numFmtId="0" fontId="0" fillId="0" borderId="5" xfId="0" applyFill="1" applyBorder="1" applyAlignment="1">
      <alignment horizontal="right"/>
    </xf>
    <xf numFmtId="167" fontId="0" fillId="0" borderId="0" xfId="3" applyNumberFormat="1" applyFont="1" applyFill="1"/>
    <xf numFmtId="9" fontId="0" fillId="0" borderId="0" xfId="3" applyNumberFormat="1" applyFont="1" applyFill="1"/>
    <xf numFmtId="0" fontId="14" fillId="0" borderId="0" xfId="0" quotePrefix="1" applyFont="1" applyFill="1"/>
    <xf numFmtId="10" fontId="0" fillId="0" borderId="0" xfId="0" applyNumberFormat="1"/>
    <xf numFmtId="0" fontId="9" fillId="0" borderId="0" xfId="0" applyFont="1" applyAlignment="1">
      <alignment horizontal="left"/>
    </xf>
    <xf numFmtId="0" fontId="9" fillId="0" borderId="0" xfId="0" applyFont="1" applyAlignment="1">
      <alignment horizontal="left" wrapText="1"/>
    </xf>
  </cellXfs>
  <cellStyles count="7">
    <cellStyle name="Comma" xfId="1" builtinId="3"/>
    <cellStyle name="Comma 5" xfId="5" xr:uid="{00000000-0005-0000-0000-000001000000}"/>
    <cellStyle name="Currency" xfId="2" builtinId="4"/>
    <cellStyle name="Normal" xfId="0" builtinId="0"/>
    <cellStyle name="Normal 3" xfId="4" xr:uid="{00000000-0005-0000-0000-000004000000}"/>
    <cellStyle name="Normal 7" xfId="6" xr:uid="{00000000-0005-0000-0000-000005000000}"/>
    <cellStyle name="Percent" xfId="3" builtinId="5"/>
  </cellStyles>
  <dxfs count="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IC chipsets for optical transceivers - units consumed</a:t>
            </a:r>
          </a:p>
        </c:rich>
      </c:tx>
      <c:layout>
        <c:manualLayout>
          <c:xMode val="edge"/>
          <c:yMode val="edge"/>
          <c:x val="0.21263200775318061"/>
          <c:y val="2.7777807694254565E-2"/>
        </c:manualLayout>
      </c:layout>
      <c:overlay val="0"/>
    </c:title>
    <c:autoTitleDeleted val="0"/>
    <c:plotArea>
      <c:layout>
        <c:manualLayout>
          <c:layoutTarget val="inner"/>
          <c:xMode val="edge"/>
          <c:yMode val="edge"/>
          <c:x val="0.17205472521945531"/>
          <c:y val="9.9175633532253948E-2"/>
          <c:w val="0.54915269442144532"/>
          <c:h val="0.73752527792706102"/>
        </c:manualLayout>
      </c:layout>
      <c:barChart>
        <c:barDir val="col"/>
        <c:grouping val="stacked"/>
        <c:varyColors val="0"/>
        <c:ser>
          <c:idx val="0"/>
          <c:order val="0"/>
          <c:tx>
            <c:strRef>
              <c:f>Summary!$B$25</c:f>
              <c:strCache>
                <c:ptCount val="1"/>
                <c:pt idx="0">
                  <c:v>FibreChannel</c:v>
                </c:pt>
              </c:strCache>
            </c:strRef>
          </c:tx>
          <c:invertIfNegative val="0"/>
          <c:cat>
            <c:numRef>
              <c:f>Summary!$C$24:$N$24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Summary!$C$25:$N$25</c:f>
              <c:numCache>
                <c:formatCode>_(* #,##0_);_(* \(#,##0\);_(* "-"??_);_(@_)</c:formatCode>
                <c:ptCount val="12"/>
                <c:pt idx="0">
                  <c:v>7837651</c:v>
                </c:pt>
                <c:pt idx="1">
                  <c:v>7704897</c:v>
                </c:pt>
                <c:pt idx="2">
                  <c:v>7839170</c:v>
                </c:pt>
              </c:numCache>
            </c:numRef>
          </c:val>
          <c:extLst>
            <c:ext xmlns:c16="http://schemas.microsoft.com/office/drawing/2014/chart" uri="{C3380CC4-5D6E-409C-BE32-E72D297353CC}">
              <c16:uniqueId val="{00000000-ED14-6949-A53B-3267D2E78810}"/>
            </c:ext>
          </c:extLst>
        </c:ser>
        <c:ser>
          <c:idx val="1"/>
          <c:order val="1"/>
          <c:tx>
            <c:strRef>
              <c:f>Summary!$B$26</c:f>
              <c:strCache>
                <c:ptCount val="1"/>
                <c:pt idx="0">
                  <c:v>AOCs/EOMs/AECs</c:v>
                </c:pt>
              </c:strCache>
            </c:strRef>
          </c:tx>
          <c:invertIfNegative val="0"/>
          <c:cat>
            <c:numRef>
              <c:f>Summary!$C$24:$N$24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Summary!$C$26:$N$26</c:f>
              <c:numCache>
                <c:formatCode>_(* #,##0_);_(* \(#,##0\);_(* "-"??_);_(@_)</c:formatCode>
                <c:ptCount val="12"/>
                <c:pt idx="0">
                  <c:v>5222534.9822857147</c:v>
                </c:pt>
                <c:pt idx="1">
                  <c:v>8567742.7880000006</c:v>
                </c:pt>
                <c:pt idx="2">
                  <c:v>12620067.457346683</c:v>
                </c:pt>
              </c:numCache>
            </c:numRef>
          </c:val>
          <c:extLst>
            <c:ext xmlns:c16="http://schemas.microsoft.com/office/drawing/2014/chart" uri="{C3380CC4-5D6E-409C-BE32-E72D297353CC}">
              <c16:uniqueId val="{00000001-ED14-6949-A53B-3267D2E78810}"/>
            </c:ext>
          </c:extLst>
        </c:ser>
        <c:ser>
          <c:idx val="2"/>
          <c:order val="2"/>
          <c:tx>
            <c:strRef>
              <c:f>Summary!$B$27</c:f>
              <c:strCache>
                <c:ptCount val="1"/>
                <c:pt idx="0">
                  <c:v>Ethernet</c:v>
                </c:pt>
              </c:strCache>
            </c:strRef>
          </c:tx>
          <c:spPr>
            <a:ln>
              <a:noFill/>
            </a:ln>
          </c:spPr>
          <c:invertIfNegative val="0"/>
          <c:cat>
            <c:numRef>
              <c:f>Summary!$C$24:$N$24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Summary!$C$27:$N$27</c:f>
              <c:numCache>
                <c:formatCode>_(* #,##0_);_(* \(#,##0\);_(* "-"??_);_(@_)</c:formatCode>
                <c:ptCount val="12"/>
                <c:pt idx="0">
                  <c:v>36433414.034999996</c:v>
                </c:pt>
                <c:pt idx="1">
                  <c:v>38102156.650000006</c:v>
                </c:pt>
                <c:pt idx="2">
                  <c:v>46080310.33669468</c:v>
                </c:pt>
              </c:numCache>
            </c:numRef>
          </c:val>
          <c:extLst>
            <c:ext xmlns:c16="http://schemas.microsoft.com/office/drawing/2014/chart" uri="{C3380CC4-5D6E-409C-BE32-E72D297353CC}">
              <c16:uniqueId val="{00000002-ED14-6949-A53B-3267D2E78810}"/>
            </c:ext>
          </c:extLst>
        </c:ser>
        <c:ser>
          <c:idx val="3"/>
          <c:order val="3"/>
          <c:tx>
            <c:strRef>
              <c:f>Summary!$B$28</c:f>
              <c:strCache>
                <c:ptCount val="1"/>
                <c:pt idx="0">
                  <c:v>CWDM/DWDM</c:v>
                </c:pt>
              </c:strCache>
            </c:strRef>
          </c:tx>
          <c:invertIfNegative val="0"/>
          <c:cat>
            <c:numRef>
              <c:f>Summary!$C$24:$N$24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Summary!$C$28:$N$28</c:f>
              <c:numCache>
                <c:formatCode>_(* #,##0_);_(* \(#,##0\);_(* "-"??_);_(@_)</c:formatCode>
                <c:ptCount val="12"/>
                <c:pt idx="0">
                  <c:v>1498376.6074438202</c:v>
                </c:pt>
                <c:pt idx="1">
                  <c:v>1351126.2632678538</c:v>
                </c:pt>
                <c:pt idx="2">
                  <c:v>1284197</c:v>
                </c:pt>
              </c:numCache>
            </c:numRef>
          </c:val>
          <c:extLst>
            <c:ext xmlns:c16="http://schemas.microsoft.com/office/drawing/2014/chart" uri="{C3380CC4-5D6E-409C-BE32-E72D297353CC}">
              <c16:uniqueId val="{00000003-ED14-6949-A53B-3267D2E78810}"/>
            </c:ext>
          </c:extLst>
        </c:ser>
        <c:ser>
          <c:idx val="4"/>
          <c:order val="4"/>
          <c:tx>
            <c:strRef>
              <c:f>Summary!$B$29</c:f>
              <c:strCache>
                <c:ptCount val="1"/>
                <c:pt idx="0">
                  <c:v>Wireless fronthaul/backhaul</c:v>
                </c:pt>
              </c:strCache>
            </c:strRef>
          </c:tx>
          <c:spPr>
            <a:ln>
              <a:noFill/>
            </a:ln>
          </c:spPr>
          <c:invertIfNegative val="0"/>
          <c:cat>
            <c:numRef>
              <c:f>Summary!$C$24:$N$24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Summary!$C$29:$N$29</c:f>
              <c:numCache>
                <c:formatCode>_(* #,##0_);_(* \(#,##0\);_(* "-"??_);_(@_)</c:formatCode>
                <c:ptCount val="12"/>
                <c:pt idx="0">
                  <c:v>20281329.958118603</c:v>
                </c:pt>
                <c:pt idx="1">
                  <c:v>14276449.238793539</c:v>
                </c:pt>
                <c:pt idx="2">
                  <c:v>17854406.753969923</c:v>
                </c:pt>
              </c:numCache>
            </c:numRef>
          </c:val>
          <c:extLst>
            <c:ext xmlns:c16="http://schemas.microsoft.com/office/drawing/2014/chart" uri="{C3380CC4-5D6E-409C-BE32-E72D297353CC}">
              <c16:uniqueId val="{00000004-ED14-6949-A53B-3267D2E78810}"/>
            </c:ext>
          </c:extLst>
        </c:ser>
        <c:ser>
          <c:idx val="5"/>
          <c:order val="5"/>
          <c:tx>
            <c:strRef>
              <c:f>Summary!$B$30</c:f>
              <c:strCache>
                <c:ptCount val="1"/>
                <c:pt idx="0">
                  <c:v>Fiber-to-the-home</c:v>
                </c:pt>
              </c:strCache>
            </c:strRef>
          </c:tx>
          <c:invertIfNegative val="0"/>
          <c:cat>
            <c:numRef>
              <c:f>Summary!$C$24:$N$24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Summary!$C$30:$N$30</c:f>
              <c:numCache>
                <c:formatCode>_(* #,##0_);_(* \(#,##0\);_(* "-"??_);_(@_)</c:formatCode>
                <c:ptCount val="12"/>
                <c:pt idx="0">
                  <c:v>102199915.4647059</c:v>
                </c:pt>
                <c:pt idx="1">
                  <c:v>77852571.208176464</c:v>
                </c:pt>
                <c:pt idx="2">
                  <c:v>91863984.942399994</c:v>
                </c:pt>
              </c:numCache>
            </c:numRef>
          </c:val>
          <c:extLst>
            <c:ext xmlns:c16="http://schemas.microsoft.com/office/drawing/2014/chart" uri="{C3380CC4-5D6E-409C-BE32-E72D297353CC}">
              <c16:uniqueId val="{00000005-ED14-6949-A53B-3267D2E78810}"/>
            </c:ext>
          </c:extLst>
        </c:ser>
        <c:dLbls>
          <c:showLegendKey val="0"/>
          <c:showVal val="0"/>
          <c:showCatName val="0"/>
          <c:showSerName val="0"/>
          <c:showPercent val="0"/>
          <c:showBubbleSize val="0"/>
        </c:dLbls>
        <c:gapWidth val="150"/>
        <c:overlap val="100"/>
        <c:axId val="73713152"/>
        <c:axId val="73714688"/>
      </c:barChart>
      <c:catAx>
        <c:axId val="73713152"/>
        <c:scaling>
          <c:orientation val="minMax"/>
        </c:scaling>
        <c:delete val="0"/>
        <c:axPos val="b"/>
        <c:numFmt formatCode="General" sourceLinked="1"/>
        <c:majorTickMark val="out"/>
        <c:minorTickMark val="none"/>
        <c:tickLblPos val="nextTo"/>
        <c:crossAx val="73714688"/>
        <c:crosses val="autoZero"/>
        <c:auto val="1"/>
        <c:lblAlgn val="ctr"/>
        <c:lblOffset val="100"/>
        <c:noMultiLvlLbl val="0"/>
      </c:catAx>
      <c:valAx>
        <c:axId val="73714688"/>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7.7764294891390986E-3"/>
              <c:y val="0.25281459609215517"/>
            </c:manualLayout>
          </c:layout>
          <c:overlay val="0"/>
        </c:title>
        <c:numFmt formatCode="_(* #,##0_);_(* \(#,##0\);_(* &quot;-&quot;??_);_(@_)" sourceLinked="1"/>
        <c:majorTickMark val="out"/>
        <c:minorTickMark val="none"/>
        <c:tickLblPos val="nextTo"/>
        <c:crossAx val="73713152"/>
        <c:crosses val="autoZero"/>
        <c:crossBetween val="between"/>
        <c:minorUnit val="4000000"/>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04697167510759"/>
          <c:y val="8.5485026289214228E-2"/>
          <c:w val="0.77742718657166832"/>
          <c:h val="0.79853492382553648"/>
        </c:manualLayout>
      </c:layout>
      <c:barChart>
        <c:barDir val="col"/>
        <c:grouping val="stacked"/>
        <c:varyColors val="0"/>
        <c:ser>
          <c:idx val="5"/>
          <c:order val="0"/>
          <c:tx>
            <c:strRef>
              <c:f>Summary!$B$78</c:f>
              <c:strCache>
                <c:ptCount val="1"/>
                <c:pt idx="0">
                  <c:v> 200GbE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Summary!$C$78:$N$78</c:f>
              <c:numCache>
                <c:formatCode>_("$"* #,##0_);_("$"* \(#,##0\);_("$"* "-"??_);_(@_)</c:formatCode>
                <c:ptCount val="12"/>
                <c:pt idx="0">
                  <c:v>0</c:v>
                </c:pt>
                <c:pt idx="1">
                  <c:v>0</c:v>
                </c:pt>
                <c:pt idx="2">
                  <c:v>0.16767562499999999</c:v>
                </c:pt>
              </c:numCache>
            </c:numRef>
          </c:val>
          <c:extLst>
            <c:ext xmlns:c16="http://schemas.microsoft.com/office/drawing/2014/chart" uri="{C3380CC4-5D6E-409C-BE32-E72D297353CC}">
              <c16:uniqueId val="{00000003-A160-1B4E-8D09-B090FE69CBEB}"/>
            </c:ext>
          </c:extLst>
        </c:ser>
        <c:ser>
          <c:idx val="6"/>
          <c:order val="1"/>
          <c:tx>
            <c:strRef>
              <c:f>Summary!$B$79</c:f>
              <c:strCache>
                <c:ptCount val="1"/>
                <c:pt idx="0">
                  <c:v> 400G, 2x200GbE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Summary!$C$79:$N$79</c:f>
              <c:numCache>
                <c:formatCode>_("$"* #,##0_);_("$"* \(#,##0\);_("$"* "-"??_);_(@_)</c:formatCode>
                <c:ptCount val="12"/>
                <c:pt idx="0">
                  <c:v>0</c:v>
                </c:pt>
                <c:pt idx="1">
                  <c:v>8.0100000000000005E-2</c:v>
                </c:pt>
                <c:pt idx="2">
                  <c:v>12.379507500000001</c:v>
                </c:pt>
              </c:numCache>
            </c:numRef>
          </c:val>
          <c:extLst>
            <c:ext xmlns:c16="http://schemas.microsoft.com/office/drawing/2014/chart" uri="{C3380CC4-5D6E-409C-BE32-E72D297353CC}">
              <c16:uniqueId val="{00000004-A160-1B4E-8D09-B090FE69CBEB}"/>
            </c:ext>
          </c:extLst>
        </c:ser>
        <c:ser>
          <c:idx val="0"/>
          <c:order val="2"/>
          <c:tx>
            <c:strRef>
              <c:f>Summary!$B$80</c:f>
              <c:strCache>
                <c:ptCount val="1"/>
                <c:pt idx="0">
                  <c:v> 800G, 2x400G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Summary!$C$80:$N$80</c:f>
              <c:numCache>
                <c:formatCode>_("$"* #,##0_);_("$"* \(#,##0\);_("$"* "-"??_);_(@_)</c:formatCode>
                <c:ptCount val="12"/>
                <c:pt idx="0">
                  <c:v>0</c:v>
                </c:pt>
                <c:pt idx="1">
                  <c:v>0</c:v>
                </c:pt>
                <c:pt idx="2">
                  <c:v>0</c:v>
                </c:pt>
              </c:numCache>
            </c:numRef>
          </c:val>
          <c:extLst>
            <c:ext xmlns:c16="http://schemas.microsoft.com/office/drawing/2014/chart" uri="{C3380CC4-5D6E-409C-BE32-E72D297353CC}">
              <c16:uniqueId val="{00000000-3C56-F64A-AF41-032BC0939A37}"/>
            </c:ext>
          </c:extLst>
        </c:ser>
        <c:ser>
          <c:idx val="1"/>
          <c:order val="3"/>
          <c:tx>
            <c:strRef>
              <c:f>Summary!$B$81</c:f>
              <c:strCache>
                <c:ptCount val="1"/>
                <c:pt idx="0">
                  <c:v> ≥ 1.6T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Summary!$C$81:$N$81</c:f>
              <c:numCache>
                <c:formatCode>_("$"* #,##0_);_("$"* \(#,##0\);_("$"* "-"??_);_(@_)</c:formatCode>
                <c:ptCount val="12"/>
                <c:pt idx="0">
                  <c:v>0</c:v>
                </c:pt>
                <c:pt idx="1">
                  <c:v>0</c:v>
                </c:pt>
                <c:pt idx="2">
                  <c:v>0</c:v>
                </c:pt>
              </c:numCache>
            </c:numRef>
          </c:val>
          <c:extLst>
            <c:ext xmlns:c16="http://schemas.microsoft.com/office/drawing/2014/chart" uri="{C3380CC4-5D6E-409C-BE32-E72D297353CC}">
              <c16:uniqueId val="{00000000-8ADA-442B-A288-7DC803966D12}"/>
            </c:ext>
          </c:extLst>
        </c:ser>
        <c:dLbls>
          <c:showLegendKey val="0"/>
          <c:showVal val="0"/>
          <c:showCatName val="0"/>
          <c:showSerName val="0"/>
          <c:showPercent val="0"/>
          <c:showBubbleSize val="0"/>
        </c:dLbls>
        <c:gapWidth val="150"/>
        <c:overlap val="100"/>
        <c:axId val="107367424"/>
        <c:axId val="107373312"/>
      </c:barChart>
      <c:catAx>
        <c:axId val="107367424"/>
        <c:scaling>
          <c:orientation val="minMax"/>
        </c:scaling>
        <c:delete val="0"/>
        <c:axPos val="b"/>
        <c:numFmt formatCode="General" sourceLinked="1"/>
        <c:majorTickMark val="out"/>
        <c:minorTickMark val="none"/>
        <c:tickLblPos val="nextTo"/>
        <c:crossAx val="107373312"/>
        <c:crosses val="autoZero"/>
        <c:auto val="1"/>
        <c:lblAlgn val="ctr"/>
        <c:lblOffset val="100"/>
        <c:noMultiLvlLbl val="0"/>
      </c:catAx>
      <c:valAx>
        <c:axId val="107373312"/>
        <c:scaling>
          <c:orientation val="minMax"/>
        </c:scaling>
        <c:delete val="0"/>
        <c:axPos val="l"/>
        <c:majorGridlines/>
        <c:title>
          <c:tx>
            <c:rich>
              <a:bodyPr rot="-5400000" vert="horz"/>
              <a:lstStyle/>
              <a:p>
                <a:pPr>
                  <a:defRPr sz="1200" b="0"/>
                </a:pPr>
                <a:r>
                  <a:rPr lang="en-US" sz="1200" b="0"/>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107367424"/>
        <c:crosses val="autoZero"/>
        <c:crossBetween val="between"/>
      </c:valAx>
    </c:plotArea>
    <c:legend>
      <c:legendPos val="r"/>
      <c:layout>
        <c:manualLayout>
          <c:xMode val="edge"/>
          <c:yMode val="edge"/>
          <c:x val="0.23169483237534325"/>
          <c:y val="0.16942786713162475"/>
          <c:w val="0.31414220752598754"/>
          <c:h val="0.31229321345872868"/>
        </c:manualLayout>
      </c:layout>
      <c:overlay val="0"/>
      <c:spPr>
        <a:solidFill>
          <a:schemeClr val="bg1"/>
        </a:solidFill>
        <a:ln>
          <a:solidFill>
            <a:schemeClr val="tx1">
              <a:lumMod val="50000"/>
              <a:lumOff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6515094413324"/>
          <c:y val="3.9807000162134454E-2"/>
          <c:w val="0.79576621827485228"/>
          <c:h val="0.85270754563486462"/>
        </c:manualLayout>
      </c:layout>
      <c:barChart>
        <c:barDir val="col"/>
        <c:grouping val="clustered"/>
        <c:varyColors val="0"/>
        <c:ser>
          <c:idx val="0"/>
          <c:order val="0"/>
          <c:tx>
            <c:strRef>
              <c:f>Summary!$B$185</c:f>
              <c:strCache>
                <c:ptCount val="1"/>
                <c:pt idx="0">
                  <c:v>PAM4 DSPs</c:v>
                </c:pt>
              </c:strCache>
            </c:strRef>
          </c:tx>
          <c:spPr>
            <a:solidFill>
              <a:schemeClr val="accent1"/>
            </a:solidFill>
            <a:ln>
              <a:noFill/>
            </a:ln>
            <a:effectLst/>
          </c:spPr>
          <c:invertIfNegative val="0"/>
          <c:cat>
            <c:numRef>
              <c:f>Summary!$C$194:$N$194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Summary!$C$195:$N$195</c:f>
              <c:numCache>
                <c:formatCode>_(* #,##0_);_(* \(#,##0\);_(* "-"??_);_(@_)</c:formatCode>
                <c:ptCount val="12"/>
                <c:pt idx="0">
                  <c:v>2.8168188246249994</c:v>
                </c:pt>
                <c:pt idx="1">
                  <c:v>16.103612375000001</c:v>
                </c:pt>
                <c:pt idx="2">
                  <c:v>32.555039548738364</c:v>
                </c:pt>
              </c:numCache>
            </c:numRef>
          </c:val>
          <c:extLst>
            <c:ext xmlns:c16="http://schemas.microsoft.com/office/drawing/2014/chart" uri="{C3380CC4-5D6E-409C-BE32-E72D297353CC}">
              <c16:uniqueId val="{00000000-C19B-0F45-9955-AB88EFC920B7}"/>
            </c:ext>
          </c:extLst>
        </c:ser>
        <c:ser>
          <c:idx val="1"/>
          <c:order val="1"/>
          <c:tx>
            <c:strRef>
              <c:f>Summary!$B$186</c:f>
              <c:strCache>
                <c:ptCount val="1"/>
                <c:pt idx="0">
                  <c:v>Coherent DSPs</c:v>
                </c:pt>
              </c:strCache>
            </c:strRef>
          </c:tx>
          <c:spPr>
            <a:solidFill>
              <a:schemeClr val="accent2"/>
            </a:solidFill>
            <a:ln>
              <a:noFill/>
            </a:ln>
            <a:effectLst/>
          </c:spPr>
          <c:invertIfNegative val="0"/>
          <c:cat>
            <c:numRef>
              <c:f>Summary!$C$194:$N$194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Summary!$C$196:$N$196</c:f>
              <c:numCache>
                <c:formatCode>_(* #,##0_);_(* \(#,##0\);_(* "-"??_);_(@_)</c:formatCode>
                <c:ptCount val="12"/>
                <c:pt idx="0">
                  <c:v>735.90873103999991</c:v>
                </c:pt>
                <c:pt idx="1">
                  <c:v>696.92491973888218</c:v>
                </c:pt>
                <c:pt idx="2">
                  <c:v>714.1823229545455</c:v>
                </c:pt>
              </c:numCache>
            </c:numRef>
          </c:val>
          <c:extLst>
            <c:ext xmlns:c16="http://schemas.microsoft.com/office/drawing/2014/chart" uri="{C3380CC4-5D6E-409C-BE32-E72D297353CC}">
              <c16:uniqueId val="{00000001-C19B-0F45-9955-AB88EFC920B7}"/>
            </c:ext>
          </c:extLst>
        </c:ser>
        <c:dLbls>
          <c:showLegendKey val="0"/>
          <c:showVal val="0"/>
          <c:showCatName val="0"/>
          <c:showSerName val="0"/>
          <c:showPercent val="0"/>
          <c:showBubbleSize val="0"/>
        </c:dLbls>
        <c:gapWidth val="219"/>
        <c:overlap val="-27"/>
        <c:axId val="107404288"/>
        <c:axId val="107406080"/>
      </c:barChart>
      <c:catAx>
        <c:axId val="10740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07406080"/>
        <c:crosses val="autoZero"/>
        <c:auto val="1"/>
        <c:lblAlgn val="ctr"/>
        <c:lblOffset val="100"/>
        <c:noMultiLvlLbl val="0"/>
      </c:catAx>
      <c:valAx>
        <c:axId val="107406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Market</a:t>
                </a:r>
                <a:r>
                  <a:rPr lang="en-US" sz="1000" b="1" baseline="0"/>
                  <a:t> Value</a:t>
                </a:r>
                <a:r>
                  <a:rPr lang="en-US" sz="1000" b="1"/>
                  <a:t> ($M)</a:t>
                </a:r>
              </a:p>
            </c:rich>
          </c:tx>
          <c:layout>
            <c:manualLayout>
              <c:xMode val="edge"/>
              <c:yMode val="edge"/>
              <c:x val="4.5839902090458871E-2"/>
              <c:y val="0.2915436767135888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07404288"/>
        <c:crosses val="autoZero"/>
        <c:crossBetween val="between"/>
      </c:valAx>
      <c:spPr>
        <a:noFill/>
        <a:ln>
          <a:noFill/>
        </a:ln>
        <a:effectLst/>
      </c:spPr>
    </c:plotArea>
    <c:legend>
      <c:legendPos val="b"/>
      <c:layout>
        <c:manualLayout>
          <c:xMode val="edge"/>
          <c:yMode val="edge"/>
          <c:x val="0.24028411923484935"/>
          <c:y val="0.12469792128813972"/>
          <c:w val="0.40570609938337182"/>
          <c:h val="0.1334443484175363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02036256318579"/>
          <c:y val="3.9967705407398801E-2"/>
          <c:w val="0.80043448113341387"/>
          <c:h val="0.87983024167730473"/>
        </c:manualLayout>
      </c:layout>
      <c:barChart>
        <c:barDir val="col"/>
        <c:grouping val="clustered"/>
        <c:varyColors val="0"/>
        <c:ser>
          <c:idx val="0"/>
          <c:order val="0"/>
          <c:tx>
            <c:strRef>
              <c:f>Summary!$B$185</c:f>
              <c:strCache>
                <c:ptCount val="1"/>
                <c:pt idx="0">
                  <c:v>PAM4 DSPs</c:v>
                </c:pt>
              </c:strCache>
            </c:strRef>
          </c:tx>
          <c:spPr>
            <a:solidFill>
              <a:schemeClr val="accent1"/>
            </a:solidFill>
            <a:ln>
              <a:noFill/>
            </a:ln>
            <a:effectLst/>
          </c:spPr>
          <c:invertIfNegative val="0"/>
          <c:cat>
            <c:numRef>
              <c:f>Summary!$C$184:$N$184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Summary!$C$185:$N$185</c:f>
              <c:numCache>
                <c:formatCode>_(* #,##0_);_(* \(#,##0\);_(* "-"??_);_(@_)</c:formatCode>
                <c:ptCount val="12"/>
                <c:pt idx="0">
                  <c:v>3429</c:v>
                </c:pt>
                <c:pt idx="1">
                  <c:v>32002.5</c:v>
                </c:pt>
                <c:pt idx="2">
                  <c:v>240360</c:v>
                </c:pt>
              </c:numCache>
            </c:numRef>
          </c:val>
          <c:extLst>
            <c:ext xmlns:c16="http://schemas.microsoft.com/office/drawing/2014/chart" uri="{C3380CC4-5D6E-409C-BE32-E72D297353CC}">
              <c16:uniqueId val="{00000000-68EA-EF47-A06C-48E965DAF1B6}"/>
            </c:ext>
          </c:extLst>
        </c:ser>
        <c:ser>
          <c:idx val="1"/>
          <c:order val="1"/>
          <c:tx>
            <c:strRef>
              <c:f>Summary!$B$186</c:f>
              <c:strCache>
                <c:ptCount val="1"/>
                <c:pt idx="0">
                  <c:v>Coherent DSPs</c:v>
                </c:pt>
              </c:strCache>
            </c:strRef>
          </c:tx>
          <c:spPr>
            <a:solidFill>
              <a:schemeClr val="accent2"/>
            </a:solidFill>
            <a:ln>
              <a:noFill/>
            </a:ln>
            <a:effectLst/>
          </c:spPr>
          <c:invertIfNegative val="0"/>
          <c:cat>
            <c:numRef>
              <c:f>Summary!$C$184:$N$184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Summary!$C$186:$N$186</c:f>
              <c:numCache>
                <c:formatCode>_(* #,##0_);_(* \(#,##0\);_(* "-"??_);_(@_)</c:formatCode>
                <c:ptCount val="12"/>
                <c:pt idx="0">
                  <c:v>308659</c:v>
                </c:pt>
                <c:pt idx="1">
                  <c:v>365500</c:v>
                </c:pt>
                <c:pt idx="2">
                  <c:v>472500</c:v>
                </c:pt>
              </c:numCache>
            </c:numRef>
          </c:val>
          <c:extLst>
            <c:ext xmlns:c16="http://schemas.microsoft.com/office/drawing/2014/chart" uri="{C3380CC4-5D6E-409C-BE32-E72D297353CC}">
              <c16:uniqueId val="{00000001-68EA-EF47-A06C-48E965DAF1B6}"/>
            </c:ext>
          </c:extLst>
        </c:ser>
        <c:dLbls>
          <c:showLegendKey val="0"/>
          <c:showVal val="0"/>
          <c:showCatName val="0"/>
          <c:showSerName val="0"/>
          <c:showPercent val="0"/>
          <c:showBubbleSize val="0"/>
        </c:dLbls>
        <c:gapWidth val="219"/>
        <c:overlap val="-27"/>
        <c:axId val="107502208"/>
        <c:axId val="107536768"/>
      </c:barChart>
      <c:catAx>
        <c:axId val="10750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536768"/>
        <c:crosses val="autoZero"/>
        <c:auto val="1"/>
        <c:lblAlgn val="ctr"/>
        <c:lblOffset val="100"/>
        <c:noMultiLvlLbl val="0"/>
      </c:catAx>
      <c:valAx>
        <c:axId val="107536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Chipsets Shipped Annually</a:t>
                </a:r>
                <a:r>
                  <a:rPr lang="en-US" sz="1000" b="1" baseline="0"/>
                  <a:t> (Units)</a:t>
                </a:r>
                <a:endParaRPr lang="en-US" sz="1000"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502208"/>
        <c:crosses val="autoZero"/>
        <c:crossBetween val="between"/>
      </c:valAx>
      <c:spPr>
        <a:noFill/>
        <a:ln>
          <a:noFill/>
        </a:ln>
        <a:effectLst/>
      </c:spPr>
    </c:plotArea>
    <c:legend>
      <c:legendPos val="b"/>
      <c:layout>
        <c:manualLayout>
          <c:xMode val="edge"/>
          <c:yMode val="edge"/>
          <c:x val="0.23077360837105662"/>
          <c:y val="0.12479765812706239"/>
          <c:w val="0.40002029593822136"/>
          <c:h val="0.14716669880485977"/>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6515094413324"/>
          <c:y val="3.9807000162134454E-2"/>
          <c:w val="0.79576621827485228"/>
          <c:h val="0.85270754563486462"/>
        </c:manualLayout>
      </c:layout>
      <c:barChart>
        <c:barDir val="col"/>
        <c:grouping val="clustered"/>
        <c:varyColors val="0"/>
        <c:ser>
          <c:idx val="0"/>
          <c:order val="0"/>
          <c:tx>
            <c:strRef>
              <c:f>Summary!$B$185</c:f>
              <c:strCache>
                <c:ptCount val="1"/>
                <c:pt idx="0">
                  <c:v>PAM4 DSPs</c:v>
                </c:pt>
              </c:strCache>
            </c:strRef>
          </c:tx>
          <c:spPr>
            <a:solidFill>
              <a:schemeClr val="accent1"/>
            </a:solidFill>
            <a:ln>
              <a:noFill/>
            </a:ln>
            <a:effectLst/>
          </c:spPr>
          <c:invertIfNegative val="0"/>
          <c:cat>
            <c:numRef>
              <c:f>Summary!$C$190:$N$190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Summary!$C$191:$N$191</c:f>
              <c:numCache>
                <c:formatCode>_("$"* #,##0_);_("$"* \(#,##0\);_("$"* "-"??_);_(@_)</c:formatCode>
                <c:ptCount val="12"/>
                <c:pt idx="0">
                  <c:v>821.46947349810421</c:v>
                </c:pt>
                <c:pt idx="1">
                  <c:v>503.19857433013044</c:v>
                </c:pt>
                <c:pt idx="2">
                  <c:v>135.44283386893977</c:v>
                </c:pt>
              </c:numCache>
            </c:numRef>
          </c:val>
          <c:extLst>
            <c:ext xmlns:c16="http://schemas.microsoft.com/office/drawing/2014/chart" uri="{C3380CC4-5D6E-409C-BE32-E72D297353CC}">
              <c16:uniqueId val="{00000000-E0B5-BE4B-8EE5-DEB0AA88B50C}"/>
            </c:ext>
          </c:extLst>
        </c:ser>
        <c:ser>
          <c:idx val="1"/>
          <c:order val="1"/>
          <c:tx>
            <c:strRef>
              <c:f>Summary!$B$186</c:f>
              <c:strCache>
                <c:ptCount val="1"/>
                <c:pt idx="0">
                  <c:v>Coherent DSPs</c:v>
                </c:pt>
              </c:strCache>
            </c:strRef>
          </c:tx>
          <c:spPr>
            <a:solidFill>
              <a:schemeClr val="accent2"/>
            </a:solidFill>
            <a:ln>
              <a:noFill/>
            </a:ln>
            <a:effectLst/>
          </c:spPr>
          <c:invertIfNegative val="0"/>
          <c:cat>
            <c:numRef>
              <c:f>Summary!$C$190:$N$190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Summary!$C$192:$N$192</c:f>
              <c:numCache>
                <c:formatCode>_("$"* #,##0_);_("$"* \(#,##0\);_("$"* "-"??_);_(@_)</c:formatCode>
                <c:ptCount val="12"/>
                <c:pt idx="0">
                  <c:v>2384.2127753929094</c:v>
                </c:pt>
                <c:pt idx="1">
                  <c:v>1906.7713262349719</c:v>
                </c:pt>
                <c:pt idx="2">
                  <c:v>1511.49697979798</c:v>
                </c:pt>
              </c:numCache>
            </c:numRef>
          </c:val>
          <c:extLst>
            <c:ext xmlns:c16="http://schemas.microsoft.com/office/drawing/2014/chart" uri="{C3380CC4-5D6E-409C-BE32-E72D297353CC}">
              <c16:uniqueId val="{00000001-E0B5-BE4B-8EE5-DEB0AA88B50C}"/>
            </c:ext>
          </c:extLst>
        </c:ser>
        <c:dLbls>
          <c:showLegendKey val="0"/>
          <c:showVal val="0"/>
          <c:showCatName val="0"/>
          <c:showSerName val="0"/>
          <c:showPercent val="0"/>
          <c:showBubbleSize val="0"/>
        </c:dLbls>
        <c:gapWidth val="219"/>
        <c:overlap val="-27"/>
        <c:axId val="107559168"/>
        <c:axId val="107560960"/>
      </c:barChart>
      <c:catAx>
        <c:axId val="10755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07560960"/>
        <c:crosses val="autoZero"/>
        <c:auto val="1"/>
        <c:lblAlgn val="ctr"/>
        <c:lblOffset val="100"/>
        <c:noMultiLvlLbl val="0"/>
      </c:catAx>
      <c:valAx>
        <c:axId val="107560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Average</a:t>
                </a:r>
                <a:r>
                  <a:rPr lang="en-US" sz="1000" b="1" baseline="0"/>
                  <a:t> Selling Price </a:t>
                </a:r>
                <a:r>
                  <a:rPr lang="en-US" sz="1000" b="1"/>
                  <a:t>($)</a:t>
                </a:r>
              </a:p>
            </c:rich>
          </c:tx>
          <c:layout>
            <c:manualLayout>
              <c:xMode val="edge"/>
              <c:yMode val="edge"/>
              <c:x val="4.5839902090458871E-2"/>
              <c:y val="0.2915436767135888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07559168"/>
        <c:crosses val="autoZero"/>
        <c:crossBetween val="between"/>
      </c:valAx>
      <c:spPr>
        <a:noFill/>
        <a:ln>
          <a:noFill/>
        </a:ln>
        <a:effectLst/>
      </c:spPr>
    </c:plotArea>
    <c:legend>
      <c:legendPos val="b"/>
      <c:layout>
        <c:manualLayout>
          <c:xMode val="edge"/>
          <c:yMode val="edge"/>
          <c:x val="0.45793121166145001"/>
          <c:y val="0.13193555768125509"/>
          <c:w val="0.40570609938337182"/>
          <c:h val="0.1334443484175363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63580468385959"/>
          <c:y val="4.9927004921458143E-2"/>
          <c:w val="0.81377556717100064"/>
          <c:h val="0.83741802438456991"/>
        </c:manualLayout>
      </c:layout>
      <c:lineChart>
        <c:grouping val="standard"/>
        <c:varyColors val="0"/>
        <c:ser>
          <c:idx val="0"/>
          <c:order val="0"/>
          <c:tx>
            <c:strRef>
              <c:f>Summary!$B$227</c:f>
              <c:strCache>
                <c:ptCount val="1"/>
                <c:pt idx="0">
                  <c:v>100G Coherent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Summary!$C$227:$N$227</c:f>
              <c:numCache>
                <c:formatCode>_(* #,##0_);_(* \(#,##0\);_(* "-"??_);_(@_)</c:formatCode>
                <c:ptCount val="12"/>
                <c:pt idx="0">
                  <c:v>308659</c:v>
                </c:pt>
                <c:pt idx="1">
                  <c:v>316000</c:v>
                </c:pt>
                <c:pt idx="2">
                  <c:v>330000</c:v>
                </c:pt>
              </c:numCache>
            </c:numRef>
          </c:val>
          <c:smooth val="0"/>
          <c:extLst>
            <c:ext xmlns:c16="http://schemas.microsoft.com/office/drawing/2014/chart" uri="{C3380CC4-5D6E-409C-BE32-E72D297353CC}">
              <c16:uniqueId val="{00000000-E10D-6D46-954D-2D6AAECDD6BB}"/>
            </c:ext>
          </c:extLst>
        </c:ser>
        <c:ser>
          <c:idx val="1"/>
          <c:order val="1"/>
          <c:tx>
            <c:strRef>
              <c:f>Summary!$B$228</c:f>
              <c:strCache>
                <c:ptCount val="1"/>
                <c:pt idx="0">
                  <c:v>200G Coherent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Summary!$C$228:$N$228</c:f>
              <c:numCache>
                <c:formatCode>_(* #,##0_);_(* \(#,##0\);_(* "-"??_);_(@_)</c:formatCode>
                <c:ptCount val="12"/>
                <c:pt idx="0">
                  <c:v>0</c:v>
                </c:pt>
                <c:pt idx="1">
                  <c:v>45500</c:v>
                </c:pt>
                <c:pt idx="2">
                  <c:v>122000</c:v>
                </c:pt>
              </c:numCache>
            </c:numRef>
          </c:val>
          <c:smooth val="0"/>
          <c:extLst>
            <c:ext xmlns:c16="http://schemas.microsoft.com/office/drawing/2014/chart" uri="{C3380CC4-5D6E-409C-BE32-E72D297353CC}">
              <c16:uniqueId val="{00000001-E10D-6D46-954D-2D6AAECDD6BB}"/>
            </c:ext>
          </c:extLst>
        </c:ser>
        <c:ser>
          <c:idx val="2"/>
          <c:order val="2"/>
          <c:tx>
            <c:strRef>
              <c:f>Summary!$B$229</c:f>
              <c:strCache>
                <c:ptCount val="1"/>
                <c:pt idx="0">
                  <c:v>400G Coherent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Summary!$C$229:$N$229</c:f>
              <c:numCache>
                <c:formatCode>_(* #,##0_);_(* \(#,##0\);_(* "-"??_);_(@_)</c:formatCode>
                <c:ptCount val="12"/>
                <c:pt idx="0">
                  <c:v>0</c:v>
                </c:pt>
                <c:pt idx="1">
                  <c:v>4000</c:v>
                </c:pt>
                <c:pt idx="2">
                  <c:v>17500</c:v>
                </c:pt>
              </c:numCache>
            </c:numRef>
          </c:val>
          <c:smooth val="0"/>
          <c:extLst>
            <c:ext xmlns:c16="http://schemas.microsoft.com/office/drawing/2014/chart" uri="{C3380CC4-5D6E-409C-BE32-E72D297353CC}">
              <c16:uniqueId val="{00000002-E10D-6D46-954D-2D6AAECDD6BB}"/>
            </c:ext>
          </c:extLst>
        </c:ser>
        <c:ser>
          <c:idx val="3"/>
          <c:order val="3"/>
          <c:tx>
            <c:strRef>
              <c:f>Summary!$B$230</c:f>
              <c:strCache>
                <c:ptCount val="1"/>
                <c:pt idx="0">
                  <c:v>≥600G Coherent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Summary!$C$230:$N$230</c:f>
              <c:numCache>
                <c:formatCode>_(* #,##0_);_(* \(#,##0\);_(* "-"??_);_(@_)</c:formatCode>
                <c:ptCount val="12"/>
                <c:pt idx="0">
                  <c:v>0</c:v>
                </c:pt>
                <c:pt idx="1">
                  <c:v>0</c:v>
                </c:pt>
                <c:pt idx="2">
                  <c:v>3000</c:v>
                </c:pt>
              </c:numCache>
            </c:numRef>
          </c:val>
          <c:smooth val="0"/>
          <c:extLst>
            <c:ext xmlns:c16="http://schemas.microsoft.com/office/drawing/2014/chart" uri="{C3380CC4-5D6E-409C-BE32-E72D297353CC}">
              <c16:uniqueId val="{00000000-CC9F-F249-B1C3-ADF5C174DD54}"/>
            </c:ext>
          </c:extLst>
        </c:ser>
        <c:dLbls>
          <c:showLegendKey val="0"/>
          <c:showVal val="0"/>
          <c:showCatName val="0"/>
          <c:showSerName val="0"/>
          <c:showPercent val="0"/>
          <c:showBubbleSize val="0"/>
        </c:dLbls>
        <c:marker val="1"/>
        <c:smooth val="0"/>
        <c:axId val="107594496"/>
        <c:axId val="107596032"/>
      </c:lineChart>
      <c:catAx>
        <c:axId val="107594496"/>
        <c:scaling>
          <c:orientation val="minMax"/>
        </c:scaling>
        <c:delete val="0"/>
        <c:axPos val="b"/>
        <c:numFmt formatCode="General" sourceLinked="1"/>
        <c:majorTickMark val="out"/>
        <c:minorTickMark val="none"/>
        <c:tickLblPos val="nextTo"/>
        <c:crossAx val="107596032"/>
        <c:crosses val="autoZero"/>
        <c:auto val="1"/>
        <c:lblAlgn val="ctr"/>
        <c:lblOffset val="100"/>
        <c:noMultiLvlLbl val="0"/>
      </c:catAx>
      <c:valAx>
        <c:axId val="107596032"/>
        <c:scaling>
          <c:orientation val="minMax"/>
        </c:scaling>
        <c:delete val="0"/>
        <c:axPos val="l"/>
        <c:majorGridlines/>
        <c:numFmt formatCode="_(* #,##0_);_(* \(#,##0\);_(* &quot;-&quot;??_);_(@_)" sourceLinked="1"/>
        <c:majorTickMark val="out"/>
        <c:minorTickMark val="none"/>
        <c:tickLblPos val="nextTo"/>
        <c:crossAx val="107594496"/>
        <c:crosses val="autoZero"/>
        <c:crossBetween val="between"/>
      </c:valAx>
    </c:plotArea>
    <c:legend>
      <c:legendPos val="r"/>
      <c:layout>
        <c:manualLayout>
          <c:xMode val="edge"/>
          <c:yMode val="edge"/>
          <c:x val="0.1798634382941473"/>
          <c:y val="7.6731406792030027E-2"/>
          <c:w val="0.27785011019636557"/>
          <c:h val="0.32105773616360939"/>
        </c:manualLayout>
      </c:layout>
      <c:overlay val="0"/>
      <c:spPr>
        <a:solidFill>
          <a:sysClr val="window" lastClr="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1083130543337"/>
          <c:y val="5.0039551978468391E-2"/>
          <c:w val="0.84342542881122196"/>
          <c:h val="0.83705152687671391"/>
        </c:manualLayout>
      </c:layout>
      <c:lineChart>
        <c:grouping val="standard"/>
        <c:varyColors val="0"/>
        <c:ser>
          <c:idx val="0"/>
          <c:order val="0"/>
          <c:tx>
            <c:strRef>
              <c:f>Summary!$B$218</c:f>
              <c:strCache>
                <c:ptCount val="1"/>
                <c:pt idx="0">
                  <c:v>4-lane 50G  PAM4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Summary!$C$218:$N$218</c:f>
              <c:numCache>
                <c:formatCode>_(* #,##0_);_(* \(#,##0\);_(* "-"??_);_(@_)</c:formatCode>
                <c:ptCount val="12"/>
                <c:pt idx="0">
                  <c:v>0</c:v>
                </c:pt>
                <c:pt idx="1">
                  <c:v>0</c:v>
                </c:pt>
                <c:pt idx="2">
                  <c:v>1560</c:v>
                </c:pt>
              </c:numCache>
            </c:numRef>
          </c:val>
          <c:smooth val="0"/>
          <c:extLst>
            <c:ext xmlns:c16="http://schemas.microsoft.com/office/drawing/2014/chart" uri="{C3380CC4-5D6E-409C-BE32-E72D297353CC}">
              <c16:uniqueId val="{00000000-58A4-604D-9D70-65F47D9B27A3}"/>
            </c:ext>
          </c:extLst>
        </c:ser>
        <c:ser>
          <c:idx val="1"/>
          <c:order val="1"/>
          <c:tx>
            <c:strRef>
              <c:f>Summary!$B$219</c:f>
              <c:strCache>
                <c:ptCount val="1"/>
                <c:pt idx="0">
                  <c:v>8-lane 50G  PAM4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Summary!$C$219:$N$219</c:f>
              <c:numCache>
                <c:formatCode>_(* #,##0_);_(* \(#,##0\);_(* "-"??_);_(@_)</c:formatCode>
                <c:ptCount val="12"/>
                <c:pt idx="0">
                  <c:v>0</c:v>
                </c:pt>
                <c:pt idx="1">
                  <c:v>0</c:v>
                </c:pt>
                <c:pt idx="2">
                  <c:v>52500</c:v>
                </c:pt>
              </c:numCache>
            </c:numRef>
          </c:val>
          <c:smooth val="0"/>
          <c:extLst>
            <c:ext xmlns:c16="http://schemas.microsoft.com/office/drawing/2014/chart" uri="{C3380CC4-5D6E-409C-BE32-E72D297353CC}">
              <c16:uniqueId val="{00000001-58A4-604D-9D70-65F47D9B27A3}"/>
            </c:ext>
          </c:extLst>
        </c:ser>
        <c:ser>
          <c:idx val="2"/>
          <c:order val="2"/>
          <c:tx>
            <c:strRef>
              <c:f>Summary!$B$220</c:f>
              <c:strCache>
                <c:ptCount val="1"/>
                <c:pt idx="0">
                  <c:v>1-lane 100G  PAM4 DSPs </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Summary!$C$220:$N$220</c:f>
              <c:numCache>
                <c:formatCode>_(* #,##0_);_(* \(#,##0\);_(* "-"??_);_(@_)</c:formatCode>
                <c:ptCount val="12"/>
                <c:pt idx="0">
                  <c:v>0</c:v>
                </c:pt>
                <c:pt idx="1">
                  <c:v>0</c:v>
                </c:pt>
                <c:pt idx="2">
                  <c:v>153000</c:v>
                </c:pt>
              </c:numCache>
            </c:numRef>
          </c:val>
          <c:smooth val="0"/>
          <c:extLst>
            <c:ext xmlns:c16="http://schemas.microsoft.com/office/drawing/2014/chart" uri="{C3380CC4-5D6E-409C-BE32-E72D297353CC}">
              <c16:uniqueId val="{00000002-58A4-604D-9D70-65F47D9B27A3}"/>
            </c:ext>
          </c:extLst>
        </c:ser>
        <c:ser>
          <c:idx val="3"/>
          <c:order val="3"/>
          <c:tx>
            <c:strRef>
              <c:f>Summary!$B$221</c:f>
              <c:strCache>
                <c:ptCount val="1"/>
                <c:pt idx="0">
                  <c:v>4-lane 100G  PAM4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Summary!$C$221:$N$221</c:f>
              <c:numCache>
                <c:formatCode>_(* #,##0_);_(* \(#,##0\);_(* "-"??_);_(@_)</c:formatCode>
                <c:ptCount val="12"/>
                <c:pt idx="0">
                  <c:v>0</c:v>
                </c:pt>
                <c:pt idx="1">
                  <c:v>133.5</c:v>
                </c:pt>
                <c:pt idx="2">
                  <c:v>6000</c:v>
                </c:pt>
              </c:numCache>
            </c:numRef>
          </c:val>
          <c:smooth val="0"/>
          <c:extLst>
            <c:ext xmlns:c16="http://schemas.microsoft.com/office/drawing/2014/chart" uri="{C3380CC4-5D6E-409C-BE32-E72D297353CC}">
              <c16:uniqueId val="{00000003-58A4-604D-9D70-65F47D9B27A3}"/>
            </c:ext>
          </c:extLst>
        </c:ser>
        <c:ser>
          <c:idx val="4"/>
          <c:order val="4"/>
          <c:tx>
            <c:strRef>
              <c:f>Summary!$B$222</c:f>
              <c:strCache>
                <c:ptCount val="1"/>
                <c:pt idx="0">
                  <c:v>8-lane 100G  PAM4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Summary!$C$222:$N$222</c:f>
              <c:numCache>
                <c:formatCode>_(* #,##0_);_(* \(#,##0\);_(* "-"??_);_(@_)</c:formatCode>
                <c:ptCount val="12"/>
                <c:pt idx="0">
                  <c:v>0</c:v>
                </c:pt>
                <c:pt idx="1">
                  <c:v>0</c:v>
                </c:pt>
                <c:pt idx="2">
                  <c:v>0</c:v>
                </c:pt>
              </c:numCache>
            </c:numRef>
          </c:val>
          <c:smooth val="0"/>
          <c:extLst>
            <c:ext xmlns:c16="http://schemas.microsoft.com/office/drawing/2014/chart" uri="{C3380CC4-5D6E-409C-BE32-E72D297353CC}">
              <c16:uniqueId val="{00000004-58A4-604D-9D70-65F47D9B27A3}"/>
            </c:ext>
          </c:extLst>
        </c:ser>
        <c:dLbls>
          <c:showLegendKey val="0"/>
          <c:showVal val="0"/>
          <c:showCatName val="0"/>
          <c:showSerName val="0"/>
          <c:showPercent val="0"/>
          <c:showBubbleSize val="0"/>
        </c:dLbls>
        <c:marker val="1"/>
        <c:smooth val="0"/>
        <c:axId val="107650048"/>
        <c:axId val="107651840"/>
      </c:lineChart>
      <c:catAx>
        <c:axId val="107650048"/>
        <c:scaling>
          <c:orientation val="minMax"/>
        </c:scaling>
        <c:delete val="0"/>
        <c:axPos val="b"/>
        <c:numFmt formatCode="General" sourceLinked="1"/>
        <c:majorTickMark val="out"/>
        <c:minorTickMark val="none"/>
        <c:tickLblPos val="nextTo"/>
        <c:crossAx val="107651840"/>
        <c:crosses val="autoZero"/>
        <c:auto val="1"/>
        <c:lblAlgn val="ctr"/>
        <c:lblOffset val="100"/>
        <c:noMultiLvlLbl val="0"/>
      </c:catAx>
      <c:valAx>
        <c:axId val="107651840"/>
        <c:scaling>
          <c:orientation val="minMax"/>
        </c:scaling>
        <c:delete val="0"/>
        <c:axPos val="l"/>
        <c:majorGridlines/>
        <c:numFmt formatCode="_(* #,##0_);_(* \(#,##0\);_(* &quot;-&quot;??_);_(@_)" sourceLinked="1"/>
        <c:majorTickMark val="out"/>
        <c:minorTickMark val="none"/>
        <c:tickLblPos val="nextTo"/>
        <c:crossAx val="107650048"/>
        <c:crosses val="autoZero"/>
        <c:crossBetween val="between"/>
      </c:valAx>
    </c:plotArea>
    <c:legend>
      <c:legendPos val="r"/>
      <c:layout>
        <c:manualLayout>
          <c:xMode val="edge"/>
          <c:yMode val="edge"/>
          <c:x val="0.16163840259121337"/>
          <c:y val="7.9536917131773549E-2"/>
          <c:w val="0.28421055295243958"/>
          <c:h val="0.46818662817314927"/>
        </c:manualLayout>
      </c:layout>
      <c:overlay val="0"/>
      <c:spPr>
        <a:solidFill>
          <a:sysClr val="window" lastClr="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9559349184397E-2"/>
          <c:y val="4.7548264175757471E-2"/>
          <c:w val="0.87096924867986381"/>
          <c:h val="0.845164140349694"/>
        </c:manualLayout>
      </c:layout>
      <c:lineChart>
        <c:grouping val="standard"/>
        <c:varyColors val="0"/>
        <c:ser>
          <c:idx val="0"/>
          <c:order val="0"/>
          <c:tx>
            <c:strRef>
              <c:f>Summary!$B$282</c:f>
              <c:strCache>
                <c:ptCount val="1"/>
                <c:pt idx="0">
                  <c:v>100G Coherent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Summary!$C$282:$N$282</c:f>
              <c:numCache>
                <c:formatCode>_("$"* #,##0_);_("$"* \(#,##0\);_("$"* "-"??_);_(@_)</c:formatCode>
                <c:ptCount val="12"/>
                <c:pt idx="0">
                  <c:v>735.90873103999991</c:v>
                </c:pt>
                <c:pt idx="1">
                  <c:v>588.03547713235298</c:v>
                </c:pt>
                <c:pt idx="2">
                  <c:v>491.40687750000006</c:v>
                </c:pt>
              </c:numCache>
            </c:numRef>
          </c:val>
          <c:smooth val="0"/>
          <c:extLst>
            <c:ext xmlns:c16="http://schemas.microsoft.com/office/drawing/2014/chart" uri="{C3380CC4-5D6E-409C-BE32-E72D297353CC}">
              <c16:uniqueId val="{00000000-FC28-874D-9BF3-96F42F6BE115}"/>
            </c:ext>
          </c:extLst>
        </c:ser>
        <c:ser>
          <c:idx val="1"/>
          <c:order val="1"/>
          <c:tx>
            <c:strRef>
              <c:f>Summary!$B$283</c:f>
              <c:strCache>
                <c:ptCount val="1"/>
                <c:pt idx="0">
                  <c:v>200G Coherent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Summary!$C$283:$N$283</c:f>
              <c:numCache>
                <c:formatCode>_("$"* #,##0_);_("$"* \(#,##0\);_("$"* "-"??_);_(@_)</c:formatCode>
                <c:ptCount val="12"/>
                <c:pt idx="0">
                  <c:v>0</c:v>
                </c:pt>
                <c:pt idx="1">
                  <c:v>108.88944260652922</c:v>
                </c:pt>
                <c:pt idx="2">
                  <c:v>211.85544545454547</c:v>
                </c:pt>
              </c:numCache>
            </c:numRef>
          </c:val>
          <c:smooth val="0"/>
          <c:extLst>
            <c:ext xmlns:c16="http://schemas.microsoft.com/office/drawing/2014/chart" uri="{C3380CC4-5D6E-409C-BE32-E72D297353CC}">
              <c16:uniqueId val="{00000001-FC28-874D-9BF3-96F42F6BE115}"/>
            </c:ext>
          </c:extLst>
        </c:ser>
        <c:ser>
          <c:idx val="2"/>
          <c:order val="2"/>
          <c:tx>
            <c:strRef>
              <c:f>Summary!$B$284</c:f>
              <c:strCache>
                <c:ptCount val="1"/>
                <c:pt idx="0">
                  <c:v>400G Coherent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Summary!$C$284:$N$284</c:f>
              <c:numCache>
                <c:formatCode>_("$"* #,##0_);_("$"* \(#,##0\);_("$"* "-"??_);_(@_)</c:formatCode>
                <c:ptCount val="12"/>
                <c:pt idx="0">
                  <c:v>0</c:v>
                </c:pt>
                <c:pt idx="1">
                  <c:v>0</c:v>
                </c:pt>
                <c:pt idx="2">
                  <c:v>0</c:v>
                </c:pt>
              </c:numCache>
            </c:numRef>
          </c:val>
          <c:smooth val="0"/>
          <c:extLst>
            <c:ext xmlns:c16="http://schemas.microsoft.com/office/drawing/2014/chart" uri="{C3380CC4-5D6E-409C-BE32-E72D297353CC}">
              <c16:uniqueId val="{00000002-FC28-874D-9BF3-96F42F6BE115}"/>
            </c:ext>
          </c:extLst>
        </c:ser>
        <c:ser>
          <c:idx val="3"/>
          <c:order val="3"/>
          <c:tx>
            <c:strRef>
              <c:f>Summary!$B$285</c:f>
              <c:strCache>
                <c:ptCount val="1"/>
                <c:pt idx="0">
                  <c:v>≥600G Coherent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Summary!$C$285:$N$285</c:f>
              <c:numCache>
                <c:formatCode>_("$"* #,##0_);_("$"* \(#,##0\);_("$"* "-"??_);_(@_)</c:formatCode>
                <c:ptCount val="12"/>
                <c:pt idx="0">
                  <c:v>0</c:v>
                </c:pt>
                <c:pt idx="1">
                  <c:v>0</c:v>
                </c:pt>
                <c:pt idx="2">
                  <c:v>10.92</c:v>
                </c:pt>
              </c:numCache>
            </c:numRef>
          </c:val>
          <c:smooth val="0"/>
          <c:extLst>
            <c:ext xmlns:c16="http://schemas.microsoft.com/office/drawing/2014/chart" uri="{C3380CC4-5D6E-409C-BE32-E72D297353CC}">
              <c16:uniqueId val="{00000000-A4B7-4F45-A937-CA1E79D4BA9B}"/>
            </c:ext>
          </c:extLst>
        </c:ser>
        <c:dLbls>
          <c:showLegendKey val="0"/>
          <c:showVal val="0"/>
          <c:showCatName val="0"/>
          <c:showSerName val="0"/>
          <c:showPercent val="0"/>
          <c:showBubbleSize val="0"/>
        </c:dLbls>
        <c:marker val="1"/>
        <c:smooth val="0"/>
        <c:axId val="107815680"/>
        <c:axId val="107817216"/>
      </c:lineChart>
      <c:catAx>
        <c:axId val="107815680"/>
        <c:scaling>
          <c:orientation val="minMax"/>
        </c:scaling>
        <c:delete val="0"/>
        <c:axPos val="b"/>
        <c:numFmt formatCode="General" sourceLinked="1"/>
        <c:majorTickMark val="out"/>
        <c:minorTickMark val="none"/>
        <c:tickLblPos val="nextTo"/>
        <c:crossAx val="107817216"/>
        <c:crosses val="autoZero"/>
        <c:auto val="1"/>
        <c:lblAlgn val="ctr"/>
        <c:lblOffset val="100"/>
        <c:noMultiLvlLbl val="0"/>
      </c:catAx>
      <c:valAx>
        <c:axId val="107817216"/>
        <c:scaling>
          <c:orientation val="minMax"/>
        </c:scaling>
        <c:delete val="0"/>
        <c:axPos val="l"/>
        <c:majorGridlines/>
        <c:numFmt formatCode="_(&quot;$&quot;* #,##0_);_(&quot;$&quot;* \(#,##0\);_(&quot;$&quot;* &quot;-&quot;??_);_(@_)" sourceLinked="1"/>
        <c:majorTickMark val="out"/>
        <c:minorTickMark val="none"/>
        <c:tickLblPos val="nextTo"/>
        <c:crossAx val="107815680"/>
        <c:crosses val="autoZero"/>
        <c:crossBetween val="between"/>
      </c:valAx>
    </c:plotArea>
    <c:legend>
      <c:legendPos val="r"/>
      <c:layout>
        <c:manualLayout>
          <c:xMode val="edge"/>
          <c:yMode val="edge"/>
          <c:x val="0.12999468483195634"/>
          <c:y val="5.8692199829078258E-2"/>
          <c:w val="0.25444669475362997"/>
          <c:h val="0.26993818607236791"/>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32676532733885E-2"/>
          <c:y val="4.7644100240413448E-2"/>
          <c:w val="0.87170626167711895"/>
          <c:h val="0.84485206040915906"/>
        </c:manualLayout>
      </c:layout>
      <c:lineChart>
        <c:grouping val="standard"/>
        <c:varyColors val="0"/>
        <c:ser>
          <c:idx val="0"/>
          <c:order val="0"/>
          <c:tx>
            <c:strRef>
              <c:f>Summary!$B$273</c:f>
              <c:strCache>
                <c:ptCount val="1"/>
                <c:pt idx="0">
                  <c:v>4-lane 50G  PAM4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Summary!$C$273:$N$273</c:f>
              <c:numCache>
                <c:formatCode>_("$"* #,##0_);_("$"* \(#,##0\);_("$"* "-"??_);_(@_)</c:formatCode>
                <c:ptCount val="12"/>
                <c:pt idx="0">
                  <c:v>0</c:v>
                </c:pt>
                <c:pt idx="1">
                  <c:v>0</c:v>
                </c:pt>
                <c:pt idx="2">
                  <c:v>0.16767562499999999</c:v>
                </c:pt>
              </c:numCache>
            </c:numRef>
          </c:val>
          <c:smooth val="0"/>
          <c:extLst>
            <c:ext xmlns:c16="http://schemas.microsoft.com/office/drawing/2014/chart" uri="{C3380CC4-5D6E-409C-BE32-E72D297353CC}">
              <c16:uniqueId val="{00000000-586B-8849-BC87-D023110391B3}"/>
            </c:ext>
          </c:extLst>
        </c:ser>
        <c:ser>
          <c:idx val="1"/>
          <c:order val="1"/>
          <c:tx>
            <c:strRef>
              <c:f>Summary!$B$274</c:f>
              <c:strCache>
                <c:ptCount val="1"/>
                <c:pt idx="0">
                  <c:v>8-lane 50G  PAM4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Summary!$C$274:$N$274</c:f>
              <c:numCache>
                <c:formatCode>_("$"* #,##0_);_("$"* \(#,##0\);_("$"* "-"??_);_(@_)</c:formatCode>
                <c:ptCount val="12"/>
                <c:pt idx="0">
                  <c:v>0</c:v>
                </c:pt>
                <c:pt idx="1">
                  <c:v>0</c:v>
                </c:pt>
                <c:pt idx="2">
                  <c:v>10.465845</c:v>
                </c:pt>
              </c:numCache>
            </c:numRef>
          </c:val>
          <c:smooth val="0"/>
          <c:extLst>
            <c:ext xmlns:c16="http://schemas.microsoft.com/office/drawing/2014/chart" uri="{C3380CC4-5D6E-409C-BE32-E72D297353CC}">
              <c16:uniqueId val="{00000001-586B-8849-BC87-D023110391B3}"/>
            </c:ext>
          </c:extLst>
        </c:ser>
        <c:ser>
          <c:idx val="2"/>
          <c:order val="2"/>
          <c:tx>
            <c:strRef>
              <c:f>Summary!$B$275</c:f>
              <c:strCache>
                <c:ptCount val="1"/>
                <c:pt idx="0">
                  <c:v>1-lane 100G  PAM4 DSPs </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Summary!$C$275:$N$275</c:f>
              <c:numCache>
                <c:formatCode>_("$"* #,##0_);_("$"* \(#,##0\);_("$"* "-"??_);_(@_)</c:formatCode>
                <c:ptCount val="12"/>
                <c:pt idx="0">
                  <c:v>0</c:v>
                </c:pt>
                <c:pt idx="1">
                  <c:v>0</c:v>
                </c:pt>
                <c:pt idx="2">
                  <c:v>8.4060000000000006</c:v>
                </c:pt>
              </c:numCache>
            </c:numRef>
          </c:val>
          <c:smooth val="0"/>
          <c:extLst>
            <c:ext xmlns:c16="http://schemas.microsoft.com/office/drawing/2014/chart" uri="{C3380CC4-5D6E-409C-BE32-E72D297353CC}">
              <c16:uniqueId val="{00000002-586B-8849-BC87-D023110391B3}"/>
            </c:ext>
          </c:extLst>
        </c:ser>
        <c:ser>
          <c:idx val="3"/>
          <c:order val="3"/>
          <c:tx>
            <c:strRef>
              <c:f>Summary!$B$276</c:f>
              <c:strCache>
                <c:ptCount val="1"/>
                <c:pt idx="0">
                  <c:v>4-lane 100G  PAM4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Summary!$C$276:$N$276</c:f>
              <c:numCache>
                <c:formatCode>_("$"* #,##0_);_("$"* \(#,##0\);_("$"* "-"??_);_(@_)</c:formatCode>
                <c:ptCount val="12"/>
                <c:pt idx="0">
                  <c:v>0</c:v>
                </c:pt>
                <c:pt idx="1">
                  <c:v>8.0100000000000005E-2</c:v>
                </c:pt>
                <c:pt idx="2">
                  <c:v>1.9136625</c:v>
                </c:pt>
              </c:numCache>
            </c:numRef>
          </c:val>
          <c:smooth val="0"/>
          <c:extLst>
            <c:ext xmlns:c16="http://schemas.microsoft.com/office/drawing/2014/chart" uri="{C3380CC4-5D6E-409C-BE32-E72D297353CC}">
              <c16:uniqueId val="{00000003-586B-8849-BC87-D023110391B3}"/>
            </c:ext>
          </c:extLst>
        </c:ser>
        <c:ser>
          <c:idx val="4"/>
          <c:order val="4"/>
          <c:tx>
            <c:strRef>
              <c:f>Summary!$B$277</c:f>
              <c:strCache>
                <c:ptCount val="1"/>
                <c:pt idx="0">
                  <c:v>8-lane 100G  PAM4 DSPs</c:v>
                </c:pt>
              </c:strCache>
            </c:strRef>
          </c:tx>
          <c:cat>
            <c:numRef>
              <c:f>Summary!$C$215:$N$215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Summary!$C$277:$N$277</c:f>
              <c:numCache>
                <c:formatCode>_("$"* #,##0_);_("$"* \(#,##0\);_("$"* "-"??_);_(@_)</c:formatCode>
                <c:ptCount val="12"/>
                <c:pt idx="0">
                  <c:v>0</c:v>
                </c:pt>
                <c:pt idx="1">
                  <c:v>0</c:v>
                </c:pt>
                <c:pt idx="2">
                  <c:v>0</c:v>
                </c:pt>
              </c:numCache>
            </c:numRef>
          </c:val>
          <c:smooth val="0"/>
          <c:extLst>
            <c:ext xmlns:c16="http://schemas.microsoft.com/office/drawing/2014/chart" uri="{C3380CC4-5D6E-409C-BE32-E72D297353CC}">
              <c16:uniqueId val="{00000004-586B-8849-BC87-D023110391B3}"/>
            </c:ext>
          </c:extLst>
        </c:ser>
        <c:dLbls>
          <c:showLegendKey val="0"/>
          <c:showVal val="0"/>
          <c:showCatName val="0"/>
          <c:showSerName val="0"/>
          <c:showPercent val="0"/>
          <c:showBubbleSize val="0"/>
        </c:dLbls>
        <c:marker val="1"/>
        <c:smooth val="0"/>
        <c:axId val="107842560"/>
        <c:axId val="107852544"/>
      </c:lineChart>
      <c:catAx>
        <c:axId val="107842560"/>
        <c:scaling>
          <c:orientation val="minMax"/>
        </c:scaling>
        <c:delete val="0"/>
        <c:axPos val="b"/>
        <c:numFmt formatCode="General" sourceLinked="1"/>
        <c:majorTickMark val="out"/>
        <c:minorTickMark val="none"/>
        <c:tickLblPos val="nextTo"/>
        <c:crossAx val="107852544"/>
        <c:crosses val="autoZero"/>
        <c:auto val="1"/>
        <c:lblAlgn val="ctr"/>
        <c:lblOffset val="100"/>
        <c:noMultiLvlLbl val="0"/>
      </c:catAx>
      <c:valAx>
        <c:axId val="107852544"/>
        <c:scaling>
          <c:orientation val="minMax"/>
        </c:scaling>
        <c:delete val="0"/>
        <c:axPos val="l"/>
        <c:majorGridlines/>
        <c:numFmt formatCode="_(&quot;$&quot;* #,##0_);_(&quot;$&quot;* \(#,##0\);_(&quot;$&quot;* &quot;-&quot;??_);_(@_)" sourceLinked="1"/>
        <c:majorTickMark val="out"/>
        <c:minorTickMark val="none"/>
        <c:tickLblPos val="nextTo"/>
        <c:crossAx val="107842560"/>
        <c:crosses val="autoZero"/>
        <c:crossBetween val="between"/>
      </c:valAx>
    </c:plotArea>
    <c:legend>
      <c:legendPos val="r"/>
      <c:layout>
        <c:manualLayout>
          <c:xMode val="edge"/>
          <c:yMode val="edge"/>
          <c:x val="0.1080765386383478"/>
          <c:y val="7.8208539661461379E-2"/>
          <c:w val="0.34344997448430892"/>
          <c:h val="0.5431928190208769"/>
        </c:manualLayout>
      </c:layout>
      <c:overlay val="0"/>
      <c:spPr>
        <a:solidFill>
          <a:sysClr val="window" lastClr="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Sales of IC chipsets / Sales of transceivers</a:t>
            </a:r>
          </a:p>
        </c:rich>
      </c:tx>
      <c:layout>
        <c:manualLayout>
          <c:xMode val="edge"/>
          <c:yMode val="edge"/>
          <c:x val="0.17803338582677164"/>
          <c:y val="0"/>
        </c:manualLayout>
      </c:layout>
      <c:overlay val="0"/>
      <c:spPr>
        <a:noFill/>
        <a:ln>
          <a:noFill/>
        </a:ln>
        <a:effectLst/>
      </c:spPr>
    </c:title>
    <c:autoTitleDeleted val="0"/>
    <c:plotArea>
      <c:layout>
        <c:manualLayout>
          <c:layoutTarget val="inner"/>
          <c:xMode val="edge"/>
          <c:yMode val="edge"/>
          <c:x val="0.10342825896762904"/>
          <c:y val="0.21137819536522151"/>
          <c:w val="0.86601618547681536"/>
          <c:h val="0.66038923132327387"/>
        </c:manualLayout>
      </c:layout>
      <c:lineChart>
        <c:grouping val="standard"/>
        <c:varyColors val="0"/>
        <c:ser>
          <c:idx val="0"/>
          <c:order val="0"/>
          <c:tx>
            <c:v>Ethernet</c:v>
          </c:tx>
          <c:spPr>
            <a:ln w="28575" cap="rnd">
              <a:solidFill>
                <a:schemeClr val="accent1"/>
              </a:solidFill>
              <a:round/>
            </a:ln>
            <a:effectLst/>
          </c:spPr>
          <c:marker>
            <c:symbol val="none"/>
          </c:marker>
          <c:cat>
            <c:numRef>
              <c:f>'Report charts'!$C$71:$N$71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charts'!$C$74:$N$74</c:f>
              <c:numCache>
                <c:formatCode>0.0%</c:formatCode>
                <c:ptCount val="12"/>
                <c:pt idx="0">
                  <c:v>5.5188188636852438E-2</c:v>
                </c:pt>
                <c:pt idx="1">
                  <c:v>6.0886568118078709E-2</c:v>
                </c:pt>
                <c:pt idx="2">
                  <c:v>8.2272663954341074E-2</c:v>
                </c:pt>
              </c:numCache>
            </c:numRef>
          </c:val>
          <c:smooth val="0"/>
          <c:extLst>
            <c:ext xmlns:c16="http://schemas.microsoft.com/office/drawing/2014/chart" uri="{C3380CC4-5D6E-409C-BE32-E72D297353CC}">
              <c16:uniqueId val="{00000000-DD44-6C4A-BEFD-7954513B3BF4}"/>
            </c:ext>
          </c:extLst>
        </c:ser>
        <c:ser>
          <c:idx val="1"/>
          <c:order val="1"/>
          <c:tx>
            <c:v>DWDM</c:v>
          </c:tx>
          <c:spPr>
            <a:ln w="28575" cap="rnd">
              <a:solidFill>
                <a:schemeClr val="accent2"/>
              </a:solidFill>
              <a:round/>
            </a:ln>
            <a:effectLst/>
          </c:spPr>
          <c:marker>
            <c:symbol val="none"/>
          </c:marker>
          <c:cat>
            <c:numRef>
              <c:f>'Report charts'!$C$71:$N$71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charts'!$C$66:$N$66</c:f>
              <c:numCache>
                <c:formatCode>0.0%</c:formatCode>
                <c:ptCount val="12"/>
                <c:pt idx="0">
                  <c:v>0.17007431433916226</c:v>
                </c:pt>
                <c:pt idx="1">
                  <c:v>0.18051622812589679</c:v>
                </c:pt>
                <c:pt idx="2">
                  <c:v>0.1973621309162619</c:v>
                </c:pt>
              </c:numCache>
            </c:numRef>
          </c:val>
          <c:smooth val="0"/>
          <c:extLst>
            <c:ext xmlns:c16="http://schemas.microsoft.com/office/drawing/2014/chart" uri="{C3380CC4-5D6E-409C-BE32-E72D297353CC}">
              <c16:uniqueId val="{00000001-DD44-6C4A-BEFD-7954513B3BF4}"/>
            </c:ext>
          </c:extLst>
        </c:ser>
        <c:dLbls>
          <c:showLegendKey val="0"/>
          <c:showVal val="0"/>
          <c:showCatName val="0"/>
          <c:showSerName val="0"/>
          <c:showPercent val="0"/>
          <c:showBubbleSize val="0"/>
        </c:dLbls>
        <c:smooth val="0"/>
        <c:axId val="151662592"/>
        <c:axId val="151664128"/>
      </c:lineChart>
      <c:catAx>
        <c:axId val="15166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200"/>
            </a:pPr>
            <a:endParaRPr lang="en-US"/>
          </a:p>
        </c:txPr>
        <c:crossAx val="151664128"/>
        <c:crosses val="autoZero"/>
        <c:auto val="1"/>
        <c:lblAlgn val="ctr"/>
        <c:lblOffset val="100"/>
        <c:noMultiLvlLbl val="0"/>
      </c:catAx>
      <c:valAx>
        <c:axId val="15166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sz="1200"/>
            </a:pPr>
            <a:endParaRPr lang="en-US"/>
          </a:p>
        </c:txPr>
        <c:crossAx val="151662592"/>
        <c:crosses val="autoZero"/>
        <c:crossBetween val="between"/>
      </c:valAx>
      <c:spPr>
        <a:noFill/>
        <a:ln>
          <a:noFill/>
        </a:ln>
        <a:effectLst/>
      </c:spPr>
    </c:plotArea>
    <c:legend>
      <c:legendPos val="t"/>
      <c:layout>
        <c:manualLayout>
          <c:xMode val="edge"/>
          <c:yMode val="edge"/>
          <c:x val="0.24037657912099405"/>
          <c:y val="8.0722276502763424E-2"/>
          <c:w val="0.45862860892388452"/>
          <c:h val="0.14294036162146395"/>
        </c:manualLayout>
      </c:layout>
      <c:overlay val="0"/>
      <c:spPr>
        <a:noFill/>
        <a:ln>
          <a:noFill/>
        </a:ln>
        <a:effectLst/>
      </c:spPr>
      <c:txPr>
        <a:bodyPr rot="0" vert="horz"/>
        <a:lstStyle/>
        <a:p>
          <a:pPr>
            <a:defRPr sz="1200"/>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80080434453056"/>
          <c:y val="8.1504839862364217E-2"/>
          <c:w val="0.77999054761416431"/>
          <c:h val="0.79314970687722608"/>
        </c:manualLayout>
      </c:layout>
      <c:lineChart>
        <c:grouping val="standard"/>
        <c:varyColors val="0"/>
        <c:ser>
          <c:idx val="0"/>
          <c:order val="0"/>
          <c:tx>
            <c:strRef>
              <c:f>'Report charts'!$B$99</c:f>
              <c:strCache>
                <c:ptCount val="1"/>
                <c:pt idx="0">
                  <c:v>X2/XenPak</c:v>
                </c:pt>
              </c:strCache>
            </c:strRef>
          </c:tx>
          <c:spPr>
            <a:ln w="28575" cap="rnd">
              <a:solidFill>
                <a:schemeClr val="accent1"/>
              </a:solidFill>
              <a:round/>
            </a:ln>
            <a:effectLst/>
          </c:spPr>
          <c:marker>
            <c:symbol val="none"/>
          </c:marker>
          <c:cat>
            <c:numRef>
              <c:f>'Report charts'!$C$98:$L$98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'Report charts'!$C$99:$L$99</c:f>
              <c:numCache>
                <c:formatCode>_(* #,##0_);_(* \(#,##0\);_(* "-"??_);_(@_)</c:formatCode>
                <c:ptCount val="10"/>
                <c:pt idx="0">
                  <c:v>49892.645000000004</c:v>
                </c:pt>
                <c:pt idx="1">
                  <c:v>124760</c:v>
                </c:pt>
                <c:pt idx="2">
                  <c:v>219594</c:v>
                </c:pt>
              </c:numCache>
            </c:numRef>
          </c:val>
          <c:smooth val="0"/>
          <c:extLst>
            <c:ext xmlns:c16="http://schemas.microsoft.com/office/drawing/2014/chart" uri="{C3380CC4-5D6E-409C-BE32-E72D297353CC}">
              <c16:uniqueId val="{00000000-E904-F242-A915-D117C538A87D}"/>
            </c:ext>
          </c:extLst>
        </c:ser>
        <c:ser>
          <c:idx val="1"/>
          <c:order val="1"/>
          <c:tx>
            <c:strRef>
              <c:f>'Report charts'!$B$100</c:f>
              <c:strCache>
                <c:ptCount val="1"/>
                <c:pt idx="0">
                  <c:v>XFP</c:v>
                </c:pt>
              </c:strCache>
            </c:strRef>
          </c:tx>
          <c:spPr>
            <a:ln w="28575" cap="rnd">
              <a:solidFill>
                <a:schemeClr val="accent2"/>
              </a:solidFill>
              <a:round/>
            </a:ln>
            <a:effectLst/>
          </c:spPr>
          <c:marker>
            <c:symbol val="none"/>
          </c:marker>
          <c:cat>
            <c:numRef>
              <c:f>'Report charts'!$C$98:$L$98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'Report charts'!$C$100:$L$100</c:f>
              <c:numCache>
                <c:formatCode>_(* #,##0_);_(* \(#,##0\);_(* "-"??_);_(@_)</c:formatCode>
                <c:ptCount val="10"/>
                <c:pt idx="0">
                  <c:v>6833.4049999999997</c:v>
                </c:pt>
                <c:pt idx="1">
                  <c:v>34109</c:v>
                </c:pt>
                <c:pt idx="2">
                  <c:v>86591</c:v>
                </c:pt>
              </c:numCache>
            </c:numRef>
          </c:val>
          <c:smooth val="0"/>
          <c:extLst>
            <c:ext xmlns:c16="http://schemas.microsoft.com/office/drawing/2014/chart" uri="{C3380CC4-5D6E-409C-BE32-E72D297353CC}">
              <c16:uniqueId val="{00000001-E904-F242-A915-D117C538A87D}"/>
            </c:ext>
          </c:extLst>
        </c:ser>
        <c:ser>
          <c:idx val="2"/>
          <c:order val="2"/>
          <c:tx>
            <c:strRef>
              <c:f>'Report charts'!$B$101</c:f>
              <c:strCache>
                <c:ptCount val="1"/>
                <c:pt idx="0">
                  <c:v>SFP+</c:v>
                </c:pt>
              </c:strCache>
            </c:strRef>
          </c:tx>
          <c:spPr>
            <a:ln w="28575" cap="rnd">
              <a:solidFill>
                <a:schemeClr val="accent3"/>
              </a:solidFill>
              <a:round/>
            </a:ln>
            <a:effectLst/>
          </c:spPr>
          <c:marker>
            <c:symbol val="none"/>
          </c:marker>
          <c:cat>
            <c:numRef>
              <c:f>'Report charts'!$C$98:$L$98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'Report charts'!$C$101:$L$101</c:f>
              <c:numCache>
                <c:formatCode>_(* #,##0_);_(* \(#,##0\);_(* "-"??_);_(@_)</c:formatCode>
                <c:ptCount val="10"/>
                <c:pt idx="0">
                  <c:v>0</c:v>
                </c:pt>
                <c:pt idx="1">
                  <c:v>0</c:v>
                </c:pt>
                <c:pt idx="2">
                  <c:v>0</c:v>
                </c:pt>
              </c:numCache>
            </c:numRef>
          </c:val>
          <c:smooth val="0"/>
          <c:extLst>
            <c:ext xmlns:c16="http://schemas.microsoft.com/office/drawing/2014/chart" uri="{C3380CC4-5D6E-409C-BE32-E72D297353CC}">
              <c16:uniqueId val="{00000002-E904-F242-A915-D117C538A87D}"/>
            </c:ext>
          </c:extLst>
        </c:ser>
        <c:dLbls>
          <c:showLegendKey val="0"/>
          <c:showVal val="0"/>
          <c:showCatName val="0"/>
          <c:showSerName val="0"/>
          <c:showPercent val="0"/>
          <c:showBubbleSize val="0"/>
        </c:dLbls>
        <c:smooth val="0"/>
        <c:axId val="151708416"/>
        <c:axId val="151709952"/>
      </c:lineChart>
      <c:catAx>
        <c:axId val="15170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51709952"/>
        <c:crosses val="autoZero"/>
        <c:auto val="1"/>
        <c:lblAlgn val="ctr"/>
        <c:lblOffset val="100"/>
        <c:noMultiLvlLbl val="0"/>
      </c:catAx>
      <c:valAx>
        <c:axId val="151709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layout>
            <c:manualLayout>
              <c:xMode val="edge"/>
              <c:yMode val="edge"/>
              <c:x val="1.4495501199382919E-2"/>
              <c:y val="0.28750666032170596"/>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51708416"/>
        <c:crosses val="autoZero"/>
        <c:crossBetween val="between"/>
      </c:valAx>
      <c:spPr>
        <a:noFill/>
        <a:ln>
          <a:noFill/>
        </a:ln>
        <a:effectLst/>
      </c:spPr>
    </c:plotArea>
    <c:legend>
      <c:legendPos val="b"/>
      <c:layout>
        <c:manualLayout>
          <c:xMode val="edge"/>
          <c:yMode val="edge"/>
          <c:x val="0.24583747246769691"/>
          <c:y val="9.7145145092942586E-2"/>
          <c:w val="0.2417812180257129"/>
          <c:h val="0.41116550722421835"/>
        </c:manualLayout>
      </c:layout>
      <c:overlay val="0"/>
      <c:spPr>
        <a:solidFill>
          <a:schemeClr val="bg1"/>
        </a:solidFill>
        <a:ln>
          <a:solidFill>
            <a:schemeClr val="tx1">
              <a:lumMod val="50000"/>
              <a:lumOff val="50000"/>
            </a:schemeClr>
          </a:solidFill>
        </a:ln>
        <a:effectLst/>
      </c:spPr>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latin typeface="+mn-lt"/>
              </a:rPr>
              <a:t>IC chipsets for optical transceivers - market value</a:t>
            </a:r>
            <a:endParaRPr lang="en-US" sz="1000">
              <a:effectLst/>
              <a:latin typeface="+mn-lt"/>
            </a:endParaRPr>
          </a:p>
        </c:rich>
      </c:tx>
      <c:layout>
        <c:manualLayout>
          <c:xMode val="edge"/>
          <c:yMode val="edge"/>
          <c:x val="0.25735226053361787"/>
          <c:y val="2.7777777777777776E-2"/>
        </c:manualLayout>
      </c:layout>
      <c:overlay val="0"/>
    </c:title>
    <c:autoTitleDeleted val="0"/>
    <c:plotArea>
      <c:layout>
        <c:manualLayout>
          <c:layoutTarget val="inner"/>
          <c:xMode val="edge"/>
          <c:yMode val="edge"/>
          <c:x val="0.11769999107520816"/>
          <c:y val="0.11922462817147854"/>
          <c:w val="0.66159531063597743"/>
          <c:h val="0.72376212245120697"/>
        </c:manualLayout>
      </c:layout>
      <c:barChart>
        <c:barDir val="col"/>
        <c:grouping val="stacked"/>
        <c:varyColors val="0"/>
        <c:ser>
          <c:idx val="0"/>
          <c:order val="0"/>
          <c:tx>
            <c:strRef>
              <c:f>Summary!$B$35</c:f>
              <c:strCache>
                <c:ptCount val="1"/>
                <c:pt idx="0">
                  <c:v>FibreChannel</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Summary!$C$35:$N$35</c:f>
              <c:numCache>
                <c:formatCode>_("$"* #,##0_);_("$"* \(#,##0\);_("$"* "-"??_);_(@_)</c:formatCode>
                <c:ptCount val="12"/>
                <c:pt idx="0">
                  <c:v>18.89607040016492</c:v>
                </c:pt>
                <c:pt idx="1">
                  <c:v>20.545941712499992</c:v>
                </c:pt>
                <c:pt idx="2">
                  <c:v>19.586761494178372</c:v>
                </c:pt>
              </c:numCache>
            </c:numRef>
          </c:val>
          <c:extLst>
            <c:ext xmlns:c16="http://schemas.microsoft.com/office/drawing/2014/chart" uri="{C3380CC4-5D6E-409C-BE32-E72D297353CC}">
              <c16:uniqueId val="{00000000-3E35-3A4A-8C36-EAA8F88DB46E}"/>
            </c:ext>
          </c:extLst>
        </c:ser>
        <c:ser>
          <c:idx val="1"/>
          <c:order val="1"/>
          <c:tx>
            <c:strRef>
              <c:f>Summary!$B$36</c:f>
              <c:strCache>
                <c:ptCount val="1"/>
                <c:pt idx="0">
                  <c:v>AOCs/EOMs/AECs</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Summary!$C$36:$N$36</c:f>
              <c:numCache>
                <c:formatCode>_("$"* #,##0_);_("$"* \(#,##0\);_("$"* "-"??_);_(@_)</c:formatCode>
                <c:ptCount val="12"/>
                <c:pt idx="0">
                  <c:v>43.261327012727492</c:v>
                </c:pt>
                <c:pt idx="1">
                  <c:v>44.48450417749995</c:v>
                </c:pt>
                <c:pt idx="2">
                  <c:v>51.706630266896454</c:v>
                </c:pt>
              </c:numCache>
            </c:numRef>
          </c:val>
          <c:extLst>
            <c:ext xmlns:c16="http://schemas.microsoft.com/office/drawing/2014/chart" uri="{C3380CC4-5D6E-409C-BE32-E72D297353CC}">
              <c16:uniqueId val="{00000001-3E35-3A4A-8C36-EAA8F88DB46E}"/>
            </c:ext>
          </c:extLst>
        </c:ser>
        <c:ser>
          <c:idx val="2"/>
          <c:order val="2"/>
          <c:tx>
            <c:strRef>
              <c:f>Summary!$B$37</c:f>
              <c:strCache>
                <c:ptCount val="1"/>
                <c:pt idx="0">
                  <c:v>Ethernet</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Summary!$C$37:$N$37</c:f>
              <c:numCache>
                <c:formatCode>_("$"* #,##0_);_("$"* \(#,##0\);_("$"* "-"??_);_(@_)</c:formatCode>
                <c:ptCount val="12"/>
                <c:pt idx="0">
                  <c:v>230.08243097717667</c:v>
                </c:pt>
                <c:pt idx="1">
                  <c:v>281.73277458669094</c:v>
                </c:pt>
                <c:pt idx="2">
                  <c:v>343.09815163728035</c:v>
                </c:pt>
              </c:numCache>
            </c:numRef>
          </c:val>
          <c:extLst>
            <c:ext xmlns:c16="http://schemas.microsoft.com/office/drawing/2014/chart" uri="{C3380CC4-5D6E-409C-BE32-E72D297353CC}">
              <c16:uniqueId val="{00000002-3E35-3A4A-8C36-EAA8F88DB46E}"/>
            </c:ext>
          </c:extLst>
        </c:ser>
        <c:ser>
          <c:idx val="3"/>
          <c:order val="3"/>
          <c:tx>
            <c:strRef>
              <c:f>Summary!$B$38</c:f>
              <c:strCache>
                <c:ptCount val="1"/>
                <c:pt idx="0">
                  <c:v>CWDM/DWDM</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Summary!$C$38:$N$38</c:f>
              <c:numCache>
                <c:formatCode>_("$"* #,##0_);_("$"* \(#,##0\);_("$"* "-"??_);_(@_)</c:formatCode>
                <c:ptCount val="12"/>
                <c:pt idx="0">
                  <c:v>1069.419330567277</c:v>
                </c:pt>
                <c:pt idx="1">
                  <c:v>898.59774118955852</c:v>
                </c:pt>
                <c:pt idx="2">
                  <c:v>751.02766171854546</c:v>
                </c:pt>
              </c:numCache>
            </c:numRef>
          </c:val>
          <c:extLst>
            <c:ext xmlns:c16="http://schemas.microsoft.com/office/drawing/2014/chart" uri="{C3380CC4-5D6E-409C-BE32-E72D297353CC}">
              <c16:uniqueId val="{00000003-3E35-3A4A-8C36-EAA8F88DB46E}"/>
            </c:ext>
          </c:extLst>
        </c:ser>
        <c:ser>
          <c:idx val="4"/>
          <c:order val="4"/>
          <c:tx>
            <c:strRef>
              <c:f>Summary!$B$39</c:f>
              <c:strCache>
                <c:ptCount val="1"/>
                <c:pt idx="0">
                  <c:v>Wireless fronthaul/backhaul</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Summary!$C$39:$N$39</c:f>
              <c:numCache>
                <c:formatCode>_("$"* #,##0_);_("$"* \(#,##0\);_("$"* "-"??_);_(@_)</c:formatCode>
                <c:ptCount val="12"/>
                <c:pt idx="0">
                  <c:v>56.493709603425316</c:v>
                </c:pt>
                <c:pt idx="1">
                  <c:v>38.821888485029717</c:v>
                </c:pt>
                <c:pt idx="2">
                  <c:v>55.403850687683878</c:v>
                </c:pt>
              </c:numCache>
            </c:numRef>
          </c:val>
          <c:extLst>
            <c:ext xmlns:c16="http://schemas.microsoft.com/office/drawing/2014/chart" uri="{C3380CC4-5D6E-409C-BE32-E72D297353CC}">
              <c16:uniqueId val="{00000004-3E35-3A4A-8C36-EAA8F88DB46E}"/>
            </c:ext>
          </c:extLst>
        </c:ser>
        <c:ser>
          <c:idx val="5"/>
          <c:order val="5"/>
          <c:tx>
            <c:strRef>
              <c:f>Summary!$B$40</c:f>
              <c:strCache>
                <c:ptCount val="1"/>
                <c:pt idx="0">
                  <c:v>Fiber-to-the-home</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Summary!$C$40:$N$40</c:f>
              <c:numCache>
                <c:formatCode>_("$"* #,##0_);_("$"* \(#,##0\);_("$"* "-"??_);_(@_)</c:formatCode>
                <c:ptCount val="12"/>
                <c:pt idx="0">
                  <c:v>97.114378067439873</c:v>
                </c:pt>
                <c:pt idx="1">
                  <c:v>90.227132949382465</c:v>
                </c:pt>
                <c:pt idx="2">
                  <c:v>60.66703838987079</c:v>
                </c:pt>
              </c:numCache>
            </c:numRef>
          </c:val>
          <c:extLst>
            <c:ext xmlns:c16="http://schemas.microsoft.com/office/drawing/2014/chart" uri="{C3380CC4-5D6E-409C-BE32-E72D297353CC}">
              <c16:uniqueId val="{00000000-A8DE-5C49-BB84-BC6712830D04}"/>
            </c:ext>
          </c:extLst>
        </c:ser>
        <c:dLbls>
          <c:showLegendKey val="0"/>
          <c:showVal val="0"/>
          <c:showCatName val="0"/>
          <c:showSerName val="0"/>
          <c:showPercent val="0"/>
          <c:showBubbleSize val="0"/>
        </c:dLbls>
        <c:gapWidth val="150"/>
        <c:overlap val="100"/>
        <c:axId val="73992064"/>
        <c:axId val="73993600"/>
      </c:barChart>
      <c:catAx>
        <c:axId val="73992064"/>
        <c:scaling>
          <c:orientation val="minMax"/>
        </c:scaling>
        <c:delete val="0"/>
        <c:axPos val="b"/>
        <c:numFmt formatCode="General" sourceLinked="1"/>
        <c:majorTickMark val="out"/>
        <c:minorTickMark val="none"/>
        <c:tickLblPos val="nextTo"/>
        <c:txPr>
          <a:bodyPr rot="-2700000"/>
          <a:lstStyle/>
          <a:p>
            <a:pPr>
              <a:defRPr/>
            </a:pPr>
            <a:endParaRPr lang="en-US"/>
          </a:p>
        </c:txPr>
        <c:crossAx val="73993600"/>
        <c:crosses val="autoZero"/>
        <c:auto val="1"/>
        <c:lblAlgn val="ctr"/>
        <c:lblOffset val="100"/>
        <c:noMultiLvlLbl val="0"/>
      </c:catAx>
      <c:valAx>
        <c:axId val="73993600"/>
        <c:scaling>
          <c:orientation val="minMax"/>
        </c:scaling>
        <c:delete val="0"/>
        <c:axPos val="l"/>
        <c:majorGridlines/>
        <c:title>
          <c:tx>
            <c:rich>
              <a:bodyPr rot="-5400000" vert="horz"/>
              <a:lstStyle/>
              <a:p>
                <a:pPr>
                  <a:defRPr/>
                </a:pPr>
                <a:r>
                  <a:rPr lang="en-US"/>
                  <a:t>Market value ($ millions)</a:t>
                </a:r>
              </a:p>
            </c:rich>
          </c:tx>
          <c:layout>
            <c:manualLayout>
              <c:xMode val="edge"/>
              <c:yMode val="edge"/>
              <c:x val="8.4548073923477692E-4"/>
              <c:y val="0.24683462734062028"/>
            </c:manualLayout>
          </c:layout>
          <c:overlay val="0"/>
        </c:title>
        <c:numFmt formatCode="_(&quot;$&quot;* #,##0_);_(&quot;$&quot;* \(#,##0\);_(&quot;$&quot;* &quot;-&quot;??_);_(@_)" sourceLinked="1"/>
        <c:majorTickMark val="out"/>
        <c:minorTickMark val="none"/>
        <c:tickLblPos val="nextTo"/>
        <c:crossAx val="73992064"/>
        <c:crosses val="autoZero"/>
        <c:crossBetween val="between"/>
      </c:valAx>
    </c:plotArea>
    <c:legend>
      <c:legendPos val="r"/>
      <c:layout>
        <c:manualLayout>
          <c:xMode val="edge"/>
          <c:yMode val="edge"/>
          <c:x val="0.78766009298336448"/>
          <c:y val="0.15544546515018959"/>
          <c:w val="0.1994850640051406"/>
          <c:h val="0.73378463108778069"/>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84981560648932"/>
          <c:y val="0.13852280961704966"/>
          <c:w val="0.86882984004923658"/>
          <c:h val="0.71366442894203208"/>
        </c:manualLayout>
      </c:layout>
      <c:lineChart>
        <c:grouping val="standard"/>
        <c:varyColors val="0"/>
        <c:ser>
          <c:idx val="0"/>
          <c:order val="0"/>
          <c:tx>
            <c:v>10G</c:v>
          </c:tx>
          <c:spPr>
            <a:ln w="28575" cap="rnd">
              <a:solidFill>
                <a:schemeClr val="accent1"/>
              </a:solidFill>
              <a:round/>
            </a:ln>
            <a:effectLst/>
          </c:spPr>
          <c:marker>
            <c:symbol val="none"/>
          </c:marker>
          <c:cat>
            <c:numRef>
              <c:f>'Report charts'!$F$23:$N$23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'Report charts'!$F$26:$N$26</c:f>
              <c:numCache>
                <c:formatCode>0.0%</c:formatCode>
                <c:ptCount val="9"/>
              </c:numCache>
            </c:numRef>
          </c:val>
          <c:smooth val="0"/>
          <c:extLst>
            <c:ext xmlns:c16="http://schemas.microsoft.com/office/drawing/2014/chart" uri="{C3380CC4-5D6E-409C-BE32-E72D297353CC}">
              <c16:uniqueId val="{00000000-61C8-904F-A091-9F6DD68B1581}"/>
            </c:ext>
          </c:extLst>
        </c:ser>
        <c:ser>
          <c:idx val="1"/>
          <c:order val="1"/>
          <c:tx>
            <c:v>100G</c:v>
          </c:tx>
          <c:spPr>
            <a:ln w="28575" cap="rnd">
              <a:solidFill>
                <a:schemeClr val="accent2"/>
              </a:solidFill>
              <a:round/>
            </a:ln>
            <a:effectLst/>
          </c:spPr>
          <c:marker>
            <c:symbol val="none"/>
          </c:marker>
          <c:cat>
            <c:numRef>
              <c:f>'Report charts'!$F$23:$N$23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'Report charts'!$F$34:$N$34</c:f>
              <c:numCache>
                <c:formatCode>0.0%</c:formatCode>
                <c:ptCount val="9"/>
              </c:numCache>
            </c:numRef>
          </c:val>
          <c:smooth val="0"/>
          <c:extLst>
            <c:ext xmlns:c16="http://schemas.microsoft.com/office/drawing/2014/chart" uri="{C3380CC4-5D6E-409C-BE32-E72D297353CC}">
              <c16:uniqueId val="{00000001-61C8-904F-A091-9F6DD68B1581}"/>
            </c:ext>
          </c:extLst>
        </c:ser>
        <c:ser>
          <c:idx val="2"/>
          <c:order val="2"/>
          <c:tx>
            <c:v>200G &amp; above</c:v>
          </c:tx>
          <c:spPr>
            <a:ln w="28575" cap="rnd">
              <a:solidFill>
                <a:schemeClr val="accent3"/>
              </a:solidFill>
              <a:round/>
            </a:ln>
            <a:effectLst/>
          </c:spPr>
          <c:marker>
            <c:symbol val="none"/>
          </c:marker>
          <c:cat>
            <c:numRef>
              <c:f>'Report charts'!$F$23:$N$23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'Report charts'!$F$42:$N$42</c:f>
              <c:numCache>
                <c:formatCode>0.0%</c:formatCode>
                <c:ptCount val="9"/>
              </c:numCache>
            </c:numRef>
          </c:val>
          <c:smooth val="0"/>
          <c:extLst>
            <c:ext xmlns:c16="http://schemas.microsoft.com/office/drawing/2014/chart" uri="{C3380CC4-5D6E-409C-BE32-E72D297353CC}">
              <c16:uniqueId val="{00000002-61C8-904F-A091-9F6DD68B1581}"/>
            </c:ext>
          </c:extLst>
        </c:ser>
        <c:dLbls>
          <c:showLegendKey val="0"/>
          <c:showVal val="0"/>
          <c:showCatName val="0"/>
          <c:showSerName val="0"/>
          <c:showPercent val="0"/>
          <c:showBubbleSize val="0"/>
        </c:dLbls>
        <c:smooth val="0"/>
        <c:axId val="151873024"/>
        <c:axId val="151874560"/>
      </c:lineChart>
      <c:catAx>
        <c:axId val="1518730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sz="1200">
                <a:solidFill>
                  <a:schemeClr val="tx1"/>
                </a:solidFill>
              </a:defRPr>
            </a:pPr>
            <a:endParaRPr lang="en-US"/>
          </a:p>
        </c:txPr>
        <c:crossAx val="151874560"/>
        <c:crosses val="autoZero"/>
        <c:auto val="1"/>
        <c:lblAlgn val="ctr"/>
        <c:lblOffset val="100"/>
        <c:noMultiLvlLbl val="0"/>
      </c:catAx>
      <c:valAx>
        <c:axId val="151874560"/>
        <c:scaling>
          <c:orientation val="minMax"/>
          <c:min val="6.0000000000000012E-2"/>
        </c:scaling>
        <c:delete val="0"/>
        <c:axPos val="l"/>
        <c:majorGridlines>
          <c:spPr>
            <a:ln w="9525" cap="flat" cmpd="sng" algn="ctr">
              <a:solidFill>
                <a:schemeClr val="tx1"/>
              </a:solidFill>
              <a:prstDash val="sysDot"/>
              <a:round/>
            </a:ln>
            <a:effectLst/>
          </c:spPr>
        </c:majorGridlines>
        <c:numFmt formatCode="0%" sourceLinked="0"/>
        <c:majorTickMark val="none"/>
        <c:minorTickMark val="none"/>
        <c:tickLblPos val="nextTo"/>
        <c:spPr>
          <a:noFill/>
          <a:ln>
            <a:noFill/>
          </a:ln>
          <a:effectLst/>
        </c:spPr>
        <c:txPr>
          <a:bodyPr rot="-60000000" vert="horz"/>
          <a:lstStyle/>
          <a:p>
            <a:pPr>
              <a:defRPr sz="1200">
                <a:solidFill>
                  <a:schemeClr val="tx1"/>
                </a:solidFill>
              </a:defRPr>
            </a:pPr>
            <a:endParaRPr lang="en-US"/>
          </a:p>
        </c:txPr>
        <c:crossAx val="151873024"/>
        <c:crosses val="autoZero"/>
        <c:crossBetween val="between"/>
      </c:valAx>
      <c:spPr>
        <a:noFill/>
        <a:ln>
          <a:noFill/>
        </a:ln>
        <a:effectLst/>
      </c:spPr>
    </c:plotArea>
    <c:legend>
      <c:legendPos val="t"/>
      <c:layout>
        <c:manualLayout>
          <c:xMode val="edge"/>
          <c:yMode val="edge"/>
          <c:x val="0.22965376187885769"/>
          <c:y val="4.0468518354724661E-2"/>
          <c:w val="0.60588823292804872"/>
          <c:h val="0.10564951763009461"/>
        </c:manualLayout>
      </c:layout>
      <c:overlay val="0"/>
      <c:spPr>
        <a:noFill/>
        <a:ln>
          <a:noFill/>
        </a:ln>
        <a:effectLst/>
      </c:spPr>
      <c:txPr>
        <a:bodyPr rot="0" vert="horz"/>
        <a:lstStyle/>
        <a:p>
          <a:pPr>
            <a:defRPr sz="1200">
              <a:solidFill>
                <a:schemeClr val="tx1"/>
              </a:solidFil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55795155411209"/>
          <c:y val="0.16929032927815044"/>
          <c:w val="0.75835644709640782"/>
          <c:h val="0.72322949457174346"/>
        </c:manualLayout>
      </c:layout>
      <c:lineChart>
        <c:grouping val="standard"/>
        <c:varyColors val="0"/>
        <c:ser>
          <c:idx val="0"/>
          <c:order val="0"/>
          <c:tx>
            <c:strRef>
              <c:f>'Report charts'!$B$157</c:f>
              <c:strCache>
                <c:ptCount val="1"/>
                <c:pt idx="0">
                  <c:v>200GbE</c:v>
                </c:pt>
              </c:strCache>
            </c:strRef>
          </c:tx>
          <c:spPr>
            <a:ln w="28575" cap="rnd">
              <a:solidFill>
                <a:schemeClr val="accent1"/>
              </a:solidFill>
              <a:round/>
            </a:ln>
            <a:effectLst/>
          </c:spPr>
          <c:marker>
            <c:symbol val="none"/>
          </c:marker>
          <c:cat>
            <c:numRef>
              <c:f>'Report charts'!$D$156:$N$156</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'Report charts'!$D$157:$N$157</c:f>
              <c:numCache>
                <c:formatCode>_(* #,##0_);_(* \(#,##0\);_(* "-"??_);_(@_)</c:formatCode>
                <c:ptCount val="11"/>
                <c:pt idx="0">
                  <c:v>0</c:v>
                </c:pt>
                <c:pt idx="1">
                  <c:v>1000</c:v>
                </c:pt>
              </c:numCache>
            </c:numRef>
          </c:val>
          <c:smooth val="0"/>
          <c:extLst>
            <c:ext xmlns:c16="http://schemas.microsoft.com/office/drawing/2014/chart" uri="{C3380CC4-5D6E-409C-BE32-E72D297353CC}">
              <c16:uniqueId val="{00000000-A25E-104F-A4AF-9622A2721233}"/>
            </c:ext>
          </c:extLst>
        </c:ser>
        <c:ser>
          <c:idx val="1"/>
          <c:order val="1"/>
          <c:tx>
            <c:strRef>
              <c:f>'Report charts'!$B$158</c:f>
              <c:strCache>
                <c:ptCount val="1"/>
                <c:pt idx="0">
                  <c:v>2x200GbE</c:v>
                </c:pt>
              </c:strCache>
            </c:strRef>
          </c:tx>
          <c:spPr>
            <a:ln w="28575" cap="rnd">
              <a:solidFill>
                <a:schemeClr val="accent2"/>
              </a:solidFill>
              <a:round/>
            </a:ln>
            <a:effectLst/>
          </c:spPr>
          <c:marker>
            <c:symbol val="none"/>
          </c:marker>
          <c:cat>
            <c:numRef>
              <c:f>'Report charts'!$D$156:$N$156</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'Report charts'!$D$158:$N$158</c:f>
              <c:numCache>
                <c:formatCode>_(* #,##0_);_(* \(#,##0\);_(* "-"??_);_(@_)</c:formatCode>
                <c:ptCount val="11"/>
                <c:pt idx="0">
                  <c:v>0</c:v>
                </c:pt>
                <c:pt idx="1">
                  <c:v>35000</c:v>
                </c:pt>
              </c:numCache>
            </c:numRef>
          </c:val>
          <c:smooth val="0"/>
          <c:extLst>
            <c:ext xmlns:c16="http://schemas.microsoft.com/office/drawing/2014/chart" uri="{C3380CC4-5D6E-409C-BE32-E72D297353CC}">
              <c16:uniqueId val="{00000001-A25E-104F-A4AF-9622A2721233}"/>
            </c:ext>
          </c:extLst>
        </c:ser>
        <c:ser>
          <c:idx val="2"/>
          <c:order val="2"/>
          <c:tx>
            <c:strRef>
              <c:f>'Report charts'!$B$159</c:f>
              <c:strCache>
                <c:ptCount val="1"/>
                <c:pt idx="0">
                  <c:v>400G</c:v>
                </c:pt>
              </c:strCache>
            </c:strRef>
          </c:tx>
          <c:spPr>
            <a:ln w="28575" cap="rnd">
              <a:solidFill>
                <a:schemeClr val="accent3"/>
              </a:solidFill>
              <a:round/>
            </a:ln>
            <a:effectLst/>
          </c:spPr>
          <c:marker>
            <c:symbol val="none"/>
          </c:marker>
          <c:cat>
            <c:numRef>
              <c:f>'Report charts'!$D$156:$N$156</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'Report charts'!$D$159:$N$159</c:f>
              <c:numCache>
                <c:formatCode>_(* #,##0_);_(* \(#,##0\);_(* "-"??_);_(@_)</c:formatCode>
                <c:ptCount val="11"/>
                <c:pt idx="0">
                  <c:v>89</c:v>
                </c:pt>
                <c:pt idx="1">
                  <c:v>4000</c:v>
                </c:pt>
              </c:numCache>
            </c:numRef>
          </c:val>
          <c:smooth val="0"/>
          <c:extLst>
            <c:ext xmlns:c16="http://schemas.microsoft.com/office/drawing/2014/chart" uri="{C3380CC4-5D6E-409C-BE32-E72D297353CC}">
              <c16:uniqueId val="{00000002-A25E-104F-A4AF-9622A2721233}"/>
            </c:ext>
          </c:extLst>
        </c:ser>
        <c:dLbls>
          <c:showLegendKey val="0"/>
          <c:showVal val="0"/>
          <c:showCatName val="0"/>
          <c:showSerName val="0"/>
          <c:showPercent val="0"/>
          <c:showBubbleSize val="0"/>
        </c:dLbls>
        <c:smooth val="0"/>
        <c:axId val="151909888"/>
        <c:axId val="151911424"/>
      </c:lineChart>
      <c:catAx>
        <c:axId val="15190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51911424"/>
        <c:crosses val="autoZero"/>
        <c:auto val="1"/>
        <c:lblAlgn val="ctr"/>
        <c:lblOffset val="100"/>
        <c:noMultiLvlLbl val="0"/>
      </c:catAx>
      <c:valAx>
        <c:axId val="151911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51909888"/>
        <c:crosses val="autoZero"/>
        <c:crossBetween val="between"/>
      </c:valAx>
      <c:spPr>
        <a:noFill/>
        <a:ln>
          <a:noFill/>
        </a:ln>
        <a:effectLst/>
      </c:spPr>
    </c:plotArea>
    <c:legend>
      <c:legendPos val="b"/>
      <c:layout>
        <c:manualLayout>
          <c:xMode val="edge"/>
          <c:yMode val="edge"/>
          <c:x val="0.23891149606299211"/>
          <c:y val="4.8083003489706524E-2"/>
          <c:w val="0.49323120763273648"/>
          <c:h val="8.2414460913938212E-2"/>
        </c:manualLayout>
      </c:layout>
      <c:overlay val="0"/>
      <c:spPr>
        <a:noFill/>
        <a:ln>
          <a:noFill/>
        </a:ln>
        <a:effectLst/>
      </c:spPr>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39131631008688"/>
          <c:y val="7.2303609304361027E-2"/>
          <c:w val="0.78933471397694122"/>
          <c:h val="0.80275235603363448"/>
        </c:manualLayout>
      </c:layout>
      <c:barChart>
        <c:barDir val="col"/>
        <c:grouping val="stacked"/>
        <c:varyColors val="0"/>
        <c:ser>
          <c:idx val="0"/>
          <c:order val="0"/>
          <c:tx>
            <c:strRef>
              <c:f>Summary!$B$35</c:f>
              <c:strCache>
                <c:ptCount val="1"/>
                <c:pt idx="0">
                  <c:v>FibreChannel</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Summary!$C$35:$N$35</c:f>
              <c:numCache>
                <c:formatCode>_("$"* #,##0_);_("$"* \(#,##0\);_("$"* "-"??_);_(@_)</c:formatCode>
                <c:ptCount val="12"/>
                <c:pt idx="0">
                  <c:v>18.89607040016492</c:v>
                </c:pt>
                <c:pt idx="1">
                  <c:v>20.545941712499992</c:v>
                </c:pt>
                <c:pt idx="2">
                  <c:v>19.586761494178372</c:v>
                </c:pt>
              </c:numCache>
            </c:numRef>
          </c:val>
          <c:extLst>
            <c:ext xmlns:c16="http://schemas.microsoft.com/office/drawing/2014/chart" uri="{C3380CC4-5D6E-409C-BE32-E72D297353CC}">
              <c16:uniqueId val="{00000000-5A67-7A41-80DB-2ACCAE71B2B4}"/>
            </c:ext>
          </c:extLst>
        </c:ser>
        <c:ser>
          <c:idx val="1"/>
          <c:order val="1"/>
          <c:tx>
            <c:strRef>
              <c:f>Summary!$B$36</c:f>
              <c:strCache>
                <c:ptCount val="1"/>
                <c:pt idx="0">
                  <c:v>AOCs/EOMs/AECs</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Summary!$C$36:$N$36</c:f>
              <c:numCache>
                <c:formatCode>_("$"* #,##0_);_("$"* \(#,##0\);_("$"* "-"??_);_(@_)</c:formatCode>
                <c:ptCount val="12"/>
                <c:pt idx="0">
                  <c:v>43.261327012727492</c:v>
                </c:pt>
                <c:pt idx="1">
                  <c:v>44.48450417749995</c:v>
                </c:pt>
                <c:pt idx="2">
                  <c:v>51.706630266896454</c:v>
                </c:pt>
              </c:numCache>
            </c:numRef>
          </c:val>
          <c:extLst>
            <c:ext xmlns:c16="http://schemas.microsoft.com/office/drawing/2014/chart" uri="{C3380CC4-5D6E-409C-BE32-E72D297353CC}">
              <c16:uniqueId val="{00000001-5A67-7A41-80DB-2ACCAE71B2B4}"/>
            </c:ext>
          </c:extLst>
        </c:ser>
        <c:ser>
          <c:idx val="2"/>
          <c:order val="2"/>
          <c:tx>
            <c:strRef>
              <c:f>Summary!$B$37</c:f>
              <c:strCache>
                <c:ptCount val="1"/>
                <c:pt idx="0">
                  <c:v>Ethernet</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Summary!$C$37:$N$37</c:f>
              <c:numCache>
                <c:formatCode>_("$"* #,##0_);_("$"* \(#,##0\);_("$"* "-"??_);_(@_)</c:formatCode>
                <c:ptCount val="12"/>
                <c:pt idx="0">
                  <c:v>230.08243097717667</c:v>
                </c:pt>
                <c:pt idx="1">
                  <c:v>281.73277458669094</c:v>
                </c:pt>
                <c:pt idx="2">
                  <c:v>343.09815163728035</c:v>
                </c:pt>
              </c:numCache>
            </c:numRef>
          </c:val>
          <c:extLst>
            <c:ext xmlns:c16="http://schemas.microsoft.com/office/drawing/2014/chart" uri="{C3380CC4-5D6E-409C-BE32-E72D297353CC}">
              <c16:uniqueId val="{00000002-5A67-7A41-80DB-2ACCAE71B2B4}"/>
            </c:ext>
          </c:extLst>
        </c:ser>
        <c:ser>
          <c:idx val="3"/>
          <c:order val="3"/>
          <c:tx>
            <c:strRef>
              <c:f>Summary!$B$38</c:f>
              <c:strCache>
                <c:ptCount val="1"/>
                <c:pt idx="0">
                  <c:v>CWDM/DWDM</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Summary!$C$38:$N$38</c:f>
              <c:numCache>
                <c:formatCode>_("$"* #,##0_);_("$"* \(#,##0\);_("$"* "-"??_);_(@_)</c:formatCode>
                <c:ptCount val="12"/>
                <c:pt idx="0">
                  <c:v>1069.419330567277</c:v>
                </c:pt>
                <c:pt idx="1">
                  <c:v>898.59774118955852</c:v>
                </c:pt>
                <c:pt idx="2">
                  <c:v>751.02766171854546</c:v>
                </c:pt>
              </c:numCache>
            </c:numRef>
          </c:val>
          <c:extLst>
            <c:ext xmlns:c16="http://schemas.microsoft.com/office/drawing/2014/chart" uri="{C3380CC4-5D6E-409C-BE32-E72D297353CC}">
              <c16:uniqueId val="{00000003-5A67-7A41-80DB-2ACCAE71B2B4}"/>
            </c:ext>
          </c:extLst>
        </c:ser>
        <c:ser>
          <c:idx val="4"/>
          <c:order val="4"/>
          <c:tx>
            <c:strRef>
              <c:f>Summary!$B$39</c:f>
              <c:strCache>
                <c:ptCount val="1"/>
                <c:pt idx="0">
                  <c:v>Wireless fronthaul/backhaul</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Summary!$C$39:$N$39</c:f>
              <c:numCache>
                <c:formatCode>_("$"* #,##0_);_("$"* \(#,##0\);_("$"* "-"??_);_(@_)</c:formatCode>
                <c:ptCount val="12"/>
                <c:pt idx="0">
                  <c:v>56.493709603425316</c:v>
                </c:pt>
                <c:pt idx="1">
                  <c:v>38.821888485029717</c:v>
                </c:pt>
                <c:pt idx="2">
                  <c:v>55.403850687683878</c:v>
                </c:pt>
              </c:numCache>
            </c:numRef>
          </c:val>
          <c:extLst>
            <c:ext xmlns:c16="http://schemas.microsoft.com/office/drawing/2014/chart" uri="{C3380CC4-5D6E-409C-BE32-E72D297353CC}">
              <c16:uniqueId val="{00000004-5A67-7A41-80DB-2ACCAE71B2B4}"/>
            </c:ext>
          </c:extLst>
        </c:ser>
        <c:ser>
          <c:idx val="5"/>
          <c:order val="5"/>
          <c:tx>
            <c:strRef>
              <c:f>Summary!$B$40</c:f>
              <c:strCache>
                <c:ptCount val="1"/>
                <c:pt idx="0">
                  <c:v>Fiber-to-the-home</c:v>
                </c:pt>
              </c:strCache>
            </c:strRef>
          </c:tx>
          <c:invertIfNegative val="0"/>
          <c:cat>
            <c:numRef>
              <c:f>Summary!$C$34:$N$34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Summary!$C$40:$N$40</c:f>
              <c:numCache>
                <c:formatCode>_("$"* #,##0_);_("$"* \(#,##0\);_("$"* "-"??_);_(@_)</c:formatCode>
                <c:ptCount val="12"/>
                <c:pt idx="0">
                  <c:v>97.114378067439873</c:v>
                </c:pt>
                <c:pt idx="1">
                  <c:v>90.227132949382465</c:v>
                </c:pt>
                <c:pt idx="2">
                  <c:v>60.66703838987079</c:v>
                </c:pt>
              </c:numCache>
            </c:numRef>
          </c:val>
          <c:extLst>
            <c:ext xmlns:c16="http://schemas.microsoft.com/office/drawing/2014/chart" uri="{C3380CC4-5D6E-409C-BE32-E72D297353CC}">
              <c16:uniqueId val="{00000005-5A67-7A41-80DB-2ACCAE71B2B4}"/>
            </c:ext>
          </c:extLst>
        </c:ser>
        <c:dLbls>
          <c:showLegendKey val="0"/>
          <c:showVal val="0"/>
          <c:showCatName val="0"/>
          <c:showSerName val="0"/>
          <c:showPercent val="0"/>
          <c:showBubbleSize val="0"/>
        </c:dLbls>
        <c:gapWidth val="150"/>
        <c:overlap val="100"/>
        <c:axId val="152233472"/>
        <c:axId val="152235008"/>
      </c:barChart>
      <c:catAx>
        <c:axId val="152233472"/>
        <c:scaling>
          <c:orientation val="minMax"/>
        </c:scaling>
        <c:delete val="0"/>
        <c:axPos val="b"/>
        <c:numFmt formatCode="General" sourceLinked="1"/>
        <c:majorTickMark val="out"/>
        <c:minorTickMark val="none"/>
        <c:tickLblPos val="nextTo"/>
        <c:crossAx val="152235008"/>
        <c:crosses val="autoZero"/>
        <c:auto val="1"/>
        <c:lblAlgn val="ctr"/>
        <c:lblOffset val="100"/>
        <c:noMultiLvlLbl val="0"/>
      </c:catAx>
      <c:valAx>
        <c:axId val="152235008"/>
        <c:scaling>
          <c:orientation val="minMax"/>
        </c:scaling>
        <c:delete val="0"/>
        <c:axPos val="l"/>
        <c:majorGridlines/>
        <c:title>
          <c:tx>
            <c:rich>
              <a:bodyPr rot="-5400000" vert="horz"/>
              <a:lstStyle/>
              <a:p>
                <a:pPr>
                  <a:defRPr sz="1200" b="0"/>
                </a:pPr>
                <a:r>
                  <a:rPr lang="en-US" sz="1200" b="0"/>
                  <a:t>Market value ($ millions)</a:t>
                </a:r>
              </a:p>
            </c:rich>
          </c:tx>
          <c:overlay val="0"/>
        </c:title>
        <c:numFmt formatCode="_(&quot;$&quot;* #,##0_);_(&quot;$&quot;* \(#,##0\);_(&quot;$&quot;* &quot;-&quot;??_);_(@_)" sourceLinked="1"/>
        <c:majorTickMark val="out"/>
        <c:minorTickMark val="none"/>
        <c:tickLblPos val="nextTo"/>
        <c:crossAx val="152233472"/>
        <c:crosses val="autoZero"/>
        <c:crossBetween val="between"/>
      </c:valAx>
    </c:plotArea>
    <c:legend>
      <c:legendPos val="r"/>
      <c:layout>
        <c:manualLayout>
          <c:xMode val="edge"/>
          <c:yMode val="edge"/>
          <c:x val="0.15728571366183219"/>
          <c:y val="7.0872874985442078E-2"/>
          <c:w val="0.6942663365082693"/>
          <c:h val="0.17444971078273944"/>
        </c:manualLayout>
      </c:layout>
      <c:overlay val="0"/>
      <c:spPr>
        <a:solidFill>
          <a:schemeClr val="bg1"/>
        </a:solidFill>
        <a:ln>
          <a:solidFill>
            <a:schemeClr val="tx1">
              <a:lumMod val="50000"/>
              <a:lumOff val="50000"/>
            </a:schemeClr>
          </a:solidFill>
        </a:ln>
      </c:spPr>
      <c:txPr>
        <a:bodyPr/>
        <a:lstStyle/>
        <a:p>
          <a:pPr>
            <a:defRPr sz="1050"/>
          </a:pPr>
          <a:endParaRPr lang="en-US"/>
        </a:p>
      </c:txPr>
    </c:legend>
    <c:plotVisOnly val="1"/>
    <c:dispBlanksAs val="gap"/>
    <c:showDLblsOverMax val="0"/>
  </c:chart>
  <c:spPr>
    <a:ln>
      <a:solidFill>
        <a:schemeClr val="tx1">
          <a:lumMod val="65000"/>
          <a:lumOff val="35000"/>
        </a:schemeClr>
      </a:solid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c:spPr>
            <c:extLst>
              <c:ext xmlns:c16="http://schemas.microsoft.com/office/drawing/2014/chart" uri="{C3380CC4-5D6E-409C-BE32-E72D297353CC}">
                <c16:uniqueId val="{00000001-9942-41E4-BAF9-9AD04BFB7964}"/>
              </c:ext>
            </c:extLst>
          </c:dPt>
          <c:dPt>
            <c:idx val="1"/>
            <c:bubble3D val="0"/>
            <c:spPr>
              <a:solidFill>
                <a:schemeClr val="accent2"/>
              </a:solidFill>
              <a:ln>
                <a:noFill/>
              </a:ln>
              <a:effectLst/>
              <a:scene3d>
                <a:camera prst="orthographicFront"/>
                <a:lightRig rig="brightRoom" dir="t"/>
              </a:scene3d>
            </c:spPr>
            <c:extLst>
              <c:ext xmlns:c16="http://schemas.microsoft.com/office/drawing/2014/chart" uri="{C3380CC4-5D6E-409C-BE32-E72D297353CC}">
                <c16:uniqueId val="{00000003-9942-41E4-BAF9-9AD04BFB7964}"/>
              </c:ext>
            </c:extLst>
          </c:dPt>
          <c:dPt>
            <c:idx val="2"/>
            <c:bubble3D val="0"/>
            <c:spPr>
              <a:solidFill>
                <a:schemeClr val="accent3"/>
              </a:solidFill>
              <a:ln>
                <a:noFill/>
              </a:ln>
              <a:effectLst/>
              <a:scene3d>
                <a:camera prst="orthographicFront"/>
                <a:lightRig rig="brightRoom" dir="t"/>
              </a:scene3d>
            </c:spPr>
            <c:extLst>
              <c:ext xmlns:c16="http://schemas.microsoft.com/office/drawing/2014/chart" uri="{C3380CC4-5D6E-409C-BE32-E72D297353CC}">
                <c16:uniqueId val="{00000005-9942-41E4-BAF9-9AD04BFB7964}"/>
              </c:ext>
            </c:extLst>
          </c:dPt>
          <c:dPt>
            <c:idx val="3"/>
            <c:bubble3D val="0"/>
            <c:spPr>
              <a:solidFill>
                <a:schemeClr val="accent4"/>
              </a:solidFill>
              <a:ln>
                <a:noFill/>
              </a:ln>
              <a:effectLst/>
              <a:scene3d>
                <a:camera prst="orthographicFront"/>
                <a:lightRig rig="brightRoom" dir="t"/>
              </a:scene3d>
            </c:spPr>
            <c:extLst>
              <c:ext xmlns:c16="http://schemas.microsoft.com/office/drawing/2014/chart" uri="{C3380CC4-5D6E-409C-BE32-E72D297353CC}">
                <c16:uniqueId val="{00000007-9942-41E4-BAF9-9AD04BFB7964}"/>
              </c:ext>
            </c:extLst>
          </c:dPt>
          <c:dPt>
            <c:idx val="4"/>
            <c:bubble3D val="0"/>
            <c:spPr>
              <a:solidFill>
                <a:schemeClr val="accent5"/>
              </a:solidFill>
              <a:ln>
                <a:noFill/>
              </a:ln>
              <a:effectLst/>
              <a:scene3d>
                <a:camera prst="orthographicFront"/>
                <a:lightRig rig="brightRoom" dir="t"/>
              </a:scene3d>
            </c:spPr>
            <c:extLst>
              <c:ext xmlns:c16="http://schemas.microsoft.com/office/drawing/2014/chart" uri="{C3380CC4-5D6E-409C-BE32-E72D297353CC}">
                <c16:uniqueId val="{00000009-9942-41E4-BAF9-9AD04BFB7964}"/>
              </c:ext>
            </c:extLst>
          </c:dPt>
          <c:dPt>
            <c:idx val="5"/>
            <c:bubble3D val="0"/>
            <c:spPr>
              <a:solidFill>
                <a:schemeClr val="accent6"/>
              </a:solidFill>
              <a:ln>
                <a:noFill/>
              </a:ln>
              <a:effectLst/>
              <a:scene3d>
                <a:camera prst="orthographicFront"/>
                <a:lightRig rig="brightRoom" dir="t"/>
              </a:scene3d>
            </c:spPr>
            <c:extLst>
              <c:ext xmlns:c16="http://schemas.microsoft.com/office/drawing/2014/chart" uri="{C3380CC4-5D6E-409C-BE32-E72D297353CC}">
                <c16:uniqueId val="{0000000B-9942-41E4-BAF9-9AD04BFB7964}"/>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'Report charts'!$B$200:$B$206</c:f>
              <c:strCache>
                <c:ptCount val="7"/>
                <c:pt idx="0">
                  <c:v>Ciena</c:v>
                </c:pt>
                <c:pt idx="1">
                  <c:v>Cisco</c:v>
                </c:pt>
                <c:pt idx="2">
                  <c:v>Huawei</c:v>
                </c:pt>
                <c:pt idx="3">
                  <c:v>Infinera</c:v>
                </c:pt>
                <c:pt idx="4">
                  <c:v>Nokia</c:v>
                </c:pt>
                <c:pt idx="5">
                  <c:v>ZTE</c:v>
                </c:pt>
                <c:pt idx="6">
                  <c:v>All other</c:v>
                </c:pt>
              </c:strCache>
            </c:strRef>
          </c:cat>
          <c:val>
            <c:numRef>
              <c:f>'Report charts'!$D$200:$D$206</c:f>
              <c:numCache>
                <c:formatCode>_(* #,##0_);_(* \(#,##0\);_(* "-"??_);_(@_)</c:formatCode>
                <c:ptCount val="7"/>
                <c:pt idx="0">
                  <c:v>0</c:v>
                </c:pt>
                <c:pt idx="2">
                  <c:v>0</c:v>
                </c:pt>
                <c:pt idx="3">
                  <c:v>0</c:v>
                </c:pt>
                <c:pt idx="4">
                  <c:v>0</c:v>
                </c:pt>
                <c:pt idx="5">
                  <c:v>0</c:v>
                </c:pt>
                <c:pt idx="6">
                  <c:v>139542</c:v>
                </c:pt>
              </c:numCache>
            </c:numRef>
          </c:val>
          <c:extLst>
            <c:ext xmlns:c16="http://schemas.microsoft.com/office/drawing/2014/chart" uri="{C3380CC4-5D6E-409C-BE32-E72D297353CC}">
              <c16:uniqueId val="{00000000-D6F1-194C-9370-21DBE0C0ECD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330593682308616"/>
          <c:y val="8.7128226283787413E-2"/>
          <c:w val="0.2512952601915634"/>
          <c:h val="0.83029935608846162"/>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29570808178988"/>
          <c:y val="7.3633270889328042E-2"/>
          <c:w val="0.79584558725176335"/>
          <c:h val="0.81399081874905888"/>
        </c:manualLayout>
      </c:layout>
      <c:lineChart>
        <c:grouping val="standard"/>
        <c:varyColors val="0"/>
        <c:ser>
          <c:idx val="0"/>
          <c:order val="0"/>
          <c:tx>
            <c:strRef>
              <c:f>'Report charts'!$B$127</c:f>
              <c:strCache>
                <c:ptCount val="1"/>
                <c:pt idx="0">
                  <c:v>CFP</c:v>
                </c:pt>
              </c:strCache>
            </c:strRef>
          </c:tx>
          <c:spPr>
            <a:ln w="28575" cap="rnd">
              <a:solidFill>
                <a:schemeClr val="accent1"/>
              </a:solidFill>
              <a:round/>
            </a:ln>
            <a:effectLst/>
          </c:spPr>
          <c:marker>
            <c:symbol val="none"/>
          </c:marker>
          <c:cat>
            <c:numRef>
              <c:f>'Report charts'!$E$126:$N$126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'Report charts'!$E$127:$N$127</c:f>
              <c:numCache>
                <c:formatCode>_(* #,##0_);_(* \(#,##0\);_(* "-"??_);_(@_)</c:formatCode>
                <c:ptCount val="10"/>
                <c:pt idx="0">
                  <c:v>9989</c:v>
                </c:pt>
              </c:numCache>
            </c:numRef>
          </c:val>
          <c:smooth val="0"/>
          <c:extLst>
            <c:ext xmlns:c16="http://schemas.microsoft.com/office/drawing/2014/chart" uri="{C3380CC4-5D6E-409C-BE32-E72D297353CC}">
              <c16:uniqueId val="{00000003-C478-6E47-B37B-68420C124C9C}"/>
            </c:ext>
          </c:extLst>
        </c:ser>
        <c:ser>
          <c:idx val="1"/>
          <c:order val="1"/>
          <c:tx>
            <c:strRef>
              <c:f>'Report charts'!$B$128</c:f>
              <c:strCache>
                <c:ptCount val="1"/>
                <c:pt idx="0">
                  <c:v>CFP2/4</c:v>
                </c:pt>
              </c:strCache>
            </c:strRef>
          </c:tx>
          <c:spPr>
            <a:ln w="28575" cap="rnd">
              <a:solidFill>
                <a:schemeClr val="accent2"/>
              </a:solidFill>
              <a:round/>
            </a:ln>
            <a:effectLst/>
          </c:spPr>
          <c:marker>
            <c:symbol val="none"/>
          </c:marker>
          <c:cat>
            <c:numRef>
              <c:f>'Report charts'!$E$126:$N$126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'Report charts'!$E$128:$N$128</c:f>
              <c:numCache>
                <c:formatCode>_(* #,##0_);_(* \(#,##0\);_(* "-"??_);_(@_)</c:formatCode>
                <c:ptCount val="10"/>
                <c:pt idx="0">
                  <c:v>0</c:v>
                </c:pt>
              </c:numCache>
            </c:numRef>
          </c:val>
          <c:smooth val="0"/>
          <c:extLst>
            <c:ext xmlns:c16="http://schemas.microsoft.com/office/drawing/2014/chart" uri="{C3380CC4-5D6E-409C-BE32-E72D297353CC}">
              <c16:uniqueId val="{00000004-C478-6E47-B37B-68420C124C9C}"/>
            </c:ext>
          </c:extLst>
        </c:ser>
        <c:ser>
          <c:idx val="2"/>
          <c:order val="2"/>
          <c:tx>
            <c:strRef>
              <c:f>'Report charts'!$B$129</c:f>
              <c:strCache>
                <c:ptCount val="1"/>
                <c:pt idx="0">
                  <c:v>QSFP28</c:v>
                </c:pt>
              </c:strCache>
            </c:strRef>
          </c:tx>
          <c:spPr>
            <a:ln w="28575" cap="rnd">
              <a:solidFill>
                <a:schemeClr val="accent3"/>
              </a:solidFill>
              <a:round/>
            </a:ln>
            <a:effectLst/>
          </c:spPr>
          <c:marker>
            <c:symbol val="circle"/>
            <c:size val="5"/>
            <c:spPr>
              <a:solidFill>
                <a:srgbClr val="92D050"/>
              </a:solidFill>
              <a:ln w="19050">
                <a:solidFill>
                  <a:schemeClr val="accent3"/>
                </a:solidFill>
              </a:ln>
              <a:effectLst/>
            </c:spPr>
          </c:marker>
          <c:cat>
            <c:numRef>
              <c:f>'Report charts'!$E$126:$N$126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'Report charts'!$E$129:$N$129</c:f>
              <c:numCache>
                <c:formatCode>_(* #,##0_);_(* \(#,##0\);_(* "-"??_);_(@_)</c:formatCode>
                <c:ptCount val="10"/>
                <c:pt idx="0">
                  <c:v>0</c:v>
                </c:pt>
              </c:numCache>
            </c:numRef>
          </c:val>
          <c:smooth val="0"/>
          <c:extLst>
            <c:ext xmlns:c16="http://schemas.microsoft.com/office/drawing/2014/chart" uri="{C3380CC4-5D6E-409C-BE32-E72D297353CC}">
              <c16:uniqueId val="{00000005-C478-6E47-B37B-68420C124C9C}"/>
            </c:ext>
          </c:extLst>
        </c:ser>
        <c:dLbls>
          <c:showLegendKey val="0"/>
          <c:showVal val="0"/>
          <c:showCatName val="0"/>
          <c:showSerName val="0"/>
          <c:showPercent val="0"/>
          <c:showBubbleSize val="0"/>
        </c:dLbls>
        <c:smooth val="0"/>
        <c:axId val="152049536"/>
        <c:axId val="152051712"/>
      </c:lineChart>
      <c:catAx>
        <c:axId val="15204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52051712"/>
        <c:crosses val="autoZero"/>
        <c:auto val="1"/>
        <c:lblAlgn val="ctr"/>
        <c:lblOffset val="100"/>
        <c:noMultiLvlLbl val="0"/>
      </c:catAx>
      <c:valAx>
        <c:axId val="152051712"/>
        <c:scaling>
          <c:orientation val="minMax"/>
          <c:max val="100000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52049536"/>
        <c:crosses val="autoZero"/>
        <c:crossBetween val="between"/>
      </c:valAx>
      <c:spPr>
        <a:noFill/>
        <a:ln>
          <a:noFill/>
        </a:ln>
        <a:effectLst/>
      </c:spPr>
    </c:plotArea>
    <c:legend>
      <c:legendPos val="b"/>
      <c:layout>
        <c:manualLayout>
          <c:xMode val="edge"/>
          <c:yMode val="edge"/>
          <c:x val="0.23899639663686106"/>
          <c:y val="0.11504808500879138"/>
          <c:w val="0.23952150896392188"/>
          <c:h val="0.26914207153091235"/>
        </c:manualLayout>
      </c:layout>
      <c:overlay val="0"/>
      <c:spPr>
        <a:solidFill>
          <a:schemeClr val="bg1"/>
        </a:solidFill>
        <a:ln>
          <a:solidFill>
            <a:schemeClr val="tx1">
              <a:lumMod val="50000"/>
              <a:lumOff val="50000"/>
            </a:schemeClr>
          </a:solidFill>
        </a:ln>
        <a:effectLst/>
      </c:spPr>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55795155411209"/>
          <c:y val="0.16929032927815044"/>
          <c:w val="0.75835644709640782"/>
          <c:h val="0.72322949457174346"/>
        </c:manualLayout>
      </c:layout>
      <c:lineChart>
        <c:grouping val="standard"/>
        <c:varyColors val="0"/>
        <c:ser>
          <c:idx val="3"/>
          <c:order val="0"/>
          <c:tx>
            <c:strRef>
              <c:f>'Report charts'!$B$160</c:f>
              <c:strCache>
                <c:ptCount val="1"/>
                <c:pt idx="0">
                  <c:v>800G</c:v>
                </c:pt>
              </c:strCache>
            </c:strRef>
          </c:tx>
          <c:marker>
            <c:symbol val="none"/>
          </c:marker>
          <c:cat>
            <c:numRef>
              <c:f>'Report charts'!$D$156:$N$156</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'Report charts'!$D$160:$N$160</c:f>
              <c:numCache>
                <c:formatCode>_(* #,##0_);_(* \(#,##0\);_(* "-"??_);_(@_)</c:formatCode>
                <c:ptCount val="11"/>
                <c:pt idx="0">
                  <c:v>0</c:v>
                </c:pt>
                <c:pt idx="1">
                  <c:v>0</c:v>
                </c:pt>
              </c:numCache>
            </c:numRef>
          </c:val>
          <c:smooth val="0"/>
          <c:extLst>
            <c:ext xmlns:c16="http://schemas.microsoft.com/office/drawing/2014/chart" uri="{C3380CC4-5D6E-409C-BE32-E72D297353CC}">
              <c16:uniqueId val="{00000000-D783-48B5-A554-D647D44F66A7}"/>
            </c:ext>
          </c:extLst>
        </c:ser>
        <c:ser>
          <c:idx val="4"/>
          <c:order val="1"/>
          <c:tx>
            <c:strRef>
              <c:f>'Report charts'!$B$161</c:f>
              <c:strCache>
                <c:ptCount val="1"/>
                <c:pt idx="0">
                  <c:v>1.6T</c:v>
                </c:pt>
              </c:strCache>
            </c:strRef>
          </c:tx>
          <c:marker>
            <c:symbol val="none"/>
          </c:marker>
          <c:cat>
            <c:numRef>
              <c:f>'Report charts'!$D$156:$N$156</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'Report charts'!$D$161:$N$161</c:f>
              <c:numCache>
                <c:formatCode>_(* #,##0_);_(* \(#,##0\);_(* "-"??_);_(@_)</c:formatCode>
                <c:ptCount val="11"/>
                <c:pt idx="0">
                  <c:v>0</c:v>
                </c:pt>
                <c:pt idx="1">
                  <c:v>0</c:v>
                </c:pt>
              </c:numCache>
            </c:numRef>
          </c:val>
          <c:smooth val="0"/>
          <c:extLst>
            <c:ext xmlns:c16="http://schemas.microsoft.com/office/drawing/2014/chart" uri="{C3380CC4-5D6E-409C-BE32-E72D297353CC}">
              <c16:uniqueId val="{00000001-D783-48B5-A554-D647D44F66A7}"/>
            </c:ext>
          </c:extLst>
        </c:ser>
        <c:dLbls>
          <c:showLegendKey val="0"/>
          <c:showVal val="0"/>
          <c:showCatName val="0"/>
          <c:showSerName val="0"/>
          <c:showPercent val="0"/>
          <c:showBubbleSize val="0"/>
        </c:dLbls>
        <c:smooth val="0"/>
        <c:axId val="152089728"/>
        <c:axId val="152091264"/>
      </c:lineChart>
      <c:catAx>
        <c:axId val="15208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52091264"/>
        <c:crosses val="autoZero"/>
        <c:auto val="1"/>
        <c:lblAlgn val="ctr"/>
        <c:lblOffset val="100"/>
        <c:noMultiLvlLbl val="0"/>
      </c:catAx>
      <c:valAx>
        <c:axId val="152091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52089728"/>
        <c:crosses val="autoZero"/>
        <c:crossBetween val="between"/>
      </c:valAx>
      <c:spPr>
        <a:noFill/>
        <a:ln>
          <a:noFill/>
        </a:ln>
        <a:effectLst/>
      </c:spPr>
    </c:plotArea>
    <c:legend>
      <c:legendPos val="b"/>
      <c:layout>
        <c:manualLayout>
          <c:xMode val="edge"/>
          <c:yMode val="edge"/>
          <c:x val="0.23891149606299211"/>
          <c:y val="4.8083003489706524E-2"/>
          <c:w val="0.49505270699222076"/>
          <c:h val="8.2414460913938212E-2"/>
        </c:manualLayout>
      </c:layout>
      <c:overlay val="0"/>
      <c:spPr>
        <a:noFill/>
        <a:ln>
          <a:noFill/>
        </a:ln>
        <a:effectLst/>
      </c:spPr>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DWDM IC chipset shipments by speed</a:t>
            </a:r>
          </a:p>
        </c:rich>
      </c:tx>
      <c:layout>
        <c:manualLayout>
          <c:xMode val="edge"/>
          <c:yMode val="edge"/>
          <c:x val="0.31670534725967353"/>
          <c:y val="2.3148148148148147E-2"/>
        </c:manualLayout>
      </c:layout>
      <c:overlay val="0"/>
    </c:title>
    <c:autoTitleDeleted val="0"/>
    <c:plotArea>
      <c:layout>
        <c:manualLayout>
          <c:layoutTarget val="inner"/>
          <c:xMode val="edge"/>
          <c:yMode val="edge"/>
          <c:x val="0.17952030694176063"/>
          <c:y val="0.15844610046045032"/>
          <c:w val="0.67064505600062896"/>
          <c:h val="0.67825486962284431"/>
        </c:manualLayout>
      </c:layout>
      <c:barChart>
        <c:barDir val="col"/>
        <c:grouping val="stacked"/>
        <c:varyColors val="0"/>
        <c:ser>
          <c:idx val="0"/>
          <c:order val="0"/>
          <c:tx>
            <c:strRef>
              <c:f>Summary!$B$105</c:f>
              <c:strCache>
                <c:ptCount val="1"/>
                <c:pt idx="0">
                  <c:v>≤ 10 Gbps</c:v>
                </c:pt>
              </c:strCache>
            </c:strRef>
          </c:tx>
          <c:invertIfNegative val="0"/>
          <c:cat>
            <c:numRef>
              <c:f>Summary!$C$104:$N$104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Summary!$C$105:$N$105</c:f>
              <c:numCache>
                <c:formatCode>_(* #,##0_);_(* \(#,##0\);_(* "-"??_);_(@_)</c:formatCode>
                <c:ptCount val="12"/>
                <c:pt idx="0">
                  <c:v>944602</c:v>
                </c:pt>
                <c:pt idx="1">
                  <c:v>782553</c:v>
                </c:pt>
                <c:pt idx="2">
                  <c:v>784697</c:v>
                </c:pt>
              </c:numCache>
            </c:numRef>
          </c:val>
          <c:extLst>
            <c:ext xmlns:c16="http://schemas.microsoft.com/office/drawing/2014/chart" uri="{C3380CC4-5D6E-409C-BE32-E72D297353CC}">
              <c16:uniqueId val="{00000000-ED14-6949-A53B-3267D2E78810}"/>
            </c:ext>
          </c:extLst>
        </c:ser>
        <c:ser>
          <c:idx val="1"/>
          <c:order val="1"/>
          <c:tx>
            <c:strRef>
              <c:f>Summary!$B$106</c:f>
              <c:strCache>
                <c:ptCount val="1"/>
                <c:pt idx="0">
                  <c:v>40 Gbps</c:v>
                </c:pt>
              </c:strCache>
            </c:strRef>
          </c:tx>
          <c:invertIfNegative val="0"/>
          <c:cat>
            <c:numRef>
              <c:f>Summary!$C$104:$N$104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Summary!$C$106:$N$106</c:f>
              <c:numCache>
                <c:formatCode>_(* #,##0_);_(* \(#,##0\);_(* "-"??_);_(@_)</c:formatCode>
                <c:ptCount val="12"/>
                <c:pt idx="0">
                  <c:v>241686.60744382022</c:v>
                </c:pt>
                <c:pt idx="1">
                  <c:v>171204.26326785388</c:v>
                </c:pt>
                <c:pt idx="2">
                  <c:v>0</c:v>
                </c:pt>
              </c:numCache>
            </c:numRef>
          </c:val>
          <c:extLst>
            <c:ext xmlns:c16="http://schemas.microsoft.com/office/drawing/2014/chart" uri="{C3380CC4-5D6E-409C-BE32-E72D297353CC}">
              <c16:uniqueId val="{00000001-ED14-6949-A53B-3267D2E78810}"/>
            </c:ext>
          </c:extLst>
        </c:ser>
        <c:ser>
          <c:idx val="2"/>
          <c:order val="2"/>
          <c:tx>
            <c:strRef>
              <c:f>Summary!$B$107</c:f>
              <c:strCache>
                <c:ptCount val="1"/>
                <c:pt idx="0">
                  <c:v>100 Gbps</c:v>
                </c:pt>
              </c:strCache>
            </c:strRef>
          </c:tx>
          <c:spPr>
            <a:ln>
              <a:noFill/>
            </a:ln>
          </c:spPr>
          <c:invertIfNegative val="0"/>
          <c:cat>
            <c:numRef>
              <c:f>Summary!$C$104:$N$104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Summary!$C$107:$N$107</c:f>
              <c:numCache>
                <c:formatCode>_(* #,##0_);_(* \(#,##0\);_(* "-"??_);_(@_)</c:formatCode>
                <c:ptCount val="12"/>
                <c:pt idx="0">
                  <c:v>312088</c:v>
                </c:pt>
                <c:pt idx="1">
                  <c:v>347869</c:v>
                </c:pt>
                <c:pt idx="2">
                  <c:v>357000</c:v>
                </c:pt>
              </c:numCache>
            </c:numRef>
          </c:val>
          <c:extLst>
            <c:ext xmlns:c16="http://schemas.microsoft.com/office/drawing/2014/chart" uri="{C3380CC4-5D6E-409C-BE32-E72D297353CC}">
              <c16:uniqueId val="{00000002-ED14-6949-A53B-3267D2E78810}"/>
            </c:ext>
          </c:extLst>
        </c:ser>
        <c:ser>
          <c:idx val="5"/>
          <c:order val="3"/>
          <c:tx>
            <c:strRef>
              <c:f>Summary!$B$108</c:f>
              <c:strCache>
                <c:ptCount val="1"/>
                <c:pt idx="0">
                  <c:v>200 Gbps</c:v>
                </c:pt>
              </c:strCache>
            </c:strRef>
          </c:tx>
          <c:invertIfNegative val="0"/>
          <c:cat>
            <c:numRef>
              <c:f>Summary!$C$104:$N$104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Summary!$C$108:$N$108</c:f>
              <c:numCache>
                <c:formatCode>_(* #,##0_);_(* \(#,##0\);_(* "-"??_);_(@_)</c:formatCode>
                <c:ptCount val="12"/>
                <c:pt idx="0">
                  <c:v>0</c:v>
                </c:pt>
                <c:pt idx="1">
                  <c:v>45500</c:v>
                </c:pt>
                <c:pt idx="2">
                  <c:v>122000</c:v>
                </c:pt>
              </c:numCache>
            </c:numRef>
          </c:val>
          <c:extLst>
            <c:ext xmlns:c16="http://schemas.microsoft.com/office/drawing/2014/chart" uri="{C3380CC4-5D6E-409C-BE32-E72D297353CC}">
              <c16:uniqueId val="{00000000-72A7-684C-A575-3A72D5364425}"/>
            </c:ext>
          </c:extLst>
        </c:ser>
        <c:ser>
          <c:idx val="3"/>
          <c:order val="4"/>
          <c:tx>
            <c:strRef>
              <c:f>Summary!$B$109</c:f>
              <c:strCache>
                <c:ptCount val="1"/>
                <c:pt idx="0">
                  <c:v>400 Gbps</c:v>
                </c:pt>
              </c:strCache>
            </c:strRef>
          </c:tx>
          <c:invertIfNegative val="0"/>
          <c:cat>
            <c:numRef>
              <c:f>Summary!$C$104:$N$104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Summary!$C$109:$N$109</c:f>
              <c:numCache>
                <c:formatCode>_(* #,##0_);_(* \(#,##0\);_(* "-"??_);_(@_)</c:formatCode>
                <c:ptCount val="12"/>
                <c:pt idx="0">
                  <c:v>0</c:v>
                </c:pt>
                <c:pt idx="1">
                  <c:v>4000</c:v>
                </c:pt>
                <c:pt idx="2">
                  <c:v>17500</c:v>
                </c:pt>
              </c:numCache>
            </c:numRef>
          </c:val>
          <c:extLst>
            <c:ext xmlns:c16="http://schemas.microsoft.com/office/drawing/2014/chart" uri="{C3380CC4-5D6E-409C-BE32-E72D297353CC}">
              <c16:uniqueId val="{00000003-ED14-6949-A53B-3267D2E78810}"/>
            </c:ext>
          </c:extLst>
        </c:ser>
        <c:ser>
          <c:idx val="4"/>
          <c:order val="5"/>
          <c:tx>
            <c:strRef>
              <c:f>Summary!$B$110</c:f>
              <c:strCache>
                <c:ptCount val="1"/>
                <c:pt idx="0">
                  <c:v>≥ 600 Gbps</c:v>
                </c:pt>
              </c:strCache>
            </c:strRef>
          </c:tx>
          <c:spPr>
            <a:ln>
              <a:noFill/>
            </a:ln>
          </c:spPr>
          <c:invertIfNegative val="0"/>
          <c:cat>
            <c:numRef>
              <c:f>Summary!$C$104:$N$104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Summary!$C$110:$N$110</c:f>
              <c:numCache>
                <c:formatCode>_(* #,##0_);_(* \(#,##0\);_(* "-"??_);_(@_)</c:formatCode>
                <c:ptCount val="12"/>
                <c:pt idx="0">
                  <c:v>0</c:v>
                </c:pt>
                <c:pt idx="1">
                  <c:v>0</c:v>
                </c:pt>
                <c:pt idx="2">
                  <c:v>3000</c:v>
                </c:pt>
              </c:numCache>
            </c:numRef>
          </c:val>
          <c:extLst>
            <c:ext xmlns:c16="http://schemas.microsoft.com/office/drawing/2014/chart" uri="{C3380CC4-5D6E-409C-BE32-E72D297353CC}">
              <c16:uniqueId val="{00000004-ED14-6949-A53B-3267D2E78810}"/>
            </c:ext>
          </c:extLst>
        </c:ser>
        <c:dLbls>
          <c:showLegendKey val="0"/>
          <c:showVal val="0"/>
          <c:showCatName val="0"/>
          <c:showSerName val="0"/>
          <c:showPercent val="0"/>
          <c:showBubbleSize val="0"/>
        </c:dLbls>
        <c:gapWidth val="150"/>
        <c:overlap val="100"/>
        <c:axId val="74033408"/>
        <c:axId val="74043392"/>
      </c:barChart>
      <c:catAx>
        <c:axId val="74033408"/>
        <c:scaling>
          <c:orientation val="minMax"/>
        </c:scaling>
        <c:delete val="0"/>
        <c:axPos val="b"/>
        <c:numFmt formatCode="General" sourceLinked="1"/>
        <c:majorTickMark val="out"/>
        <c:minorTickMark val="none"/>
        <c:tickLblPos val="nextTo"/>
        <c:txPr>
          <a:bodyPr rot="-2700000"/>
          <a:lstStyle/>
          <a:p>
            <a:pPr>
              <a:defRPr/>
            </a:pPr>
            <a:endParaRPr lang="en-US"/>
          </a:p>
        </c:txPr>
        <c:crossAx val="74043392"/>
        <c:crosses val="autoZero"/>
        <c:auto val="1"/>
        <c:lblAlgn val="ctr"/>
        <c:lblOffset val="100"/>
        <c:noMultiLvlLbl val="0"/>
      </c:catAx>
      <c:valAx>
        <c:axId val="74043392"/>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74033408"/>
        <c:crosses val="autoZero"/>
        <c:crossBetween val="between"/>
      </c:valAx>
    </c:plotArea>
    <c:legend>
      <c:legendPos val="r"/>
      <c:layout>
        <c:manualLayout>
          <c:xMode val="edge"/>
          <c:yMode val="edge"/>
          <c:x val="0.85892448652655407"/>
          <c:y val="0.3065785590841828"/>
          <c:w val="0.13669595168136378"/>
          <c:h val="0.49466924474804475"/>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effectLst/>
                <a:latin typeface="+mn-lt"/>
              </a:rPr>
              <a:t>DWDM IC chipset revenue by speed</a:t>
            </a:r>
          </a:p>
        </c:rich>
      </c:tx>
      <c:layout>
        <c:manualLayout>
          <c:xMode val="edge"/>
          <c:yMode val="edge"/>
          <c:x val="0.3516084716214597"/>
          <c:y val="1.8518518518518517E-2"/>
        </c:manualLayout>
      </c:layout>
      <c:overlay val="0"/>
    </c:title>
    <c:autoTitleDeleted val="0"/>
    <c:plotArea>
      <c:layout>
        <c:manualLayout>
          <c:layoutTarget val="inner"/>
          <c:xMode val="edge"/>
          <c:yMode val="edge"/>
          <c:x val="0.14994650655941502"/>
          <c:y val="0.11922462817147854"/>
          <c:w val="0.66822891926057848"/>
          <c:h val="0.7784733555576776"/>
        </c:manualLayout>
      </c:layout>
      <c:barChart>
        <c:barDir val="col"/>
        <c:grouping val="stacked"/>
        <c:varyColors val="0"/>
        <c:ser>
          <c:idx val="0"/>
          <c:order val="0"/>
          <c:tx>
            <c:strRef>
              <c:f>Summary!$B$115</c:f>
              <c:strCache>
                <c:ptCount val="1"/>
                <c:pt idx="0">
                  <c:v>≤ 10 Gbps</c:v>
                </c:pt>
              </c:strCache>
            </c:strRef>
          </c:tx>
          <c:invertIfNegative val="0"/>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Summary!$C$115:$N$115</c:f>
              <c:numCache>
                <c:formatCode>_("$"* #,##0_);_("$"* \(#,##0\);_("$"* "-"??_);_(@_)</c:formatCode>
                <c:ptCount val="12"/>
                <c:pt idx="0">
                  <c:v>29.463737806384035</c:v>
                </c:pt>
                <c:pt idx="1">
                  <c:v>27.349439004733231</c:v>
                </c:pt>
                <c:pt idx="2">
                  <c:v>25.253563764000003</c:v>
                </c:pt>
              </c:numCache>
            </c:numRef>
          </c:val>
          <c:extLst>
            <c:ext xmlns:c16="http://schemas.microsoft.com/office/drawing/2014/chart" uri="{C3380CC4-5D6E-409C-BE32-E72D297353CC}">
              <c16:uniqueId val="{00000000-3E35-3A4A-8C36-EAA8F88DB46E}"/>
            </c:ext>
          </c:extLst>
        </c:ser>
        <c:ser>
          <c:idx val="1"/>
          <c:order val="1"/>
          <c:tx>
            <c:strRef>
              <c:f>Summary!$B$116</c:f>
              <c:strCache>
                <c:ptCount val="1"/>
                <c:pt idx="0">
                  <c:v>40 Gbps</c:v>
                </c:pt>
              </c:strCache>
            </c:strRef>
          </c:tx>
          <c:invertIfNegative val="0"/>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Summary!$C$116:$N$116</c:f>
              <c:numCache>
                <c:formatCode>_("$"* #,##0_);_("$"* \(#,##0\);_("$"* "-"??_);_(@_)</c:formatCode>
                <c:ptCount val="12"/>
                <c:pt idx="0">
                  <c:v>301.23004289626795</c:v>
                </c:pt>
                <c:pt idx="1">
                  <c:v>158.29987007094303</c:v>
                </c:pt>
                <c:pt idx="2">
                  <c:v>0</c:v>
                </c:pt>
              </c:numCache>
            </c:numRef>
          </c:val>
          <c:extLst>
            <c:ext xmlns:c16="http://schemas.microsoft.com/office/drawing/2014/chart" uri="{C3380CC4-5D6E-409C-BE32-E72D297353CC}">
              <c16:uniqueId val="{00000001-3E35-3A4A-8C36-EAA8F88DB46E}"/>
            </c:ext>
          </c:extLst>
        </c:ser>
        <c:ser>
          <c:idx val="2"/>
          <c:order val="2"/>
          <c:tx>
            <c:strRef>
              <c:f>Summary!$B$117</c:f>
              <c:strCache>
                <c:ptCount val="1"/>
                <c:pt idx="0">
                  <c:v>100 Gbps</c:v>
                </c:pt>
              </c:strCache>
            </c:strRef>
          </c:tx>
          <c:invertIfNegative val="0"/>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Summary!$C$117:$N$117</c:f>
              <c:numCache>
                <c:formatCode>_("$"* #,##0_);_("$"* \(#,##0\);_("$"* "-"??_);_(@_)</c:formatCode>
                <c:ptCount val="12"/>
                <c:pt idx="0">
                  <c:v>738.7255498646249</c:v>
                </c:pt>
                <c:pt idx="1">
                  <c:v>604.05898950735298</c:v>
                </c:pt>
                <c:pt idx="2">
                  <c:v>502.99865250000005</c:v>
                </c:pt>
              </c:numCache>
            </c:numRef>
          </c:val>
          <c:extLst>
            <c:ext xmlns:c16="http://schemas.microsoft.com/office/drawing/2014/chart" uri="{C3380CC4-5D6E-409C-BE32-E72D297353CC}">
              <c16:uniqueId val="{00000002-3E35-3A4A-8C36-EAA8F88DB46E}"/>
            </c:ext>
          </c:extLst>
        </c:ser>
        <c:ser>
          <c:idx val="5"/>
          <c:order val="3"/>
          <c:tx>
            <c:strRef>
              <c:f>Summary!$B$118</c:f>
              <c:strCache>
                <c:ptCount val="1"/>
                <c:pt idx="0">
                  <c:v>200 Gbps</c:v>
                </c:pt>
              </c:strCache>
            </c:strRef>
          </c:tx>
          <c:invertIfNegative val="0"/>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Summary!$C$118:$N$118</c:f>
              <c:numCache>
                <c:formatCode>_("$"* #,##0_);_("$"* \(#,##0\);_("$"* "-"??_);_(@_)</c:formatCode>
                <c:ptCount val="12"/>
                <c:pt idx="0">
                  <c:v>0</c:v>
                </c:pt>
                <c:pt idx="1">
                  <c:v>108.88944260652922</c:v>
                </c:pt>
                <c:pt idx="2">
                  <c:v>211.85544545454547</c:v>
                </c:pt>
              </c:numCache>
            </c:numRef>
          </c:val>
          <c:extLst>
            <c:ext xmlns:c16="http://schemas.microsoft.com/office/drawing/2014/chart" uri="{C3380CC4-5D6E-409C-BE32-E72D297353CC}">
              <c16:uniqueId val="{00000000-6273-7F40-A773-FDA55B5CA26D}"/>
            </c:ext>
          </c:extLst>
        </c:ser>
        <c:ser>
          <c:idx val="3"/>
          <c:order val="4"/>
          <c:tx>
            <c:strRef>
              <c:f>Summary!$B$119</c:f>
              <c:strCache>
                <c:ptCount val="1"/>
                <c:pt idx="0">
                  <c:v>400 Gbps</c:v>
                </c:pt>
              </c:strCache>
            </c:strRef>
          </c:tx>
          <c:invertIfNegative val="0"/>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Summary!$C$119:$N$119</c:f>
              <c:numCache>
                <c:formatCode>_("$"* #,##0_);_("$"* \(#,##0\);_("$"* "-"??_);_(@_)</c:formatCode>
                <c:ptCount val="12"/>
                <c:pt idx="0">
                  <c:v>0</c:v>
                </c:pt>
                <c:pt idx="1">
                  <c:v>0</c:v>
                </c:pt>
                <c:pt idx="2">
                  <c:v>0</c:v>
                </c:pt>
              </c:numCache>
            </c:numRef>
          </c:val>
          <c:extLst>
            <c:ext xmlns:c16="http://schemas.microsoft.com/office/drawing/2014/chart" uri="{C3380CC4-5D6E-409C-BE32-E72D297353CC}">
              <c16:uniqueId val="{00000003-3E35-3A4A-8C36-EAA8F88DB46E}"/>
            </c:ext>
          </c:extLst>
        </c:ser>
        <c:ser>
          <c:idx val="4"/>
          <c:order val="5"/>
          <c:tx>
            <c:strRef>
              <c:f>Summary!$B$120</c:f>
              <c:strCache>
                <c:ptCount val="1"/>
                <c:pt idx="0">
                  <c:v>≥ 600 Gbps</c:v>
                </c:pt>
              </c:strCache>
            </c:strRef>
          </c:tx>
          <c:invertIfNegative val="0"/>
          <c:cat>
            <c:numRef>
              <c:f>Summary!$C$114:$N$114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Summary!$C$120:$N$120</c:f>
              <c:numCache>
                <c:formatCode>_("$"* #,##0_);_("$"* \(#,##0\);_("$"* "-"??_);_(@_)</c:formatCode>
                <c:ptCount val="12"/>
                <c:pt idx="0">
                  <c:v>0</c:v>
                </c:pt>
                <c:pt idx="1">
                  <c:v>0</c:v>
                </c:pt>
                <c:pt idx="2">
                  <c:v>10.92</c:v>
                </c:pt>
              </c:numCache>
            </c:numRef>
          </c:val>
          <c:extLst>
            <c:ext xmlns:c16="http://schemas.microsoft.com/office/drawing/2014/chart" uri="{C3380CC4-5D6E-409C-BE32-E72D297353CC}">
              <c16:uniqueId val="{00000004-3E35-3A4A-8C36-EAA8F88DB46E}"/>
            </c:ext>
          </c:extLst>
        </c:ser>
        <c:dLbls>
          <c:showLegendKey val="0"/>
          <c:showVal val="0"/>
          <c:showCatName val="0"/>
          <c:showSerName val="0"/>
          <c:showPercent val="0"/>
          <c:showBubbleSize val="0"/>
        </c:dLbls>
        <c:gapWidth val="150"/>
        <c:overlap val="100"/>
        <c:axId val="107436672"/>
        <c:axId val="107450752"/>
      </c:barChart>
      <c:catAx>
        <c:axId val="107436672"/>
        <c:scaling>
          <c:orientation val="minMax"/>
        </c:scaling>
        <c:delete val="0"/>
        <c:axPos val="b"/>
        <c:numFmt formatCode="General" sourceLinked="1"/>
        <c:majorTickMark val="out"/>
        <c:minorTickMark val="none"/>
        <c:tickLblPos val="nextTo"/>
        <c:crossAx val="107450752"/>
        <c:crosses val="autoZero"/>
        <c:auto val="1"/>
        <c:lblAlgn val="ctr"/>
        <c:lblOffset val="100"/>
        <c:noMultiLvlLbl val="0"/>
      </c:catAx>
      <c:valAx>
        <c:axId val="107450752"/>
        <c:scaling>
          <c:orientation val="minMax"/>
        </c:scaling>
        <c:delete val="0"/>
        <c:axPos val="l"/>
        <c:majorGridlines/>
        <c:title>
          <c:tx>
            <c:rich>
              <a:bodyPr rot="-5400000" vert="horz"/>
              <a:lstStyle/>
              <a:p>
                <a:pPr>
                  <a:defRPr/>
                </a:pPr>
                <a:r>
                  <a:rPr lang="en-US"/>
                  <a:t>Market value ($ millions)</a:t>
                </a:r>
              </a:p>
            </c:rich>
          </c:tx>
          <c:layout>
            <c:manualLayout>
              <c:xMode val="edge"/>
              <c:yMode val="edge"/>
              <c:x val="1.8591098134460315E-2"/>
              <c:y val="0.22448370761225675"/>
            </c:manualLayout>
          </c:layout>
          <c:overlay val="0"/>
        </c:title>
        <c:numFmt formatCode="_(&quot;$&quot;* #,##0_);_(&quot;$&quot;* \(#,##0\);_(&quot;$&quot;* &quot;-&quot;??_);_(@_)" sourceLinked="1"/>
        <c:majorTickMark val="out"/>
        <c:minorTickMark val="none"/>
        <c:tickLblPos val="nextTo"/>
        <c:crossAx val="107436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Ethernet IC chipset shipments by speed</a:t>
            </a:r>
          </a:p>
        </c:rich>
      </c:tx>
      <c:layout>
        <c:manualLayout>
          <c:xMode val="edge"/>
          <c:yMode val="edge"/>
          <c:x val="0.31670534725967353"/>
          <c:y val="2.7777777777777776E-2"/>
        </c:manualLayout>
      </c:layout>
      <c:overlay val="0"/>
    </c:title>
    <c:autoTitleDeleted val="0"/>
    <c:plotArea>
      <c:layout>
        <c:manualLayout>
          <c:layoutTarget val="inner"/>
          <c:xMode val="edge"/>
          <c:yMode val="edge"/>
          <c:x val="0.18995949384301183"/>
          <c:y val="0.12163805633203557"/>
          <c:w val="0.62916425106658036"/>
          <c:h val="0.72811927623213357"/>
        </c:manualLayout>
      </c:layout>
      <c:barChart>
        <c:barDir val="col"/>
        <c:grouping val="stacked"/>
        <c:varyColors val="0"/>
        <c:ser>
          <c:idx val="0"/>
          <c:order val="0"/>
          <c:tx>
            <c:strRef>
              <c:f>Summary!$B$64</c:f>
              <c:strCache>
                <c:ptCount val="1"/>
                <c:pt idx="0">
                  <c:v>≤ 40GbE</c:v>
                </c:pt>
              </c:strCache>
            </c:strRef>
          </c:tx>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Summary!$C$64:$N$64</c:f>
              <c:numCache>
                <c:formatCode>_(* #,##0_);_(* \(#,##0\);_(* "-"??_);_(@_)</c:formatCode>
                <c:ptCount val="12"/>
                <c:pt idx="0">
                  <c:v>35514044.034999996</c:v>
                </c:pt>
                <c:pt idx="1">
                  <c:v>35220533.150000006</c:v>
                </c:pt>
                <c:pt idx="2">
                  <c:v>39833291.600000001</c:v>
                </c:pt>
              </c:numCache>
            </c:numRef>
          </c:val>
          <c:extLst>
            <c:ext xmlns:c16="http://schemas.microsoft.com/office/drawing/2014/chart" uri="{C3380CC4-5D6E-409C-BE32-E72D297353CC}">
              <c16:uniqueId val="{00000000-ED14-6949-A53B-3267D2E78810}"/>
            </c:ext>
          </c:extLst>
        </c:ser>
        <c:ser>
          <c:idx val="3"/>
          <c:order val="1"/>
          <c:tx>
            <c:strRef>
              <c:f>Summary!$B$65</c:f>
              <c:strCache>
                <c:ptCount val="1"/>
                <c:pt idx="0">
                  <c:v>50GbE</c:v>
                </c:pt>
              </c:strCache>
            </c:strRef>
          </c:tx>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Summary!$C$65:$N$65</c:f>
              <c:numCache>
                <c:formatCode>_(* #,##0_);_(* \(#,##0\);_(* "-"??_);_(@_)</c:formatCode>
                <c:ptCount val="12"/>
                <c:pt idx="0">
                  <c:v>0</c:v>
                </c:pt>
                <c:pt idx="1">
                  <c:v>0</c:v>
                </c:pt>
                <c:pt idx="2">
                  <c:v>0</c:v>
                </c:pt>
              </c:numCache>
            </c:numRef>
          </c:val>
          <c:extLst>
            <c:ext xmlns:c16="http://schemas.microsoft.com/office/drawing/2014/chart" uri="{C3380CC4-5D6E-409C-BE32-E72D297353CC}">
              <c16:uniqueId val="{00000003-ED14-6949-A53B-3267D2E78810}"/>
            </c:ext>
          </c:extLst>
        </c:ser>
        <c:ser>
          <c:idx val="4"/>
          <c:order val="2"/>
          <c:tx>
            <c:strRef>
              <c:f>Summary!$B$66</c:f>
              <c:strCache>
                <c:ptCount val="1"/>
                <c:pt idx="0">
                  <c:v>100GbE</c:v>
                </c:pt>
              </c:strCache>
            </c:strRef>
          </c:tx>
          <c:spPr>
            <a:ln>
              <a:noFill/>
            </a:ln>
          </c:spPr>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Summary!$C$66:$N$66</c:f>
              <c:numCache>
                <c:formatCode>_(* #,##0_);_(* \(#,##0\);_(* "-"??_);_(@_)</c:formatCode>
                <c:ptCount val="12"/>
                <c:pt idx="0">
                  <c:v>919370</c:v>
                </c:pt>
                <c:pt idx="1">
                  <c:v>2881490</c:v>
                </c:pt>
                <c:pt idx="2">
                  <c:v>6187018.7366946787</c:v>
                </c:pt>
              </c:numCache>
            </c:numRef>
          </c:val>
          <c:extLst>
            <c:ext xmlns:c16="http://schemas.microsoft.com/office/drawing/2014/chart" uri="{C3380CC4-5D6E-409C-BE32-E72D297353CC}">
              <c16:uniqueId val="{00000004-ED14-6949-A53B-3267D2E78810}"/>
            </c:ext>
          </c:extLst>
        </c:ser>
        <c:ser>
          <c:idx val="5"/>
          <c:order val="3"/>
          <c:tx>
            <c:strRef>
              <c:f>Summary!$B$67</c:f>
              <c:strCache>
                <c:ptCount val="1"/>
                <c:pt idx="0">
                  <c:v>200GbE</c:v>
                </c:pt>
              </c:strCache>
            </c:strRef>
          </c:tx>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Summary!$C$67:$N$67</c:f>
              <c:numCache>
                <c:formatCode>_(* #,##0_);_(* \(#,##0\);_(* "-"??_);_(@_)</c:formatCode>
                <c:ptCount val="12"/>
                <c:pt idx="0">
                  <c:v>0</c:v>
                </c:pt>
                <c:pt idx="1">
                  <c:v>0</c:v>
                </c:pt>
                <c:pt idx="2">
                  <c:v>1500</c:v>
                </c:pt>
              </c:numCache>
            </c:numRef>
          </c:val>
          <c:extLst>
            <c:ext xmlns:c16="http://schemas.microsoft.com/office/drawing/2014/chart" uri="{C3380CC4-5D6E-409C-BE32-E72D297353CC}">
              <c16:uniqueId val="{00000005-ED14-6949-A53B-3267D2E78810}"/>
            </c:ext>
          </c:extLst>
        </c:ser>
        <c:ser>
          <c:idx val="6"/>
          <c:order val="4"/>
          <c:tx>
            <c:strRef>
              <c:f>Summary!$B$68</c:f>
              <c:strCache>
                <c:ptCount val="1"/>
                <c:pt idx="0">
                  <c:v>400G, 2x200GbE</c:v>
                </c:pt>
              </c:strCache>
            </c:strRef>
          </c:tx>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Summary!$C$68:$N$68</c:f>
              <c:numCache>
                <c:formatCode>_(* #,##0_);_(* \(#,##0\);_(* "-"??_);_(@_)</c:formatCode>
                <c:ptCount val="12"/>
                <c:pt idx="0">
                  <c:v>0</c:v>
                </c:pt>
                <c:pt idx="1">
                  <c:v>133.5</c:v>
                </c:pt>
                <c:pt idx="2">
                  <c:v>58500</c:v>
                </c:pt>
              </c:numCache>
            </c:numRef>
          </c:val>
          <c:extLst>
            <c:ext xmlns:c16="http://schemas.microsoft.com/office/drawing/2014/chart" uri="{C3380CC4-5D6E-409C-BE32-E72D297353CC}">
              <c16:uniqueId val="{00000000-B947-4E47-BAAC-4DEF1DFB18B9}"/>
            </c:ext>
          </c:extLst>
        </c:ser>
        <c:ser>
          <c:idx val="1"/>
          <c:order val="5"/>
          <c:tx>
            <c:strRef>
              <c:f>Summary!$B$69</c:f>
              <c:strCache>
                <c:ptCount val="1"/>
                <c:pt idx="0">
                  <c:v>800G, 2x400G</c:v>
                </c:pt>
              </c:strCache>
            </c:strRef>
          </c:tx>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Summary!$C$69:$N$69</c:f>
              <c:numCache>
                <c:formatCode>_(* #,##0_);_(* \(#,##0\);_(* "-"??_);_(@_)</c:formatCode>
                <c:ptCount val="12"/>
                <c:pt idx="0">
                  <c:v>0</c:v>
                </c:pt>
                <c:pt idx="1">
                  <c:v>0</c:v>
                </c:pt>
                <c:pt idx="2">
                  <c:v>0</c:v>
                </c:pt>
              </c:numCache>
            </c:numRef>
          </c:val>
          <c:extLst>
            <c:ext xmlns:c16="http://schemas.microsoft.com/office/drawing/2014/chart" uri="{C3380CC4-5D6E-409C-BE32-E72D297353CC}">
              <c16:uniqueId val="{00000000-2A6A-EF47-9171-963B71ADF690}"/>
            </c:ext>
          </c:extLst>
        </c:ser>
        <c:ser>
          <c:idx val="2"/>
          <c:order val="6"/>
          <c:tx>
            <c:strRef>
              <c:f>Summary!$B$70</c:f>
              <c:strCache>
                <c:ptCount val="1"/>
                <c:pt idx="0">
                  <c:v>≥ 1.6T</c:v>
                </c:pt>
              </c:strCache>
            </c:strRef>
          </c:tx>
          <c:invertIfNegative val="0"/>
          <c:cat>
            <c:numRef>
              <c:f>Summary!$C$63:$N$63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Summary!$C$70:$N$70</c:f>
              <c:numCache>
                <c:formatCode>_(* #,##0_);_(* \(#,##0\);_(* "-"??_);_(@_)</c:formatCode>
                <c:ptCount val="12"/>
                <c:pt idx="0">
                  <c:v>0</c:v>
                </c:pt>
                <c:pt idx="1">
                  <c:v>0</c:v>
                </c:pt>
                <c:pt idx="2">
                  <c:v>0</c:v>
                </c:pt>
              </c:numCache>
            </c:numRef>
          </c:val>
          <c:extLst>
            <c:ext xmlns:c16="http://schemas.microsoft.com/office/drawing/2014/chart" uri="{C3380CC4-5D6E-409C-BE32-E72D297353CC}">
              <c16:uniqueId val="{00000001-2A6A-EF47-9171-963B71ADF690}"/>
            </c:ext>
          </c:extLst>
        </c:ser>
        <c:dLbls>
          <c:showLegendKey val="0"/>
          <c:showVal val="0"/>
          <c:showCatName val="0"/>
          <c:showSerName val="0"/>
          <c:showPercent val="0"/>
          <c:showBubbleSize val="0"/>
        </c:dLbls>
        <c:gapWidth val="150"/>
        <c:overlap val="100"/>
        <c:axId val="107098496"/>
        <c:axId val="107100032"/>
      </c:barChart>
      <c:catAx>
        <c:axId val="107098496"/>
        <c:scaling>
          <c:orientation val="minMax"/>
        </c:scaling>
        <c:delete val="0"/>
        <c:axPos val="b"/>
        <c:numFmt formatCode="General" sourceLinked="1"/>
        <c:majorTickMark val="out"/>
        <c:minorTickMark val="none"/>
        <c:tickLblPos val="nextTo"/>
        <c:crossAx val="107100032"/>
        <c:crosses val="autoZero"/>
        <c:auto val="1"/>
        <c:lblAlgn val="ctr"/>
        <c:lblOffset val="100"/>
        <c:noMultiLvlLbl val="0"/>
      </c:catAx>
      <c:valAx>
        <c:axId val="107100032"/>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107098496"/>
        <c:crosses val="autoZero"/>
        <c:crossBetween val="between"/>
      </c:valAx>
    </c:plotArea>
    <c:legend>
      <c:legendPos val="r"/>
      <c:layout>
        <c:manualLayout>
          <c:xMode val="edge"/>
          <c:yMode val="edge"/>
          <c:x val="0.81601867073051337"/>
          <c:y val="0.12401894932892581"/>
          <c:w val="0.18181134722907816"/>
          <c:h val="0.71845147106443508"/>
        </c:manualLayout>
      </c:layout>
      <c:overlay val="0"/>
      <c:spPr>
        <a:solidFill>
          <a:schemeClr val="bg1"/>
        </a:solidFill>
        <a:ln>
          <a:noFill/>
        </a:ln>
      </c:sp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effectLst/>
                <a:latin typeface="+mn-lt"/>
              </a:rPr>
              <a:t>Ethernet IC chipset revenue by speed</a:t>
            </a:r>
          </a:p>
        </c:rich>
      </c:tx>
      <c:layout>
        <c:manualLayout>
          <c:xMode val="edge"/>
          <c:yMode val="edge"/>
          <c:x val="0.34768112748793001"/>
          <c:y val="2.7777777777777776E-2"/>
        </c:manualLayout>
      </c:layout>
      <c:overlay val="0"/>
    </c:title>
    <c:autoTitleDeleted val="0"/>
    <c:plotArea>
      <c:layout>
        <c:manualLayout>
          <c:layoutTarget val="inner"/>
          <c:xMode val="edge"/>
          <c:yMode val="edge"/>
          <c:x val="0.16304697167510759"/>
          <c:y val="0.11922462817147854"/>
          <c:w val="0.64742811752868079"/>
          <c:h val="0.69647142453909894"/>
        </c:manualLayout>
      </c:layout>
      <c:barChart>
        <c:barDir val="col"/>
        <c:grouping val="stacked"/>
        <c:varyColors val="0"/>
        <c:ser>
          <c:idx val="0"/>
          <c:order val="0"/>
          <c:tx>
            <c:strRef>
              <c:f>Summary!$B$75</c:f>
              <c:strCache>
                <c:ptCount val="1"/>
                <c:pt idx="0">
                  <c:v> ≤ 40GbE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Summary!$C$75:$N$75</c:f>
              <c:numCache>
                <c:formatCode>_("$"* #,##0_);_("$"* \(#,##0\);_("$"* "-"??_);_(@_)</c:formatCode>
                <c:ptCount val="12"/>
                <c:pt idx="0">
                  <c:v>125.17984092404285</c:v>
                </c:pt>
                <c:pt idx="1">
                  <c:v>123.18811790883251</c:v>
                </c:pt>
                <c:pt idx="2">
                  <c:v>92.312574520187226</c:v>
                </c:pt>
              </c:numCache>
            </c:numRef>
          </c:val>
          <c:extLst>
            <c:ext xmlns:c16="http://schemas.microsoft.com/office/drawing/2014/chart" uri="{C3380CC4-5D6E-409C-BE32-E72D297353CC}">
              <c16:uniqueId val="{00000000-3E35-3A4A-8C36-EAA8F88DB46E}"/>
            </c:ext>
          </c:extLst>
        </c:ser>
        <c:ser>
          <c:idx val="3"/>
          <c:order val="1"/>
          <c:tx>
            <c:strRef>
              <c:f>Summary!$B$76</c:f>
              <c:strCache>
                <c:ptCount val="1"/>
                <c:pt idx="0">
                  <c:v> 50GbE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Summary!$C$76:$N$76</c:f>
              <c:numCache>
                <c:formatCode>_("$"* #,##0_);_("$"* \(#,##0\);_("$"* "-"??_);_(@_)</c:formatCode>
                <c:ptCount val="12"/>
                <c:pt idx="0">
                  <c:v>0</c:v>
                </c:pt>
                <c:pt idx="1">
                  <c:v>0</c:v>
                </c:pt>
                <c:pt idx="2">
                  <c:v>0</c:v>
                </c:pt>
              </c:numCache>
            </c:numRef>
          </c:val>
          <c:extLst>
            <c:ext xmlns:c16="http://schemas.microsoft.com/office/drawing/2014/chart" uri="{C3380CC4-5D6E-409C-BE32-E72D297353CC}">
              <c16:uniqueId val="{00000003-3E35-3A4A-8C36-EAA8F88DB46E}"/>
            </c:ext>
          </c:extLst>
        </c:ser>
        <c:ser>
          <c:idx val="4"/>
          <c:order val="2"/>
          <c:tx>
            <c:strRef>
              <c:f>Summary!$B$77</c:f>
              <c:strCache>
                <c:ptCount val="1"/>
                <c:pt idx="0">
                  <c:v> 100GbE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Summary!$C$77:$N$77</c:f>
              <c:numCache>
                <c:formatCode>_("$"* #,##0_);_("$"* \(#,##0\);_("$"* "-"??_);_(@_)</c:formatCode>
                <c:ptCount val="12"/>
                <c:pt idx="0">
                  <c:v>104.90259005313382</c:v>
                </c:pt>
                <c:pt idx="1">
                  <c:v>158.46455667785844</c:v>
                </c:pt>
                <c:pt idx="2">
                  <c:v>238.23839399209311</c:v>
                </c:pt>
              </c:numCache>
            </c:numRef>
          </c:val>
          <c:extLst>
            <c:ext xmlns:c16="http://schemas.microsoft.com/office/drawing/2014/chart" uri="{C3380CC4-5D6E-409C-BE32-E72D297353CC}">
              <c16:uniqueId val="{00000004-3E35-3A4A-8C36-EAA8F88DB46E}"/>
            </c:ext>
          </c:extLst>
        </c:ser>
        <c:ser>
          <c:idx val="5"/>
          <c:order val="3"/>
          <c:tx>
            <c:strRef>
              <c:f>Summary!$B$78</c:f>
              <c:strCache>
                <c:ptCount val="1"/>
                <c:pt idx="0">
                  <c:v> 200GbE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Summary!$C$78:$N$78</c:f>
              <c:numCache>
                <c:formatCode>_("$"* #,##0_);_("$"* \(#,##0\);_("$"* "-"??_);_(@_)</c:formatCode>
                <c:ptCount val="12"/>
                <c:pt idx="0">
                  <c:v>0</c:v>
                </c:pt>
                <c:pt idx="1">
                  <c:v>0</c:v>
                </c:pt>
                <c:pt idx="2">
                  <c:v>0.16767562499999999</c:v>
                </c:pt>
              </c:numCache>
            </c:numRef>
          </c:val>
          <c:extLst>
            <c:ext xmlns:c16="http://schemas.microsoft.com/office/drawing/2014/chart" uri="{C3380CC4-5D6E-409C-BE32-E72D297353CC}">
              <c16:uniqueId val="{00000005-3E35-3A4A-8C36-EAA8F88DB46E}"/>
            </c:ext>
          </c:extLst>
        </c:ser>
        <c:ser>
          <c:idx val="6"/>
          <c:order val="4"/>
          <c:tx>
            <c:strRef>
              <c:f>Summary!$B$79</c:f>
              <c:strCache>
                <c:ptCount val="1"/>
                <c:pt idx="0">
                  <c:v> 400G, 2x200GbE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Summary!$C$79:$N$79</c:f>
              <c:numCache>
                <c:formatCode>_("$"* #,##0_);_("$"* \(#,##0\);_("$"* "-"??_);_(@_)</c:formatCode>
                <c:ptCount val="12"/>
                <c:pt idx="0">
                  <c:v>0</c:v>
                </c:pt>
                <c:pt idx="1">
                  <c:v>8.0100000000000005E-2</c:v>
                </c:pt>
                <c:pt idx="2">
                  <c:v>12.379507500000001</c:v>
                </c:pt>
              </c:numCache>
            </c:numRef>
          </c:val>
          <c:extLst>
            <c:ext xmlns:c16="http://schemas.microsoft.com/office/drawing/2014/chart" uri="{C3380CC4-5D6E-409C-BE32-E72D297353CC}">
              <c16:uniqueId val="{00000000-5F08-3A46-8EDD-DB4F82300E1A}"/>
            </c:ext>
          </c:extLst>
        </c:ser>
        <c:ser>
          <c:idx val="1"/>
          <c:order val="5"/>
          <c:tx>
            <c:strRef>
              <c:f>Summary!$B$80</c:f>
              <c:strCache>
                <c:ptCount val="1"/>
                <c:pt idx="0">
                  <c:v> 800G, 2x400G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Summary!$C$80:$N$80</c:f>
              <c:numCache>
                <c:formatCode>_("$"* #,##0_);_("$"* \(#,##0\);_("$"* "-"??_);_(@_)</c:formatCode>
                <c:ptCount val="12"/>
                <c:pt idx="0">
                  <c:v>0</c:v>
                </c:pt>
                <c:pt idx="1">
                  <c:v>0</c:v>
                </c:pt>
                <c:pt idx="2">
                  <c:v>0</c:v>
                </c:pt>
              </c:numCache>
            </c:numRef>
          </c:val>
          <c:extLst>
            <c:ext xmlns:c16="http://schemas.microsoft.com/office/drawing/2014/chart" uri="{C3380CC4-5D6E-409C-BE32-E72D297353CC}">
              <c16:uniqueId val="{00000000-D317-F845-9C3D-18790AD8C9E7}"/>
            </c:ext>
          </c:extLst>
        </c:ser>
        <c:ser>
          <c:idx val="2"/>
          <c:order val="6"/>
          <c:tx>
            <c:strRef>
              <c:f>Summary!$B$81</c:f>
              <c:strCache>
                <c:ptCount val="1"/>
                <c:pt idx="0">
                  <c:v> ≥ 1.6T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Summary!$C$81:$N$81</c:f>
              <c:numCache>
                <c:formatCode>_("$"* #,##0_);_("$"* \(#,##0\);_("$"* "-"??_);_(@_)</c:formatCode>
                <c:ptCount val="12"/>
                <c:pt idx="0">
                  <c:v>0</c:v>
                </c:pt>
                <c:pt idx="1">
                  <c:v>0</c:v>
                </c:pt>
                <c:pt idx="2">
                  <c:v>0</c:v>
                </c:pt>
              </c:numCache>
            </c:numRef>
          </c:val>
          <c:extLst>
            <c:ext xmlns:c16="http://schemas.microsoft.com/office/drawing/2014/chart" uri="{C3380CC4-5D6E-409C-BE32-E72D297353CC}">
              <c16:uniqueId val="{00000001-D317-F845-9C3D-18790AD8C9E7}"/>
            </c:ext>
          </c:extLst>
        </c:ser>
        <c:dLbls>
          <c:showLegendKey val="0"/>
          <c:showVal val="0"/>
          <c:showCatName val="0"/>
          <c:showSerName val="0"/>
          <c:showPercent val="0"/>
          <c:showBubbleSize val="0"/>
        </c:dLbls>
        <c:gapWidth val="150"/>
        <c:overlap val="100"/>
        <c:axId val="107157760"/>
        <c:axId val="107159552"/>
      </c:barChart>
      <c:catAx>
        <c:axId val="107157760"/>
        <c:scaling>
          <c:orientation val="minMax"/>
        </c:scaling>
        <c:delete val="0"/>
        <c:axPos val="b"/>
        <c:numFmt formatCode="General" sourceLinked="1"/>
        <c:majorTickMark val="out"/>
        <c:minorTickMark val="none"/>
        <c:tickLblPos val="nextTo"/>
        <c:crossAx val="107159552"/>
        <c:crosses val="autoZero"/>
        <c:auto val="1"/>
        <c:lblAlgn val="ctr"/>
        <c:lblOffset val="100"/>
        <c:noMultiLvlLbl val="0"/>
      </c:catAx>
      <c:valAx>
        <c:axId val="107159552"/>
        <c:scaling>
          <c:orientation val="minMax"/>
        </c:scaling>
        <c:delete val="0"/>
        <c:axPos val="l"/>
        <c:majorGridlines/>
        <c:title>
          <c:tx>
            <c:rich>
              <a:bodyPr rot="-5400000" vert="horz"/>
              <a:lstStyle/>
              <a:p>
                <a:pPr>
                  <a:defRPr sz="1200" b="0"/>
                </a:pPr>
                <a:r>
                  <a:rPr lang="en-US" sz="1200" b="0"/>
                  <a:t>Market value ($ millions)</a:t>
                </a:r>
              </a:p>
            </c:rich>
          </c:tx>
          <c:layout>
            <c:manualLayout>
              <c:xMode val="edge"/>
              <c:yMode val="edge"/>
              <c:x val="4.5943679121249084E-4"/>
              <c:y val="0.21083187270257756"/>
            </c:manualLayout>
          </c:layout>
          <c:overlay val="0"/>
        </c:title>
        <c:numFmt formatCode="_(&quot;$&quot;* #,##0_);_(&quot;$&quot;* \(#,##0\);_(&quot;$&quot;* &quot;-&quot;??_);_(@_)" sourceLinked="1"/>
        <c:majorTickMark val="out"/>
        <c:minorTickMark val="none"/>
        <c:tickLblPos val="nextTo"/>
        <c:crossAx val="107157760"/>
        <c:crosses val="autoZero"/>
        <c:crossBetween val="between"/>
      </c:valAx>
    </c:plotArea>
    <c:legend>
      <c:legendPos val="r"/>
      <c:layout>
        <c:manualLayout>
          <c:xMode val="edge"/>
          <c:yMode val="edge"/>
          <c:x val="0.82815748376462195"/>
          <c:y val="0.15514570621183216"/>
          <c:w val="0.16100926336951357"/>
          <c:h val="0.72455355269514621"/>
        </c:manualLayout>
      </c:layout>
      <c:overlay val="0"/>
      <c:spPr>
        <a:solidFill>
          <a:schemeClr val="bg1"/>
        </a:solidFill>
        <a:ln>
          <a:no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DWDM DSPs sold for on-board modules - units consumed</a:t>
            </a:r>
          </a:p>
        </c:rich>
      </c:tx>
      <c:layout>
        <c:manualLayout>
          <c:xMode val="edge"/>
          <c:yMode val="edge"/>
          <c:x val="0.13979157638175901"/>
          <c:y val="2.3148148148148147E-2"/>
        </c:manualLayout>
      </c:layout>
      <c:overlay val="0"/>
    </c:title>
    <c:autoTitleDeleted val="0"/>
    <c:plotArea>
      <c:layout/>
      <c:barChart>
        <c:barDir val="col"/>
        <c:grouping val="stacked"/>
        <c:varyColors val="0"/>
        <c:ser>
          <c:idx val="0"/>
          <c:order val="0"/>
          <c:tx>
            <c:strRef>
              <c:f>Summary!$B$145</c:f>
              <c:strCache>
                <c:ptCount val="1"/>
                <c:pt idx="0">
                  <c:v>100 Gbps</c:v>
                </c:pt>
              </c:strCache>
            </c:strRef>
          </c:tx>
          <c:invertIfNegative val="0"/>
          <c:cat>
            <c:numRef>
              <c:f>Summary!$C$144:$N$144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Summary!$C$145:$N$145</c:f>
              <c:numCache>
                <c:formatCode>_(* #,##0_);_(* \(#,##0\);_(* "-"??_);_(@_)</c:formatCode>
                <c:ptCount val="12"/>
                <c:pt idx="0">
                  <c:v>261292</c:v>
                </c:pt>
                <c:pt idx="1">
                  <c:v>256912</c:v>
                </c:pt>
                <c:pt idx="2">
                  <c:v>271842</c:v>
                </c:pt>
              </c:numCache>
            </c:numRef>
          </c:val>
          <c:extLst>
            <c:ext xmlns:c16="http://schemas.microsoft.com/office/drawing/2014/chart" uri="{C3380CC4-5D6E-409C-BE32-E72D297353CC}">
              <c16:uniqueId val="{00000000-ED14-6949-A53B-3267D2E78810}"/>
            </c:ext>
          </c:extLst>
        </c:ser>
        <c:ser>
          <c:idx val="3"/>
          <c:order val="1"/>
          <c:tx>
            <c:strRef>
              <c:f>Summary!$B$146</c:f>
              <c:strCache>
                <c:ptCount val="1"/>
                <c:pt idx="0">
                  <c:v>200 Gbps</c:v>
                </c:pt>
              </c:strCache>
            </c:strRef>
          </c:tx>
          <c:invertIfNegative val="0"/>
          <c:cat>
            <c:numRef>
              <c:f>Summary!$C$144:$N$144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Summary!$C$146:$N$146</c:f>
              <c:numCache>
                <c:formatCode>_(* #,##0_);_(* \(#,##0\);_(* "-"??_);_(@_)</c:formatCode>
                <c:ptCount val="12"/>
                <c:pt idx="0">
                  <c:v>0</c:v>
                </c:pt>
                <c:pt idx="1">
                  <c:v>29383</c:v>
                </c:pt>
                <c:pt idx="2">
                  <c:v>73052</c:v>
                </c:pt>
              </c:numCache>
            </c:numRef>
          </c:val>
          <c:extLst>
            <c:ext xmlns:c16="http://schemas.microsoft.com/office/drawing/2014/chart" uri="{C3380CC4-5D6E-409C-BE32-E72D297353CC}">
              <c16:uniqueId val="{00000000-BC8A-C64C-AFA2-585533DEC940}"/>
            </c:ext>
          </c:extLst>
        </c:ser>
        <c:ser>
          <c:idx val="1"/>
          <c:order val="2"/>
          <c:tx>
            <c:strRef>
              <c:f>Summary!$B$147</c:f>
              <c:strCache>
                <c:ptCount val="1"/>
                <c:pt idx="0">
                  <c:v>400 Gbps</c:v>
                </c:pt>
              </c:strCache>
            </c:strRef>
          </c:tx>
          <c:invertIfNegative val="0"/>
          <c:cat>
            <c:numRef>
              <c:f>Summary!$C$144:$N$144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Summary!$C$147:$N$147</c:f>
              <c:numCache>
                <c:formatCode>_(* #,##0_);_(* \(#,##0\);_(* "-"??_);_(@_)</c:formatCode>
                <c:ptCount val="12"/>
                <c:pt idx="0">
                  <c:v>0</c:v>
                </c:pt>
                <c:pt idx="1">
                  <c:v>4000</c:v>
                </c:pt>
                <c:pt idx="2">
                  <c:v>17500</c:v>
                </c:pt>
              </c:numCache>
            </c:numRef>
          </c:val>
          <c:extLst>
            <c:ext xmlns:c16="http://schemas.microsoft.com/office/drawing/2014/chart" uri="{C3380CC4-5D6E-409C-BE32-E72D297353CC}">
              <c16:uniqueId val="{00000001-ED14-6949-A53B-3267D2E78810}"/>
            </c:ext>
          </c:extLst>
        </c:ser>
        <c:ser>
          <c:idx val="2"/>
          <c:order val="3"/>
          <c:tx>
            <c:strRef>
              <c:f>Summary!$B$148</c:f>
              <c:strCache>
                <c:ptCount val="1"/>
                <c:pt idx="0">
                  <c:v>≥ 600 Gbps</c:v>
                </c:pt>
              </c:strCache>
            </c:strRef>
          </c:tx>
          <c:spPr>
            <a:ln>
              <a:noFill/>
            </a:ln>
          </c:spPr>
          <c:invertIfNegative val="0"/>
          <c:cat>
            <c:numRef>
              <c:f>Summary!$C$144:$N$144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Summary!$C$148:$N$148</c:f>
              <c:numCache>
                <c:formatCode>_(* #,##0_);_(* \(#,##0\);_(* "-"??_);_(@_)</c:formatCode>
                <c:ptCount val="12"/>
                <c:pt idx="0">
                  <c:v>0</c:v>
                </c:pt>
                <c:pt idx="1">
                  <c:v>0</c:v>
                </c:pt>
                <c:pt idx="2">
                  <c:v>3000</c:v>
                </c:pt>
              </c:numCache>
            </c:numRef>
          </c:val>
          <c:extLst>
            <c:ext xmlns:c16="http://schemas.microsoft.com/office/drawing/2014/chart" uri="{C3380CC4-5D6E-409C-BE32-E72D297353CC}">
              <c16:uniqueId val="{00000002-ED14-6949-A53B-3267D2E78810}"/>
            </c:ext>
          </c:extLst>
        </c:ser>
        <c:dLbls>
          <c:showLegendKey val="0"/>
          <c:showVal val="0"/>
          <c:showCatName val="0"/>
          <c:showSerName val="0"/>
          <c:showPercent val="0"/>
          <c:showBubbleSize val="0"/>
        </c:dLbls>
        <c:gapWidth val="150"/>
        <c:overlap val="100"/>
        <c:axId val="107204608"/>
        <c:axId val="107206144"/>
      </c:barChart>
      <c:catAx>
        <c:axId val="107204608"/>
        <c:scaling>
          <c:orientation val="minMax"/>
        </c:scaling>
        <c:delete val="0"/>
        <c:axPos val="b"/>
        <c:numFmt formatCode="General" sourceLinked="1"/>
        <c:majorTickMark val="out"/>
        <c:minorTickMark val="none"/>
        <c:tickLblPos val="nextTo"/>
        <c:crossAx val="107206144"/>
        <c:crosses val="autoZero"/>
        <c:auto val="1"/>
        <c:lblAlgn val="ctr"/>
        <c:lblOffset val="100"/>
        <c:noMultiLvlLbl val="0"/>
      </c:catAx>
      <c:valAx>
        <c:axId val="107206144"/>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107204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kern="1200" baseline="0">
                <a:solidFill>
                  <a:sysClr val="windowText" lastClr="000000"/>
                </a:solidFill>
                <a:effectLst/>
                <a:latin typeface="+mn-lt"/>
                <a:ea typeface="+mn-ea"/>
                <a:cs typeface="+mn-cs"/>
              </a:rPr>
              <a:t>DWDM DSPs sold for on-board modules - </a:t>
            </a:r>
            <a:r>
              <a:rPr lang="en-US" sz="1200" b="1" i="0" baseline="0">
                <a:effectLst/>
                <a:latin typeface="+mn-lt"/>
              </a:rPr>
              <a:t>market value</a:t>
            </a:r>
            <a:endParaRPr lang="en-US" sz="1000">
              <a:effectLst/>
              <a:latin typeface="+mn-lt"/>
            </a:endParaRPr>
          </a:p>
        </c:rich>
      </c:tx>
      <c:layout>
        <c:manualLayout>
          <c:xMode val="edge"/>
          <c:yMode val="edge"/>
          <c:x val="0.22736567075573016"/>
          <c:y val="2.7777797722088476E-2"/>
        </c:manualLayout>
      </c:layout>
      <c:overlay val="0"/>
    </c:title>
    <c:autoTitleDeleted val="0"/>
    <c:plotArea>
      <c:layout>
        <c:manualLayout>
          <c:layoutTarget val="inner"/>
          <c:xMode val="edge"/>
          <c:yMode val="edge"/>
          <c:x val="0.16304697167510759"/>
          <c:y val="0.11922462817147854"/>
          <c:w val="0.69283159192729771"/>
          <c:h val="0.76479549431321081"/>
        </c:manualLayout>
      </c:layout>
      <c:barChart>
        <c:barDir val="col"/>
        <c:grouping val="stacked"/>
        <c:varyColors val="0"/>
        <c:ser>
          <c:idx val="0"/>
          <c:order val="0"/>
          <c:tx>
            <c:strRef>
              <c:f>Summary!$B$153</c:f>
              <c:strCache>
                <c:ptCount val="1"/>
                <c:pt idx="0">
                  <c:v>100 Gbps</c:v>
                </c:pt>
              </c:strCache>
            </c:strRef>
          </c:tx>
          <c:invertIfNegative val="0"/>
          <c:cat>
            <c:numRef>
              <c:f>Summary!$C$152:$N$152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Summary!$C$153:$N$153</c:f>
              <c:numCache>
                <c:formatCode>_("$"* #,##0_);_("$"* \(#,##0\);_("$"* "-"??_);_(@_)</c:formatCode>
                <c:ptCount val="12"/>
                <c:pt idx="0">
                  <c:v>647.54559253999992</c:v>
                </c:pt>
                <c:pt idx="1">
                  <c:v>494.55560000000008</c:v>
                </c:pt>
                <c:pt idx="2">
                  <c:v>418.63668000000007</c:v>
                </c:pt>
              </c:numCache>
            </c:numRef>
          </c:val>
          <c:extLst>
            <c:ext xmlns:c16="http://schemas.microsoft.com/office/drawing/2014/chart" uri="{C3380CC4-5D6E-409C-BE32-E72D297353CC}">
              <c16:uniqueId val="{00000000-3E35-3A4A-8C36-EAA8F88DB46E}"/>
            </c:ext>
          </c:extLst>
        </c:ser>
        <c:ser>
          <c:idx val="3"/>
          <c:order val="1"/>
          <c:tx>
            <c:strRef>
              <c:f>Summary!$B$154</c:f>
              <c:strCache>
                <c:ptCount val="1"/>
                <c:pt idx="0">
                  <c:v>200 Gbps</c:v>
                </c:pt>
              </c:strCache>
            </c:strRef>
          </c:tx>
          <c:invertIfNegative val="0"/>
          <c:cat>
            <c:numRef>
              <c:f>Summary!$C$152:$N$152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Summary!$C$154:$N$154</c:f>
              <c:numCache>
                <c:formatCode>_("$"* #,##0_);_("$"* \(#,##0\);_("$"* "-"??_);_(@_)</c:formatCode>
                <c:ptCount val="12"/>
                <c:pt idx="0">
                  <c:v>0</c:v>
                </c:pt>
                <c:pt idx="1">
                  <c:v>78.82317910652921</c:v>
                </c:pt>
                <c:pt idx="2">
                  <c:v>145.04142545454548</c:v>
                </c:pt>
              </c:numCache>
            </c:numRef>
          </c:val>
          <c:extLst>
            <c:ext xmlns:c16="http://schemas.microsoft.com/office/drawing/2014/chart" uri="{C3380CC4-5D6E-409C-BE32-E72D297353CC}">
              <c16:uniqueId val="{00000000-33DB-7746-AE3D-47ECFF908B9A}"/>
            </c:ext>
          </c:extLst>
        </c:ser>
        <c:ser>
          <c:idx val="1"/>
          <c:order val="2"/>
          <c:tx>
            <c:strRef>
              <c:f>Summary!$B$155</c:f>
              <c:strCache>
                <c:ptCount val="1"/>
                <c:pt idx="0">
                  <c:v>400 Gbps</c:v>
                </c:pt>
              </c:strCache>
            </c:strRef>
          </c:tx>
          <c:invertIfNegative val="0"/>
          <c:cat>
            <c:numRef>
              <c:f>Summary!$C$152:$N$152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Summary!$C$155:$N$155</c:f>
              <c:numCache>
                <c:formatCode>_("$"* #,##0_);_("$"* \(#,##0\);_("$"* "-"??_);_(@_)</c:formatCode>
                <c:ptCount val="12"/>
                <c:pt idx="0">
                  <c:v>0</c:v>
                </c:pt>
                <c:pt idx="1">
                  <c:v>0</c:v>
                </c:pt>
                <c:pt idx="2">
                  <c:v>0</c:v>
                </c:pt>
              </c:numCache>
            </c:numRef>
          </c:val>
          <c:extLst>
            <c:ext xmlns:c16="http://schemas.microsoft.com/office/drawing/2014/chart" uri="{C3380CC4-5D6E-409C-BE32-E72D297353CC}">
              <c16:uniqueId val="{00000001-3E35-3A4A-8C36-EAA8F88DB46E}"/>
            </c:ext>
          </c:extLst>
        </c:ser>
        <c:ser>
          <c:idx val="2"/>
          <c:order val="3"/>
          <c:tx>
            <c:strRef>
              <c:f>Summary!$B$156</c:f>
              <c:strCache>
                <c:ptCount val="1"/>
                <c:pt idx="0">
                  <c:v>≥ 600 Gbps</c:v>
                </c:pt>
              </c:strCache>
            </c:strRef>
          </c:tx>
          <c:invertIfNegative val="0"/>
          <c:cat>
            <c:numRef>
              <c:f>Summary!$C$152:$N$152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Summary!$C$156:$N$156</c:f>
              <c:numCache>
                <c:formatCode>_("$"* #,##0_);_("$"* \(#,##0\);_("$"* "-"??_);_(@_)</c:formatCode>
                <c:ptCount val="12"/>
                <c:pt idx="0">
                  <c:v>0</c:v>
                </c:pt>
                <c:pt idx="1">
                  <c:v>0</c:v>
                </c:pt>
                <c:pt idx="2">
                  <c:v>10.92</c:v>
                </c:pt>
              </c:numCache>
            </c:numRef>
          </c:val>
          <c:extLst>
            <c:ext xmlns:c16="http://schemas.microsoft.com/office/drawing/2014/chart" uri="{C3380CC4-5D6E-409C-BE32-E72D297353CC}">
              <c16:uniqueId val="{00000002-3E35-3A4A-8C36-EAA8F88DB46E}"/>
            </c:ext>
          </c:extLst>
        </c:ser>
        <c:dLbls>
          <c:showLegendKey val="0"/>
          <c:showVal val="0"/>
          <c:showCatName val="0"/>
          <c:showSerName val="0"/>
          <c:showPercent val="0"/>
          <c:showBubbleSize val="0"/>
        </c:dLbls>
        <c:gapWidth val="150"/>
        <c:overlap val="100"/>
        <c:axId val="107292928"/>
        <c:axId val="107298816"/>
      </c:barChart>
      <c:catAx>
        <c:axId val="107292928"/>
        <c:scaling>
          <c:orientation val="minMax"/>
        </c:scaling>
        <c:delete val="0"/>
        <c:axPos val="b"/>
        <c:numFmt formatCode="General" sourceLinked="1"/>
        <c:majorTickMark val="out"/>
        <c:minorTickMark val="none"/>
        <c:tickLblPos val="nextTo"/>
        <c:crossAx val="107298816"/>
        <c:crosses val="autoZero"/>
        <c:auto val="1"/>
        <c:lblAlgn val="ctr"/>
        <c:lblOffset val="100"/>
        <c:noMultiLvlLbl val="0"/>
      </c:catAx>
      <c:valAx>
        <c:axId val="107298816"/>
        <c:scaling>
          <c:orientation val="minMax"/>
        </c:scaling>
        <c:delete val="0"/>
        <c:axPos val="l"/>
        <c:majorGridlines/>
        <c:title>
          <c:tx>
            <c:rich>
              <a:bodyPr rot="-5400000" vert="horz"/>
              <a:lstStyle/>
              <a:p>
                <a:pPr>
                  <a:defRPr/>
                </a:pPr>
                <a:r>
                  <a:rPr lang="en-US"/>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1072929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04697167510759"/>
          <c:y val="8.1267594081116154E-2"/>
          <c:w val="0.77742718657166832"/>
          <c:h val="0.80275235603363448"/>
        </c:manualLayout>
      </c:layout>
      <c:barChart>
        <c:barDir val="col"/>
        <c:grouping val="stacked"/>
        <c:varyColors val="0"/>
        <c:ser>
          <c:idx val="0"/>
          <c:order val="0"/>
          <c:tx>
            <c:strRef>
              <c:f>Summary!$B$75</c:f>
              <c:strCache>
                <c:ptCount val="1"/>
                <c:pt idx="0">
                  <c:v> ≤ 40GbE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Summary!$C$75:$N$75</c:f>
              <c:numCache>
                <c:formatCode>_("$"* #,##0_);_("$"* \(#,##0\);_("$"* "-"??_);_(@_)</c:formatCode>
                <c:ptCount val="12"/>
                <c:pt idx="0">
                  <c:v>125.17984092404285</c:v>
                </c:pt>
                <c:pt idx="1">
                  <c:v>123.18811790883251</c:v>
                </c:pt>
                <c:pt idx="2">
                  <c:v>92.312574520187226</c:v>
                </c:pt>
              </c:numCache>
            </c:numRef>
          </c:val>
          <c:extLst>
            <c:ext xmlns:c16="http://schemas.microsoft.com/office/drawing/2014/chart" uri="{C3380CC4-5D6E-409C-BE32-E72D297353CC}">
              <c16:uniqueId val="{00000000-6196-4D49-933F-37796565298D}"/>
            </c:ext>
          </c:extLst>
        </c:ser>
        <c:ser>
          <c:idx val="4"/>
          <c:order val="1"/>
          <c:tx>
            <c:strRef>
              <c:f>Summary!$B$77</c:f>
              <c:strCache>
                <c:ptCount val="1"/>
                <c:pt idx="0">
                  <c:v> 100GbE </c:v>
                </c:pt>
              </c:strCache>
            </c:strRef>
          </c:tx>
          <c:invertIfNegative val="0"/>
          <c:cat>
            <c:numRef>
              <c:f>Summary!$C$74:$N$74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Summary!$C$77:$N$77</c:f>
              <c:numCache>
                <c:formatCode>_("$"* #,##0_);_("$"* \(#,##0\);_("$"* "-"??_);_(@_)</c:formatCode>
                <c:ptCount val="12"/>
                <c:pt idx="0">
                  <c:v>104.90259005313382</c:v>
                </c:pt>
                <c:pt idx="1">
                  <c:v>158.46455667785844</c:v>
                </c:pt>
                <c:pt idx="2">
                  <c:v>238.23839399209311</c:v>
                </c:pt>
              </c:numCache>
            </c:numRef>
          </c:val>
          <c:extLst>
            <c:ext xmlns:c16="http://schemas.microsoft.com/office/drawing/2014/chart" uri="{C3380CC4-5D6E-409C-BE32-E72D297353CC}">
              <c16:uniqueId val="{00000002-6196-4D49-933F-37796565298D}"/>
            </c:ext>
          </c:extLst>
        </c:ser>
        <c:dLbls>
          <c:showLegendKey val="0"/>
          <c:showVal val="0"/>
          <c:showCatName val="0"/>
          <c:showSerName val="0"/>
          <c:showPercent val="0"/>
          <c:showBubbleSize val="0"/>
        </c:dLbls>
        <c:gapWidth val="150"/>
        <c:overlap val="100"/>
        <c:axId val="107333504"/>
        <c:axId val="107335040"/>
      </c:barChart>
      <c:catAx>
        <c:axId val="107333504"/>
        <c:scaling>
          <c:orientation val="minMax"/>
        </c:scaling>
        <c:delete val="0"/>
        <c:axPos val="b"/>
        <c:numFmt formatCode="General" sourceLinked="1"/>
        <c:majorTickMark val="out"/>
        <c:minorTickMark val="none"/>
        <c:tickLblPos val="nextTo"/>
        <c:crossAx val="107335040"/>
        <c:crosses val="autoZero"/>
        <c:auto val="1"/>
        <c:lblAlgn val="ctr"/>
        <c:lblOffset val="100"/>
        <c:noMultiLvlLbl val="0"/>
      </c:catAx>
      <c:valAx>
        <c:axId val="107335040"/>
        <c:scaling>
          <c:orientation val="minMax"/>
        </c:scaling>
        <c:delete val="0"/>
        <c:axPos val="l"/>
        <c:majorGridlines/>
        <c:title>
          <c:tx>
            <c:rich>
              <a:bodyPr rot="-5400000" vert="horz"/>
              <a:lstStyle/>
              <a:p>
                <a:pPr>
                  <a:defRPr sz="1200" b="0"/>
                </a:pPr>
                <a:r>
                  <a:rPr lang="en-US" sz="1200" b="0"/>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107333504"/>
        <c:crosses val="autoZero"/>
        <c:crossBetween val="between"/>
      </c:valAx>
    </c:plotArea>
    <c:legend>
      <c:legendPos val="r"/>
      <c:layout>
        <c:manualLayout>
          <c:xMode val="edge"/>
          <c:yMode val="edge"/>
          <c:x val="0.41053705992122885"/>
          <c:y val="4.1653069627967075E-2"/>
          <c:w val="0.30494819878240431"/>
          <c:h val="0.10718421312179312"/>
        </c:manualLayout>
      </c:layout>
      <c:overlay val="0"/>
      <c:spPr>
        <a:solidFill>
          <a:schemeClr val="bg1"/>
        </a:solidFill>
        <a:ln>
          <a:solidFill>
            <a:schemeClr val="tx1">
              <a:lumMod val="50000"/>
              <a:lumOff val="50000"/>
            </a:schemeClr>
          </a:solidFill>
        </a:ln>
      </c:sp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 Type="http://schemas.openxmlformats.org/officeDocument/2006/relationships/chart" Target="../charts/chart1.xml"/><Relationship Id="rId16"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20.xml"/><Relationship Id="rId7" Type="http://schemas.openxmlformats.org/officeDocument/2006/relationships/image" Target="../media/image1.pn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 Id="rId9"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11</xdr:col>
      <xdr:colOff>421342</xdr:colOff>
      <xdr:row>0</xdr:row>
      <xdr:rowOff>35859</xdr:rowOff>
    </xdr:from>
    <xdr:to>
      <xdr:col>16</xdr:col>
      <xdr:colOff>537774</xdr:colOff>
      <xdr:row>3</xdr:row>
      <xdr:rowOff>54328</xdr:rowOff>
    </xdr:to>
    <xdr:pic>
      <xdr:nvPicPr>
        <xdr:cNvPr id="4" name="Picture 3">
          <a:extLst>
            <a:ext uri="{FF2B5EF4-FFF2-40B4-BE49-F238E27FC236}">
              <a16:creationId xmlns:a16="http://schemas.microsoft.com/office/drawing/2014/main" id="{A6B1B4A3-B0E7-4E99-9C8A-470A8CC2FC42}"/>
            </a:ext>
          </a:extLst>
        </xdr:cNvPr>
        <xdr:cNvPicPr>
          <a:picLocks noChangeAspect="1"/>
        </xdr:cNvPicPr>
      </xdr:nvPicPr>
      <xdr:blipFill>
        <a:blip xmlns:r="http://schemas.openxmlformats.org/officeDocument/2006/relationships" r:embed="rId1"/>
        <a:stretch>
          <a:fillRect/>
        </a:stretch>
      </xdr:blipFill>
      <xdr:spPr>
        <a:xfrm>
          <a:off x="9412942" y="35859"/>
          <a:ext cx="3209256" cy="628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387350</xdr:colOff>
      <xdr:row>0</xdr:row>
      <xdr:rowOff>6351</xdr:rowOff>
    </xdr:from>
    <xdr:to>
      <xdr:col>26</xdr:col>
      <xdr:colOff>282130</xdr:colOff>
      <xdr:row>3</xdr:row>
      <xdr:rowOff>79249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2644664" y="6351"/>
          <a:ext cx="3389095" cy="671612"/>
        </a:xfrm>
        <a:prstGeom prst="rect">
          <a:avLst/>
        </a:prstGeom>
      </xdr:spPr>
    </xdr:pic>
    <xdr:clientData/>
  </xdr:twoCellAnchor>
  <xdr:twoCellAnchor editAs="oneCell">
    <xdr:from>
      <xdr:col>1</xdr:col>
      <xdr:colOff>119063</xdr:colOff>
      <xdr:row>7</xdr:row>
      <xdr:rowOff>87312</xdr:rowOff>
    </xdr:from>
    <xdr:to>
      <xdr:col>10</xdr:col>
      <xdr:colOff>724589</xdr:colOff>
      <xdr:row>23</xdr:row>
      <xdr:rowOff>3919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36563" y="1476375"/>
          <a:ext cx="5749026" cy="34567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847877</xdr:colOff>
      <xdr:row>0</xdr:row>
      <xdr:rowOff>0</xdr:rowOff>
    </xdr:from>
    <xdr:to>
      <xdr:col>14</xdr:col>
      <xdr:colOff>225361</xdr:colOff>
      <xdr:row>3</xdr:row>
      <xdr:rowOff>29355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1700934" y="0"/>
          <a:ext cx="3209256" cy="628069"/>
        </a:xfrm>
        <a:prstGeom prst="rect">
          <a:avLst/>
        </a:prstGeom>
      </xdr:spPr>
    </xdr:pic>
    <xdr:clientData/>
  </xdr:twoCellAnchor>
  <xdr:twoCellAnchor>
    <xdr:from>
      <xdr:col>1</xdr:col>
      <xdr:colOff>116417</xdr:colOff>
      <xdr:row>5</xdr:row>
      <xdr:rowOff>46567</xdr:rowOff>
    </xdr:from>
    <xdr:to>
      <xdr:col>6</xdr:col>
      <xdr:colOff>841374</xdr:colOff>
      <xdr:row>21</xdr:row>
      <xdr:rowOff>122767</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74083</xdr:colOff>
      <xdr:row>5</xdr:row>
      <xdr:rowOff>133880</xdr:rowOff>
    </xdr:from>
    <xdr:to>
      <xdr:col>13</xdr:col>
      <xdr:colOff>783168</xdr:colOff>
      <xdr:row>22</xdr:row>
      <xdr:rowOff>40747</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232833</xdr:colOff>
      <xdr:row>85</xdr:row>
      <xdr:rowOff>9525</xdr:rowOff>
    </xdr:from>
    <xdr:to>
      <xdr:col>5</xdr:col>
      <xdr:colOff>846667</xdr:colOff>
      <xdr:row>101</xdr:row>
      <xdr:rowOff>85725</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67733</xdr:colOff>
      <xdr:row>84</xdr:row>
      <xdr:rowOff>162984</xdr:rowOff>
    </xdr:from>
    <xdr:to>
      <xdr:col>12</xdr:col>
      <xdr:colOff>550334</xdr:colOff>
      <xdr:row>101</xdr:row>
      <xdr:rowOff>69851</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63500</xdr:colOff>
      <xdr:row>44</xdr:row>
      <xdr:rowOff>73025</xdr:rowOff>
    </xdr:from>
    <xdr:to>
      <xdr:col>5</xdr:col>
      <xdr:colOff>730250</xdr:colOff>
      <xdr:row>60</xdr:row>
      <xdr:rowOff>149225</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12168</xdr:colOff>
      <xdr:row>44</xdr:row>
      <xdr:rowOff>49212</xdr:rowOff>
    </xdr:from>
    <xdr:to>
      <xdr:col>12</xdr:col>
      <xdr:colOff>539750</xdr:colOff>
      <xdr:row>60</xdr:row>
      <xdr:rowOff>128057</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124</xdr:row>
      <xdr:rowOff>39687</xdr:rowOff>
    </xdr:from>
    <xdr:to>
      <xdr:col>5</xdr:col>
      <xdr:colOff>714374</xdr:colOff>
      <xdr:row>140</xdr:row>
      <xdr:rowOff>115888</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71438</xdr:colOff>
      <xdr:row>124</xdr:row>
      <xdr:rowOff>55562</xdr:rowOff>
    </xdr:from>
    <xdr:to>
      <xdr:col>12</xdr:col>
      <xdr:colOff>666750</xdr:colOff>
      <xdr:row>140</xdr:row>
      <xdr:rowOff>131763</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814918</xdr:colOff>
      <xdr:row>44</xdr:row>
      <xdr:rowOff>95250</xdr:rowOff>
    </xdr:from>
    <xdr:to>
      <xdr:col>18</xdr:col>
      <xdr:colOff>201083</xdr:colOff>
      <xdr:row>61</xdr:row>
      <xdr:rowOff>2117</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246439</xdr:colOff>
      <xdr:row>62</xdr:row>
      <xdr:rowOff>18142</xdr:rowOff>
    </xdr:from>
    <xdr:to>
      <xdr:col>21</xdr:col>
      <xdr:colOff>494822</xdr:colOff>
      <xdr:row>81</xdr:row>
      <xdr:rowOff>136071</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663978</xdr:colOff>
      <xdr:row>162</xdr:row>
      <xdr:rowOff>81088</xdr:rowOff>
    </xdr:from>
    <xdr:to>
      <xdr:col>11</xdr:col>
      <xdr:colOff>878417</xdr:colOff>
      <xdr:row>181</xdr:row>
      <xdr:rowOff>144764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39687</xdr:colOff>
      <xdr:row>162</xdr:row>
      <xdr:rowOff>66853</xdr:rowOff>
    </xdr:from>
    <xdr:to>
      <xdr:col>5</xdr:col>
      <xdr:colOff>587250</xdr:colOff>
      <xdr:row>181</xdr:row>
      <xdr:rowOff>116418</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215071</xdr:colOff>
      <xdr:row>162</xdr:row>
      <xdr:rowOff>53294</xdr:rowOff>
    </xdr:from>
    <xdr:to>
      <xdr:col>15</xdr:col>
      <xdr:colOff>1035657</xdr:colOff>
      <xdr:row>181</xdr:row>
      <xdr:rowOff>119615</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103187</xdr:colOff>
      <xdr:row>199</xdr:row>
      <xdr:rowOff>49212</xdr:rowOff>
    </xdr:from>
    <xdr:to>
      <xdr:col>12</xdr:col>
      <xdr:colOff>836084</xdr:colOff>
      <xdr:row>213</xdr:row>
      <xdr:rowOff>95250</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88899</xdr:colOff>
      <xdr:row>199</xdr:row>
      <xdr:rowOff>39687</xdr:rowOff>
    </xdr:from>
    <xdr:to>
      <xdr:col>5</xdr:col>
      <xdr:colOff>785811</xdr:colOff>
      <xdr:row>213</xdr:row>
      <xdr:rowOff>79373</xdr:rowOff>
    </xdr:to>
    <xdr:graphicFrame macro="">
      <xdr:nvGraphicFramePr>
        <xdr:cNvPr id="18" name="Chart 17">
          <a:extLst>
            <a:ext uri="{FF2B5EF4-FFF2-40B4-BE49-F238E27FC236}">
              <a16:creationId xmlns:a16="http://schemas.microsoft.com/office/drawing/2014/main" id="{00000000-0008-0000-02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88898</xdr:colOff>
      <xdr:row>250</xdr:row>
      <xdr:rowOff>106363</xdr:rowOff>
    </xdr:from>
    <xdr:to>
      <xdr:col>12</xdr:col>
      <xdr:colOff>730250</xdr:colOff>
      <xdr:row>268</xdr:row>
      <xdr:rowOff>71438</xdr:rowOff>
    </xdr:to>
    <xdr:graphicFrame macro="">
      <xdr:nvGraphicFramePr>
        <xdr:cNvPr id="19" name="Chart 18">
          <a:extLst>
            <a:ext uri="{FF2B5EF4-FFF2-40B4-BE49-F238E27FC236}">
              <a16:creationId xmlns:a16="http://schemas.microsoft.com/office/drawing/2014/main" id="{00000000-0008-0000-02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74611</xdr:colOff>
      <xdr:row>250</xdr:row>
      <xdr:rowOff>80963</xdr:rowOff>
    </xdr:from>
    <xdr:to>
      <xdr:col>5</xdr:col>
      <xdr:colOff>771523</xdr:colOff>
      <xdr:row>268</xdr:row>
      <xdr:rowOff>40073</xdr:rowOff>
    </xdr:to>
    <xdr:graphicFrame macro="">
      <xdr:nvGraphicFramePr>
        <xdr:cNvPr id="20" name="Chart 19">
          <a:extLst>
            <a:ext uri="{FF2B5EF4-FFF2-40B4-BE49-F238E27FC236}">
              <a16:creationId xmlns:a16="http://schemas.microsoft.com/office/drawing/2014/main" id="{00000000-0008-0000-02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423568</xdr:colOff>
      <xdr:row>0</xdr:row>
      <xdr:rowOff>128342</xdr:rowOff>
    </xdr:from>
    <xdr:to>
      <xdr:col>17</xdr:col>
      <xdr:colOff>42895</xdr:colOff>
      <xdr:row>4</xdr:row>
      <xdr:rowOff>6726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1817282" y="128342"/>
          <a:ext cx="2921327" cy="6766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604383</xdr:colOff>
      <xdr:row>1</xdr:row>
      <xdr:rowOff>78241</xdr:rowOff>
    </xdr:from>
    <xdr:to>
      <xdr:col>17</xdr:col>
      <xdr:colOff>236773</xdr:colOff>
      <xdr:row>4</xdr:row>
      <xdr:rowOff>94669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798526" y="241527"/>
          <a:ext cx="2970676" cy="651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154217</xdr:colOff>
      <xdr:row>1</xdr:row>
      <xdr:rowOff>9071</xdr:rowOff>
    </xdr:from>
    <xdr:to>
      <xdr:col>16</xdr:col>
      <xdr:colOff>625713</xdr:colOff>
      <xdr:row>4</xdr:row>
      <xdr:rowOff>25499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103431" y="172357"/>
          <a:ext cx="2975211" cy="6514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83229</xdr:colOff>
      <xdr:row>43</xdr:row>
      <xdr:rowOff>60099</xdr:rowOff>
    </xdr:from>
    <xdr:to>
      <xdr:col>7</xdr:col>
      <xdr:colOff>273275</xdr:colOff>
      <xdr:row>59</xdr:row>
      <xdr:rowOff>41050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140154</xdr:colOff>
      <xdr:row>78</xdr:row>
      <xdr:rowOff>6351</xdr:rowOff>
    </xdr:from>
    <xdr:to>
      <xdr:col>9</xdr:col>
      <xdr:colOff>429079</xdr:colOff>
      <xdr:row>95</xdr:row>
      <xdr:rowOff>145143</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115886</xdr:colOff>
      <xdr:row>5</xdr:row>
      <xdr:rowOff>46492</xdr:rowOff>
    </xdr:from>
    <xdr:to>
      <xdr:col>8</xdr:col>
      <xdr:colOff>559026</xdr:colOff>
      <xdr:row>19</xdr:row>
      <xdr:rowOff>43769</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108857</xdr:colOff>
      <xdr:row>134</xdr:row>
      <xdr:rowOff>39687</xdr:rowOff>
    </xdr:from>
    <xdr:to>
      <xdr:col>8</xdr:col>
      <xdr:colOff>29482</xdr:colOff>
      <xdr:row>153</xdr:row>
      <xdr:rowOff>96837</xdr:rowOff>
    </xdr:to>
    <xdr:graphicFrame macro="">
      <xdr:nvGraphicFramePr>
        <xdr:cNvPr id="7" name="Chart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198437</xdr:colOff>
      <xdr:row>165</xdr:row>
      <xdr:rowOff>23813</xdr:rowOff>
    </xdr:from>
    <xdr:to>
      <xdr:col>9</xdr:col>
      <xdr:colOff>430212</xdr:colOff>
      <xdr:row>182</xdr:row>
      <xdr:rowOff>23636</xdr:rowOff>
    </xdr:to>
    <xdr:graphicFrame macro="">
      <xdr:nvGraphicFramePr>
        <xdr:cNvPr id="9" name="Chart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562200</xdr:colOff>
      <xdr:row>189</xdr:row>
      <xdr:rowOff>4536</xdr:rowOff>
    </xdr:from>
    <xdr:to>
      <xdr:col>10</xdr:col>
      <xdr:colOff>746351</xdr:colOff>
      <xdr:row>203</xdr:row>
      <xdr:rowOff>70757</xdr:rowOff>
    </xdr:to>
    <xdr:graphicFrame macro="">
      <xdr:nvGraphicFramePr>
        <xdr:cNvPr id="8" name="Chart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10</xdr:col>
      <xdr:colOff>303894</xdr:colOff>
      <xdr:row>0</xdr:row>
      <xdr:rowOff>134937</xdr:rowOff>
    </xdr:from>
    <xdr:to>
      <xdr:col>14</xdr:col>
      <xdr:colOff>4320</xdr:colOff>
      <xdr:row>4</xdr:row>
      <xdr:rowOff>7358</xdr:rowOff>
    </xdr:to>
    <xdr:pic>
      <xdr:nvPicPr>
        <xdr:cNvPr id="12" name="Picture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7"/>
        <a:stretch>
          <a:fillRect/>
        </a:stretch>
      </xdr:blipFill>
      <xdr:spPr>
        <a:xfrm>
          <a:off x="8196037" y="134937"/>
          <a:ext cx="2748426" cy="679778"/>
        </a:xfrm>
        <a:prstGeom prst="rect">
          <a:avLst/>
        </a:prstGeom>
      </xdr:spPr>
    </xdr:pic>
    <xdr:clientData/>
  </xdr:twoCellAnchor>
  <xdr:twoCellAnchor>
    <xdr:from>
      <xdr:col>2</xdr:col>
      <xdr:colOff>23132</xdr:colOff>
      <xdr:row>106</xdr:row>
      <xdr:rowOff>129721</xdr:rowOff>
    </xdr:from>
    <xdr:to>
      <xdr:col>9</xdr:col>
      <xdr:colOff>312057</xdr:colOff>
      <xdr:row>124</xdr:row>
      <xdr:rowOff>62819</xdr:rowOff>
    </xdr:to>
    <xdr:graphicFrame macro="">
      <xdr:nvGraphicFramePr>
        <xdr:cNvPr id="13" name="Chart 12">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143328</xdr:colOff>
      <xdr:row>134</xdr:row>
      <xdr:rowOff>28801</xdr:rowOff>
    </xdr:from>
    <xdr:to>
      <xdr:col>15</xdr:col>
      <xdr:colOff>463096</xdr:colOff>
      <xdr:row>153</xdr:row>
      <xdr:rowOff>85951</xdr:rowOff>
    </xdr:to>
    <xdr:graphicFrame macro="">
      <xdr:nvGraphicFramePr>
        <xdr:cNvPr id="11" name="Chart 10">
          <a:extLst>
            <a:ext uri="{FF2B5EF4-FFF2-40B4-BE49-F238E27FC236}">
              <a16:creationId xmlns:a16="http://schemas.microsoft.com/office/drawing/2014/main" id="{00000000-0008-0000-06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B2:B12"/>
  <sheetViews>
    <sheetView showGridLines="0" tabSelected="1" zoomScale="70" zoomScaleNormal="70" workbookViewId="0"/>
  </sheetViews>
  <sheetFormatPr defaultColWidth="9" defaultRowHeight="13.8" x14ac:dyDescent="0.3"/>
  <cols>
    <col min="1" max="1" width="5" customWidth="1"/>
    <col min="2" max="2" width="45" customWidth="1"/>
  </cols>
  <sheetData>
    <row r="2" spans="2:2" ht="18" x14ac:dyDescent="0.35">
      <c r="B2" s="71" t="s">
        <v>50</v>
      </c>
    </row>
    <row r="3" spans="2:2" ht="15.6" x14ac:dyDescent="0.3">
      <c r="B3" s="41" t="s">
        <v>326</v>
      </c>
    </row>
    <row r="4" spans="2:2" ht="15.6" x14ac:dyDescent="0.3">
      <c r="B4" s="72" t="s">
        <v>122</v>
      </c>
    </row>
    <row r="6" spans="2:2" ht="16.05" customHeight="1" x14ac:dyDescent="0.3">
      <c r="B6" s="130" t="s">
        <v>150</v>
      </c>
    </row>
    <row r="8" spans="2:2" ht="15.6" x14ac:dyDescent="0.3">
      <c r="B8" s="130" t="s">
        <v>324</v>
      </c>
    </row>
    <row r="10" spans="2:2" ht="15.6" x14ac:dyDescent="0.3">
      <c r="B10" s="42"/>
    </row>
    <row r="12" spans="2:2" ht="15.6" x14ac:dyDescent="0.3">
      <c r="B12" s="4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Z22"/>
  <sheetViews>
    <sheetView showGridLines="0" zoomScale="70" zoomScaleNormal="70" workbookViewId="0"/>
  </sheetViews>
  <sheetFormatPr defaultColWidth="9" defaultRowHeight="13.8" x14ac:dyDescent="0.3"/>
  <cols>
    <col min="1" max="1" width="5" customWidth="1"/>
    <col min="11" max="11" width="15" customWidth="1"/>
    <col min="12" max="12" width="4.77734375" customWidth="1"/>
    <col min="26" max="26" width="5.77734375" customWidth="1"/>
  </cols>
  <sheetData>
    <row r="2" spans="2:26" ht="18" x14ac:dyDescent="0.35">
      <c r="B2" s="71" t="str">
        <f>Introduction!B2</f>
        <v>LightCounting Market Research</v>
      </c>
    </row>
    <row r="3" spans="2:26" ht="15.6" x14ac:dyDescent="0.3">
      <c r="B3" s="41" t="str">
        <f>Introduction!B3</f>
        <v>February 2022 report - Sample Spreadsheet</v>
      </c>
    </row>
    <row r="4" spans="2:26" ht="15.6" x14ac:dyDescent="0.3">
      <c r="B4" s="72" t="str">
        <f>Introduction!B4</f>
        <v>Forecast: IC Chipsets for Optical Transceivers</v>
      </c>
    </row>
    <row r="7" spans="2:26" ht="18" x14ac:dyDescent="0.35">
      <c r="B7" s="81" t="s">
        <v>51</v>
      </c>
      <c r="L7" s="81" t="s">
        <v>52</v>
      </c>
    </row>
    <row r="8" spans="2:26" ht="15.6" x14ac:dyDescent="0.3">
      <c r="L8" s="121" t="s">
        <v>53</v>
      </c>
      <c r="M8" s="226" t="s">
        <v>209</v>
      </c>
      <c r="N8" s="226"/>
      <c r="O8" s="226"/>
      <c r="P8" s="226"/>
      <c r="Q8" s="226"/>
      <c r="R8" s="226"/>
      <c r="S8" s="226"/>
      <c r="T8" s="226"/>
      <c r="U8" s="226"/>
      <c r="V8" s="226"/>
      <c r="W8" s="226"/>
      <c r="X8" s="226"/>
      <c r="Y8" s="226"/>
      <c r="Z8" s="226"/>
    </row>
    <row r="9" spans="2:26" ht="29.55" customHeight="1" x14ac:dyDescent="0.3">
      <c r="L9" s="121" t="s">
        <v>54</v>
      </c>
      <c r="M9" s="227" t="s">
        <v>210</v>
      </c>
      <c r="N9" s="227"/>
      <c r="O9" s="227"/>
      <c r="P9" s="227"/>
      <c r="Q9" s="227"/>
      <c r="R9" s="227"/>
      <c r="S9" s="227"/>
      <c r="T9" s="227"/>
      <c r="U9" s="227"/>
      <c r="V9" s="227"/>
      <c r="W9" s="227"/>
      <c r="X9" s="227"/>
      <c r="Y9" s="227"/>
      <c r="Z9" s="227"/>
    </row>
    <row r="10" spans="2:26" ht="28.5" customHeight="1" x14ac:dyDescent="0.3">
      <c r="L10" s="121" t="s">
        <v>55</v>
      </c>
      <c r="M10" s="227" t="s">
        <v>167</v>
      </c>
      <c r="N10" s="227"/>
      <c r="O10" s="227"/>
      <c r="P10" s="227"/>
      <c r="Q10" s="227"/>
      <c r="R10" s="227"/>
      <c r="S10" s="227"/>
      <c r="T10" s="227"/>
      <c r="U10" s="227"/>
      <c r="V10" s="227"/>
      <c r="W10" s="227"/>
      <c r="X10" s="227"/>
      <c r="Y10" s="227"/>
      <c r="Z10" s="227"/>
    </row>
    <row r="11" spans="2:26" ht="15.6" x14ac:dyDescent="0.3">
      <c r="L11" s="121" t="s">
        <v>56</v>
      </c>
      <c r="M11" s="227" t="s">
        <v>169</v>
      </c>
      <c r="N11" s="227"/>
      <c r="O11" s="227"/>
      <c r="P11" s="227"/>
      <c r="Q11" s="227"/>
      <c r="R11" s="227"/>
      <c r="S11" s="227"/>
      <c r="T11" s="227"/>
      <c r="U11" s="227"/>
      <c r="V11" s="227"/>
      <c r="W11" s="227"/>
      <c r="X11" s="227"/>
      <c r="Y11" s="227"/>
      <c r="Z11" s="227"/>
    </row>
    <row r="12" spans="2:26" ht="15.6" x14ac:dyDescent="0.3">
      <c r="L12" s="121" t="s">
        <v>57</v>
      </c>
      <c r="M12" s="42" t="s">
        <v>168</v>
      </c>
      <c r="N12" s="42"/>
      <c r="O12" s="42"/>
      <c r="P12" s="42"/>
      <c r="Q12" s="42"/>
      <c r="R12" s="42"/>
      <c r="S12" s="42"/>
      <c r="T12" s="42"/>
      <c r="U12" s="42"/>
      <c r="V12" s="42"/>
      <c r="W12" s="42"/>
      <c r="X12" s="42"/>
      <c r="Y12" s="42"/>
      <c r="Z12" s="42"/>
    </row>
    <row r="13" spans="2:26" ht="15.6" x14ac:dyDescent="0.3">
      <c r="L13" s="121" t="s">
        <v>58</v>
      </c>
      <c r="M13" s="42" t="s">
        <v>172</v>
      </c>
      <c r="N13" s="42"/>
      <c r="O13" s="42"/>
      <c r="P13" s="42"/>
      <c r="Q13" s="42"/>
      <c r="R13" s="42"/>
      <c r="S13" s="42"/>
      <c r="T13" s="42"/>
      <c r="U13" s="42"/>
      <c r="V13" s="42"/>
      <c r="W13" s="42"/>
      <c r="X13" s="42"/>
      <c r="Y13" s="42"/>
      <c r="Z13" s="42"/>
    </row>
    <row r="14" spans="2:26" ht="15.6" x14ac:dyDescent="0.3">
      <c r="L14" s="121" t="s">
        <v>211</v>
      </c>
      <c r="M14" s="42" t="s">
        <v>170</v>
      </c>
      <c r="N14" s="42"/>
      <c r="O14" s="42"/>
      <c r="P14" s="42"/>
      <c r="Q14" s="42"/>
      <c r="R14" s="42"/>
      <c r="S14" s="42"/>
      <c r="T14" s="42"/>
      <c r="U14" s="42"/>
      <c r="V14" s="42"/>
      <c r="W14" s="42"/>
      <c r="X14" s="42"/>
      <c r="Y14" s="42"/>
      <c r="Z14" s="42"/>
    </row>
    <row r="16" spans="2:26" ht="18" x14ac:dyDescent="0.35">
      <c r="L16" s="81" t="s">
        <v>171</v>
      </c>
    </row>
    <row r="17" spans="12:12" ht="15.6" x14ac:dyDescent="0.3">
      <c r="L17" s="122" t="s">
        <v>152</v>
      </c>
    </row>
    <row r="18" spans="12:12" ht="15.6" x14ac:dyDescent="0.3">
      <c r="L18" s="122" t="s">
        <v>153</v>
      </c>
    </row>
    <row r="19" spans="12:12" ht="15.6" x14ac:dyDescent="0.3">
      <c r="L19" s="122" t="s">
        <v>3</v>
      </c>
    </row>
    <row r="20" spans="12:12" ht="15.6" x14ac:dyDescent="0.3">
      <c r="L20" s="122" t="s">
        <v>0</v>
      </c>
    </row>
    <row r="21" spans="12:12" ht="15.6" x14ac:dyDescent="0.3">
      <c r="L21" s="122" t="s">
        <v>1</v>
      </c>
    </row>
    <row r="22" spans="12:12" ht="15.6" x14ac:dyDescent="0.3">
      <c r="L22" s="122" t="s">
        <v>2</v>
      </c>
    </row>
  </sheetData>
  <mergeCells count="4">
    <mergeCell ref="M8:Z8"/>
    <mergeCell ref="M10:Z10"/>
    <mergeCell ref="M11:Z11"/>
    <mergeCell ref="M9:Z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AD288"/>
  <sheetViews>
    <sheetView showGridLines="0" zoomScale="70" zoomScaleNormal="70" workbookViewId="0"/>
  </sheetViews>
  <sheetFormatPr defaultColWidth="9" defaultRowHeight="13.8" x14ac:dyDescent="0.3"/>
  <cols>
    <col min="1" max="1" width="7" customWidth="1"/>
    <col min="2" max="2" width="39.5546875" customWidth="1"/>
    <col min="3" max="14" width="14" customWidth="1"/>
    <col min="15" max="15" width="17.77734375" style="153" customWidth="1"/>
    <col min="16" max="16" width="17.5546875" style="153" customWidth="1"/>
    <col min="17" max="17" width="10.44140625" style="153" bestFit="1" customWidth="1"/>
    <col min="18" max="18" width="10" bestFit="1" customWidth="1"/>
    <col min="20" max="20" width="10.44140625" customWidth="1"/>
    <col min="27" max="30" width="11" customWidth="1"/>
  </cols>
  <sheetData>
    <row r="2" spans="2:6" ht="18" x14ac:dyDescent="0.35">
      <c r="B2" s="71" t="str">
        <f>Introduction!B2</f>
        <v>LightCounting Market Research</v>
      </c>
      <c r="F2" t="s">
        <v>235</v>
      </c>
    </row>
    <row r="3" spans="2:6" ht="15.6" x14ac:dyDescent="0.3">
      <c r="B3" s="41" t="str">
        <f>Introduction!B3</f>
        <v>February 2022 report - Sample Spreadsheet</v>
      </c>
    </row>
    <row r="4" spans="2:6" ht="15.6" x14ac:dyDescent="0.3">
      <c r="B4" s="72" t="str">
        <f>Introduction!B4</f>
        <v>Forecast: IC Chipsets for Optical Transceivers</v>
      </c>
    </row>
    <row r="24" spans="2:14" x14ac:dyDescent="0.3">
      <c r="B24" s="16" t="s">
        <v>118</v>
      </c>
      <c r="C24" s="44">
        <v>2016</v>
      </c>
      <c r="D24" s="44">
        <v>2017</v>
      </c>
      <c r="E24" s="44">
        <v>2018</v>
      </c>
      <c r="F24" s="44">
        <v>2019</v>
      </c>
      <c r="G24" s="44">
        <v>2020</v>
      </c>
      <c r="H24" s="44">
        <v>2021</v>
      </c>
      <c r="I24" s="44">
        <v>2022</v>
      </c>
      <c r="J24" s="44">
        <v>2023</v>
      </c>
      <c r="K24" s="44">
        <v>2024</v>
      </c>
      <c r="L24" s="44">
        <v>2025</v>
      </c>
      <c r="M24" s="44">
        <v>2026</v>
      </c>
      <c r="N24" s="44">
        <v>2027</v>
      </c>
    </row>
    <row r="25" spans="2:14" x14ac:dyDescent="0.3">
      <c r="B25" s="48" t="s">
        <v>16</v>
      </c>
      <c r="C25" s="51">
        <f>SUM('Chipset units'!F9:F16)</f>
        <v>7837651</v>
      </c>
      <c r="D25" s="51">
        <f>SUM('Chipset units'!G9:G16)</f>
        <v>7704897</v>
      </c>
      <c r="E25" s="51">
        <f>SUM('Chipset units'!H9:H16)</f>
        <v>7839170</v>
      </c>
      <c r="F25" s="51"/>
      <c r="G25" s="51"/>
      <c r="H25" s="51"/>
      <c r="I25" s="51"/>
      <c r="J25" s="51"/>
      <c r="K25" s="51"/>
      <c r="L25" s="51"/>
      <c r="M25" s="51"/>
      <c r="N25" s="51"/>
    </row>
    <row r="26" spans="2:14" x14ac:dyDescent="0.3">
      <c r="B26" s="49" t="s">
        <v>233</v>
      </c>
      <c r="C26" s="52">
        <f>SUM('Chipset units'!F17:F41)</f>
        <v>5222534.9822857147</v>
      </c>
      <c r="D26" s="52">
        <f>SUM('Chipset units'!G17:G41)</f>
        <v>8567742.7880000006</v>
      </c>
      <c r="E26" s="52">
        <f>SUM('Chipset units'!H17:H41)</f>
        <v>12620067.457346683</v>
      </c>
      <c r="F26" s="52"/>
      <c r="G26" s="52"/>
      <c r="H26" s="52"/>
      <c r="I26" s="52"/>
      <c r="J26" s="52"/>
      <c r="K26" s="52"/>
      <c r="L26" s="52"/>
      <c r="M26" s="52"/>
      <c r="N26" s="52"/>
    </row>
    <row r="27" spans="2:14" x14ac:dyDescent="0.3">
      <c r="B27" s="49" t="s">
        <v>14</v>
      </c>
      <c r="C27" s="52">
        <f>SUM('Chipset units'!F42:F120)</f>
        <v>36433414.034999996</v>
      </c>
      <c r="D27" s="52">
        <f>SUM('Chipset units'!G42:G120)</f>
        <v>38102156.650000006</v>
      </c>
      <c r="E27" s="52">
        <f>SUM('Chipset units'!H42:H120)</f>
        <v>46080310.33669468</v>
      </c>
      <c r="F27" s="52"/>
      <c r="G27" s="52"/>
      <c r="H27" s="52"/>
      <c r="I27" s="52"/>
      <c r="J27" s="52"/>
      <c r="K27" s="52"/>
      <c r="L27" s="52"/>
      <c r="M27" s="52"/>
      <c r="N27" s="52"/>
    </row>
    <row r="28" spans="2:14" x14ac:dyDescent="0.3">
      <c r="B28" s="49" t="s">
        <v>99</v>
      </c>
      <c r="C28" s="64">
        <f>SUM('Chipset units'!F121:F145)</f>
        <v>1498376.6074438202</v>
      </c>
      <c r="D28" s="64">
        <f>SUM('Chipset units'!G121:G145)</f>
        <v>1351126.2632678538</v>
      </c>
      <c r="E28" s="64">
        <f>SUM('Chipset units'!H121:H145)</f>
        <v>1284197</v>
      </c>
      <c r="F28" s="64"/>
      <c r="G28" s="64"/>
      <c r="H28" s="64"/>
      <c r="I28" s="64"/>
      <c r="J28" s="64"/>
      <c r="K28" s="64"/>
      <c r="L28" s="64"/>
      <c r="M28" s="64"/>
      <c r="N28" s="64"/>
    </row>
    <row r="29" spans="2:14" x14ac:dyDescent="0.3">
      <c r="B29" s="49" t="s">
        <v>234</v>
      </c>
      <c r="C29" s="52">
        <f>SUM('Chipset units'!F146:F178)</f>
        <v>20281329.958118603</v>
      </c>
      <c r="D29" s="52">
        <f>SUM('Chipset units'!G146:G178)</f>
        <v>14276449.238793539</v>
      </c>
      <c r="E29" s="52">
        <f>SUM('Chipset units'!H146:H178)</f>
        <v>17854406.753969923</v>
      </c>
      <c r="F29" s="52"/>
      <c r="G29" s="52"/>
      <c r="H29" s="52"/>
      <c r="I29" s="52"/>
      <c r="J29" s="52"/>
      <c r="K29" s="52"/>
      <c r="L29" s="52"/>
      <c r="M29" s="52"/>
      <c r="N29" s="52"/>
    </row>
    <row r="30" spans="2:14" x14ac:dyDescent="0.3">
      <c r="B30" s="43" t="s">
        <v>62</v>
      </c>
      <c r="C30" s="53">
        <f>SUM('Chipset units'!F179:F193)</f>
        <v>102199915.4647059</v>
      </c>
      <c r="D30" s="53">
        <f>SUM('Chipset units'!G179:G193)</f>
        <v>77852571.208176464</v>
      </c>
      <c r="E30" s="53">
        <f>SUM('Chipset units'!H179:H193)</f>
        <v>91863984.942399994</v>
      </c>
      <c r="F30" s="53"/>
      <c r="G30" s="53"/>
      <c r="H30" s="53"/>
      <c r="I30" s="53"/>
      <c r="J30" s="53"/>
      <c r="K30" s="53"/>
      <c r="L30" s="53"/>
      <c r="M30" s="53"/>
      <c r="N30" s="53"/>
    </row>
    <row r="31" spans="2:14" x14ac:dyDescent="0.3">
      <c r="B31" s="47" t="s">
        <v>4</v>
      </c>
      <c r="C31" s="54">
        <f>SUM(C25:C30)</f>
        <v>173473222.04755402</v>
      </c>
      <c r="D31" s="54">
        <f>SUM(D25:D30)</f>
        <v>147854943.14823788</v>
      </c>
      <c r="E31" s="54">
        <f t="shared" ref="E31" si="0">SUM(E25:E30)</f>
        <v>177542136.49041128</v>
      </c>
      <c r="F31" s="54"/>
      <c r="G31" s="54"/>
      <c r="H31" s="54"/>
      <c r="I31" s="54"/>
      <c r="J31" s="54"/>
      <c r="K31" s="54"/>
      <c r="L31" s="54"/>
      <c r="M31" s="54"/>
      <c r="N31" s="54"/>
    </row>
    <row r="32" spans="2:14" x14ac:dyDescent="0.3">
      <c r="C32" s="104">
        <f>C31-'Chipset units'!F194</f>
        <v>0</v>
      </c>
      <c r="D32" s="104">
        <f>D31-'Chipset units'!G194</f>
        <v>0</v>
      </c>
      <c r="E32" s="104">
        <f>E31-'Chipset units'!H194</f>
        <v>0</v>
      </c>
      <c r="F32" s="104"/>
      <c r="G32" s="104"/>
      <c r="H32" s="104"/>
      <c r="I32" s="104"/>
      <c r="J32" s="104"/>
      <c r="K32" s="104"/>
      <c r="L32" s="104"/>
      <c r="M32" s="104"/>
      <c r="N32" s="104"/>
    </row>
    <row r="33" spans="2:15" x14ac:dyDescent="0.3">
      <c r="B33" s="46"/>
      <c r="C33" s="45"/>
      <c r="D33" s="45"/>
      <c r="E33" s="45"/>
      <c r="F33" s="45"/>
      <c r="G33" s="67" t="s">
        <v>101</v>
      </c>
      <c r="H33" s="45"/>
      <c r="I33" s="45"/>
      <c r="J33" s="45"/>
      <c r="K33" s="45"/>
      <c r="L33" s="45"/>
      <c r="M33" s="45"/>
      <c r="N33" s="45"/>
    </row>
    <row r="34" spans="2:15" x14ac:dyDescent="0.3">
      <c r="B34" s="16" t="s">
        <v>119</v>
      </c>
      <c r="C34" s="44">
        <v>2016</v>
      </c>
      <c r="D34" s="44">
        <v>2017</v>
      </c>
      <c r="E34" s="44">
        <v>2018</v>
      </c>
      <c r="F34" s="44">
        <v>2019</v>
      </c>
      <c r="G34" s="44">
        <v>2020</v>
      </c>
      <c r="H34" s="44">
        <v>2021</v>
      </c>
      <c r="I34" s="44">
        <v>2022</v>
      </c>
      <c r="J34" s="44">
        <v>2023</v>
      </c>
      <c r="K34" s="44">
        <v>2024</v>
      </c>
      <c r="L34" s="44">
        <v>2025</v>
      </c>
      <c r="M34" s="44">
        <v>2026</v>
      </c>
      <c r="N34" s="44">
        <v>2027</v>
      </c>
    </row>
    <row r="35" spans="2:15" x14ac:dyDescent="0.3">
      <c r="B35" s="48" t="str">
        <f t="shared" ref="B35:B40" si="1">B25</f>
        <v>FibreChannel</v>
      </c>
      <c r="C35" s="55">
        <f>SUM('Chipset revenues'!F9:F16)</f>
        <v>18.89607040016492</v>
      </c>
      <c r="D35" s="55">
        <f>SUM('Chipset revenues'!G9:G16)</f>
        <v>20.545941712499992</v>
      </c>
      <c r="E35" s="55">
        <f>SUM('Chipset revenues'!H9:H16)</f>
        <v>19.586761494178372</v>
      </c>
      <c r="F35" s="55"/>
      <c r="G35" s="55"/>
      <c r="H35" s="55"/>
      <c r="I35" s="55"/>
      <c r="J35" s="55"/>
      <c r="K35" s="55"/>
      <c r="L35" s="55"/>
      <c r="M35" s="55"/>
      <c r="N35" s="55"/>
    </row>
    <row r="36" spans="2:15" x14ac:dyDescent="0.3">
      <c r="B36" s="49" t="str">
        <f t="shared" si="1"/>
        <v>AOCs/EOMs/AECs</v>
      </c>
      <c r="C36" s="56">
        <f>SUM('Chipset revenues'!F17:F41)</f>
        <v>43.261327012727492</v>
      </c>
      <c r="D36" s="56">
        <f>SUM('Chipset revenues'!G17:G41)</f>
        <v>44.48450417749995</v>
      </c>
      <c r="E36" s="56">
        <f>SUM('Chipset revenues'!H17:H41)</f>
        <v>51.706630266896454</v>
      </c>
      <c r="F36" s="56"/>
      <c r="G36" s="56"/>
      <c r="H36" s="56"/>
      <c r="I36" s="56"/>
      <c r="J36" s="56"/>
      <c r="K36" s="56"/>
      <c r="L36" s="56"/>
      <c r="M36" s="56"/>
      <c r="N36" s="56"/>
    </row>
    <row r="37" spans="2:15" x14ac:dyDescent="0.3">
      <c r="B37" s="105" t="str">
        <f t="shared" si="1"/>
        <v>Ethernet</v>
      </c>
      <c r="C37" s="111">
        <f>SUM('Chipset revenues'!F42:F120)</f>
        <v>230.08243097717667</v>
      </c>
      <c r="D37" s="111">
        <f>SUM('Chipset revenues'!G42:G120)</f>
        <v>281.73277458669094</v>
      </c>
      <c r="E37" s="111">
        <f>SUM('Chipset revenues'!H42:H120)</f>
        <v>343.09815163728035</v>
      </c>
      <c r="F37" s="111"/>
      <c r="G37" s="111"/>
      <c r="H37" s="111"/>
      <c r="I37" s="111"/>
      <c r="J37" s="111"/>
      <c r="K37" s="111"/>
      <c r="L37" s="111"/>
      <c r="M37" s="111"/>
      <c r="N37" s="111"/>
    </row>
    <row r="38" spans="2:15" x14ac:dyDescent="0.3">
      <c r="B38" s="49" t="str">
        <f t="shared" si="1"/>
        <v>CWDM/DWDM</v>
      </c>
      <c r="C38" s="56">
        <f>SUM('Chipset revenues'!F121:F145)</f>
        <v>1069.419330567277</v>
      </c>
      <c r="D38" s="56">
        <f>SUM('Chipset revenues'!G121:G145)</f>
        <v>898.59774118955852</v>
      </c>
      <c r="E38" s="56">
        <f>SUM('Chipset revenues'!H121:H145)</f>
        <v>751.02766171854546</v>
      </c>
      <c r="F38" s="56"/>
      <c r="G38" s="56"/>
      <c r="H38" s="56"/>
      <c r="I38" s="56"/>
      <c r="J38" s="56"/>
      <c r="K38" s="56"/>
      <c r="L38" s="56"/>
      <c r="M38" s="56"/>
      <c r="N38" s="56"/>
    </row>
    <row r="39" spans="2:15" x14ac:dyDescent="0.3">
      <c r="B39" s="49" t="str">
        <f t="shared" si="1"/>
        <v>Wireless fronthaul/backhaul</v>
      </c>
      <c r="C39" s="56">
        <f>SUM('Chipset revenues'!F146:F178)</f>
        <v>56.493709603425316</v>
      </c>
      <c r="D39" s="56">
        <f>SUM('Chipset revenues'!G146:G178)</f>
        <v>38.821888485029717</v>
      </c>
      <c r="E39" s="56">
        <f>SUM('Chipset revenues'!H146:H178)</f>
        <v>55.403850687683878</v>
      </c>
      <c r="F39" s="56"/>
      <c r="G39" s="56"/>
      <c r="H39" s="56"/>
      <c r="I39" s="56"/>
      <c r="J39" s="56"/>
      <c r="K39" s="56"/>
      <c r="L39" s="56"/>
      <c r="M39" s="56"/>
      <c r="N39" s="56"/>
    </row>
    <row r="40" spans="2:15" x14ac:dyDescent="0.3">
      <c r="B40" s="43" t="str">
        <f t="shared" si="1"/>
        <v>Fiber-to-the-home</v>
      </c>
      <c r="C40" s="56">
        <f>SUM('Chipset revenues'!F179:F193)</f>
        <v>97.114378067439873</v>
      </c>
      <c r="D40" s="56">
        <f>SUM('Chipset revenues'!G179:G193)</f>
        <v>90.227132949382465</v>
      </c>
      <c r="E40" s="56">
        <f>SUM('Chipset revenues'!H179:H193)</f>
        <v>60.66703838987079</v>
      </c>
      <c r="F40" s="56"/>
      <c r="G40" s="56"/>
      <c r="H40" s="56"/>
      <c r="I40" s="56"/>
      <c r="J40" s="56"/>
      <c r="K40" s="56"/>
      <c r="L40" s="56"/>
      <c r="M40" s="56"/>
      <c r="N40" s="56"/>
      <c r="O40" s="83" t="s">
        <v>236</v>
      </c>
    </row>
    <row r="41" spans="2:15" x14ac:dyDescent="0.3">
      <c r="B41" s="47" t="s">
        <v>4</v>
      </c>
      <c r="C41" s="65">
        <f>SUM(C35:C40)</f>
        <v>1515.2672466282113</v>
      </c>
      <c r="D41" s="65">
        <f>SUM(D35:D40)</f>
        <v>1374.4099831006615</v>
      </c>
      <c r="E41" s="65">
        <f t="shared" ref="E41" si="2">SUM(E35:E40)</f>
        <v>1281.4900941944554</v>
      </c>
      <c r="F41" s="65"/>
      <c r="G41" s="65"/>
      <c r="H41" s="65"/>
      <c r="I41" s="65"/>
      <c r="J41" s="65"/>
      <c r="K41" s="65"/>
      <c r="L41" s="65"/>
      <c r="M41" s="65"/>
      <c r="N41" s="65"/>
      <c r="O41" s="205" t="e">
        <f>(N41/I41)^0.2-1</f>
        <v>#DIV/0!</v>
      </c>
    </row>
    <row r="42" spans="2:15" x14ac:dyDescent="0.3">
      <c r="B42" s="153"/>
      <c r="C42" s="153"/>
      <c r="D42" s="153"/>
      <c r="E42" s="153"/>
      <c r="F42" s="153"/>
      <c r="G42" s="153"/>
      <c r="H42" s="153"/>
      <c r="I42" s="153"/>
      <c r="J42" s="153"/>
      <c r="K42" s="153"/>
      <c r="L42" s="153"/>
      <c r="M42" s="153"/>
      <c r="N42" s="153"/>
    </row>
    <row r="43" spans="2:15" x14ac:dyDescent="0.3">
      <c r="O43"/>
    </row>
    <row r="44" spans="2:15" x14ac:dyDescent="0.3">
      <c r="O44"/>
    </row>
    <row r="63" spans="2:14" x14ac:dyDescent="0.3">
      <c r="B63" s="16" t="s">
        <v>126</v>
      </c>
      <c r="C63" s="44">
        <v>2016</v>
      </c>
      <c r="D63" s="44">
        <v>2017</v>
      </c>
      <c r="E63" s="44">
        <v>2018</v>
      </c>
      <c r="F63" s="44">
        <v>2019</v>
      </c>
      <c r="G63" s="44">
        <v>2020</v>
      </c>
      <c r="H63" s="44">
        <v>2021</v>
      </c>
      <c r="I63" s="44">
        <v>2022</v>
      </c>
      <c r="J63" s="44">
        <v>2023</v>
      </c>
      <c r="K63" s="44">
        <v>2024</v>
      </c>
      <c r="L63" s="44">
        <v>2025</v>
      </c>
      <c r="M63" s="44">
        <v>2026</v>
      </c>
      <c r="N63" s="44">
        <v>2027</v>
      </c>
    </row>
    <row r="64" spans="2:14" x14ac:dyDescent="0.3">
      <c r="B64" s="48" t="s">
        <v>317</v>
      </c>
      <c r="C64" s="51">
        <f>SUM('Chipset units'!F42:F68)</f>
        <v>35514044.034999996</v>
      </c>
      <c r="D64" s="51">
        <f>SUM('Chipset units'!G42:G68)</f>
        <v>35220533.150000006</v>
      </c>
      <c r="E64" s="51">
        <f>SUM('Chipset units'!H42:H68)</f>
        <v>39833291.600000001</v>
      </c>
      <c r="F64" s="51"/>
      <c r="G64" s="51"/>
      <c r="H64" s="51"/>
      <c r="I64" s="51"/>
      <c r="J64" s="51"/>
      <c r="K64" s="51"/>
      <c r="L64" s="51"/>
      <c r="M64" s="51"/>
      <c r="N64" s="51"/>
    </row>
    <row r="65" spans="2:16" x14ac:dyDescent="0.3">
      <c r="B65" s="49" t="s">
        <v>318</v>
      </c>
      <c r="C65" s="52">
        <f>SUM('Chipset units'!F69:F73)</f>
        <v>0</v>
      </c>
      <c r="D65" s="52">
        <f>SUM('Chipset units'!G69:G73)</f>
        <v>0</v>
      </c>
      <c r="E65" s="52">
        <f>SUM('Chipset units'!H69:H73)</f>
        <v>0</v>
      </c>
      <c r="F65" s="52"/>
      <c r="G65" s="52"/>
      <c r="H65" s="52"/>
      <c r="I65" s="52"/>
      <c r="J65" s="52"/>
      <c r="K65" s="52"/>
      <c r="L65" s="52"/>
      <c r="M65" s="52"/>
      <c r="N65" s="52"/>
    </row>
    <row r="66" spans="2:16" x14ac:dyDescent="0.3">
      <c r="B66" s="49" t="s">
        <v>319</v>
      </c>
      <c r="C66" s="52">
        <f>SUM('Chipset units'!F74:F92)</f>
        <v>919370</v>
      </c>
      <c r="D66" s="52">
        <f>SUM('Chipset units'!G74:G92)</f>
        <v>2881490</v>
      </c>
      <c r="E66" s="52">
        <f>SUM('Chipset units'!H74:H92)</f>
        <v>6187018.7366946787</v>
      </c>
      <c r="F66" s="52"/>
      <c r="G66" s="52"/>
      <c r="H66" s="52"/>
      <c r="I66" s="52"/>
      <c r="J66" s="52"/>
      <c r="K66" s="52"/>
      <c r="L66" s="52"/>
      <c r="M66" s="52"/>
      <c r="N66" s="52"/>
    </row>
    <row r="67" spans="2:16" x14ac:dyDescent="0.3">
      <c r="B67" s="49" t="s">
        <v>20</v>
      </c>
      <c r="C67" s="52">
        <f>SUM('Chipset units'!F93:F97)</f>
        <v>0</v>
      </c>
      <c r="D67" s="52">
        <f>SUM('Chipset units'!G93:G97)</f>
        <v>0</v>
      </c>
      <c r="E67" s="52">
        <f>SUM('Chipset units'!H93:H97)</f>
        <v>1500</v>
      </c>
      <c r="F67" s="52"/>
      <c r="G67" s="52"/>
      <c r="H67" s="52"/>
      <c r="I67" s="52"/>
      <c r="J67" s="52"/>
      <c r="K67" s="52"/>
      <c r="L67" s="52"/>
      <c r="M67" s="52"/>
      <c r="N67" s="52"/>
    </row>
    <row r="68" spans="2:16" x14ac:dyDescent="0.3">
      <c r="B68" s="105" t="s">
        <v>320</v>
      </c>
      <c r="C68" s="64">
        <f>SUM('Chipset units'!F98:F104)</f>
        <v>0</v>
      </c>
      <c r="D68" s="64">
        <f>SUM('Chipset units'!G98:G104)</f>
        <v>133.5</v>
      </c>
      <c r="E68" s="64">
        <f>SUM('Chipset units'!H98:H104)</f>
        <v>58500</v>
      </c>
      <c r="F68" s="64"/>
      <c r="G68" s="64"/>
      <c r="H68" s="64"/>
      <c r="I68" s="64"/>
      <c r="J68" s="64"/>
      <c r="K68" s="64"/>
      <c r="L68" s="64"/>
      <c r="M68" s="64"/>
      <c r="N68" s="64"/>
    </row>
    <row r="69" spans="2:16" x14ac:dyDescent="0.3">
      <c r="B69" s="105" t="s">
        <v>316</v>
      </c>
      <c r="C69" s="64">
        <f>SUM('Chipset units'!F105:F110)</f>
        <v>0</v>
      </c>
      <c r="D69" s="64">
        <f>SUM('Chipset units'!G105:G110)</f>
        <v>0</v>
      </c>
      <c r="E69" s="64">
        <f>SUM('Chipset units'!H105:H110)</f>
        <v>0</v>
      </c>
      <c r="F69" s="64"/>
      <c r="G69" s="64"/>
      <c r="H69" s="64"/>
      <c r="I69" s="64"/>
      <c r="J69" s="64"/>
      <c r="K69" s="64"/>
      <c r="L69" s="64"/>
      <c r="M69" s="64"/>
      <c r="N69" s="64"/>
    </row>
    <row r="70" spans="2:16" x14ac:dyDescent="0.3">
      <c r="B70" s="43" t="s">
        <v>289</v>
      </c>
      <c r="C70" s="53">
        <f>SUM('Chipset units'!F111:F120)</f>
        <v>0</v>
      </c>
      <c r="D70" s="53">
        <f>SUM('Chipset units'!G111:G120)</f>
        <v>0</v>
      </c>
      <c r="E70" s="53">
        <f>SUM('Chipset units'!H111:H120)</f>
        <v>0</v>
      </c>
      <c r="F70" s="53"/>
      <c r="G70" s="53"/>
      <c r="H70" s="53"/>
      <c r="I70" s="53"/>
      <c r="J70" s="53"/>
      <c r="K70" s="53"/>
      <c r="L70" s="53"/>
      <c r="M70" s="53"/>
      <c r="N70" s="53"/>
      <c r="O70" s="200"/>
      <c r="P70" s="200"/>
    </row>
    <row r="71" spans="2:16" x14ac:dyDescent="0.3">
      <c r="B71" s="43" t="s">
        <v>4</v>
      </c>
      <c r="C71" s="53">
        <f>SUM(C64:C70)</f>
        <v>36433414.034999996</v>
      </c>
      <c r="D71" s="53">
        <f t="shared" ref="D71:E71" si="3">SUM(D64:D70)</f>
        <v>38102156.650000006</v>
      </c>
      <c r="E71" s="53">
        <f t="shared" si="3"/>
        <v>46080310.33669468</v>
      </c>
      <c r="F71" s="53"/>
      <c r="G71" s="53"/>
      <c r="H71" s="53"/>
      <c r="I71" s="53"/>
      <c r="J71" s="53"/>
      <c r="K71" s="53"/>
      <c r="L71" s="53"/>
      <c r="M71" s="53"/>
      <c r="N71" s="53"/>
    </row>
    <row r="72" spans="2:16" x14ac:dyDescent="0.3">
      <c r="B72" s="153"/>
      <c r="C72" s="153"/>
      <c r="D72" s="153"/>
      <c r="E72" s="153"/>
      <c r="F72" s="153"/>
      <c r="G72" s="153"/>
      <c r="H72" s="153"/>
      <c r="I72" s="153"/>
      <c r="J72" s="153"/>
      <c r="K72" s="153"/>
      <c r="L72" s="153"/>
      <c r="M72" s="153"/>
      <c r="N72" s="153"/>
    </row>
    <row r="73" spans="2:16" x14ac:dyDescent="0.3">
      <c r="B73" s="46"/>
      <c r="C73" s="45"/>
      <c r="D73" s="45"/>
      <c r="E73" s="45"/>
      <c r="F73" s="45"/>
      <c r="G73" s="67" t="s">
        <v>101</v>
      </c>
      <c r="H73" s="45"/>
      <c r="I73" s="45"/>
      <c r="J73" s="45"/>
      <c r="K73" s="45"/>
      <c r="L73" s="45"/>
      <c r="M73" s="45"/>
      <c r="N73" s="45"/>
    </row>
    <row r="74" spans="2:16" x14ac:dyDescent="0.3">
      <c r="B74" s="16" t="s">
        <v>127</v>
      </c>
      <c r="C74" s="44">
        <v>2016</v>
      </c>
      <c r="D74" s="44">
        <v>2017</v>
      </c>
      <c r="E74" s="44">
        <v>2018</v>
      </c>
      <c r="F74" s="44">
        <v>2019</v>
      </c>
      <c r="G74" s="44">
        <v>2020</v>
      </c>
      <c r="H74" s="44">
        <v>2021</v>
      </c>
      <c r="I74" s="44">
        <v>2022</v>
      </c>
      <c r="J74" s="44">
        <v>2023</v>
      </c>
      <c r="K74" s="44">
        <v>2024</v>
      </c>
      <c r="L74" s="44">
        <v>2025</v>
      </c>
      <c r="M74" s="44">
        <v>2026</v>
      </c>
      <c r="N74" s="44">
        <v>2027</v>
      </c>
    </row>
    <row r="75" spans="2:16" x14ac:dyDescent="0.3">
      <c r="B75" s="55" t="str">
        <f t="shared" ref="B75:B81" si="4">B64</f>
        <v>≤ 40GbE</v>
      </c>
      <c r="C75" s="55">
        <f>SUM('Chipset revenues'!F42:F68)</f>
        <v>125.17984092404285</v>
      </c>
      <c r="D75" s="55">
        <f>SUM('Chipset revenues'!G42:G68)</f>
        <v>123.18811790883251</v>
      </c>
      <c r="E75" s="55">
        <f>SUM('Chipset revenues'!H42:H68)</f>
        <v>92.312574520187226</v>
      </c>
      <c r="F75" s="55"/>
      <c r="G75" s="55"/>
      <c r="H75" s="55"/>
      <c r="I75" s="55"/>
      <c r="J75" s="55"/>
      <c r="K75" s="55"/>
      <c r="L75" s="55"/>
      <c r="M75" s="55"/>
      <c r="N75" s="55"/>
    </row>
    <row r="76" spans="2:16" x14ac:dyDescent="0.3">
      <c r="B76" s="56" t="str">
        <f t="shared" si="4"/>
        <v>50GbE</v>
      </c>
      <c r="C76" s="56">
        <f>SUM('Chipset revenues'!F69:F73)</f>
        <v>0</v>
      </c>
      <c r="D76" s="56">
        <f>SUM('Chipset revenues'!G69:G73)</f>
        <v>0</v>
      </c>
      <c r="E76" s="56">
        <f>SUM('Chipset revenues'!H69:H73)</f>
        <v>0</v>
      </c>
      <c r="F76" s="56"/>
      <c r="G76" s="56"/>
      <c r="H76" s="56"/>
      <c r="I76" s="56"/>
      <c r="J76" s="56"/>
      <c r="K76" s="56"/>
      <c r="L76" s="56"/>
      <c r="M76" s="56"/>
      <c r="N76" s="56"/>
    </row>
    <row r="77" spans="2:16" x14ac:dyDescent="0.3">
      <c r="B77" s="56" t="str">
        <f t="shared" si="4"/>
        <v>100GbE</v>
      </c>
      <c r="C77" s="56">
        <f>SUM('Chipset revenues'!F74:F92)</f>
        <v>104.90259005313382</v>
      </c>
      <c r="D77" s="56">
        <f>SUM('Chipset revenues'!G74:G92)</f>
        <v>158.46455667785844</v>
      </c>
      <c r="E77" s="56">
        <f>SUM('Chipset revenues'!H74:H92)</f>
        <v>238.23839399209311</v>
      </c>
      <c r="F77" s="56"/>
      <c r="G77" s="56"/>
      <c r="H77" s="56"/>
      <c r="I77" s="56"/>
      <c r="J77" s="56"/>
      <c r="K77" s="56"/>
      <c r="L77" s="56"/>
      <c r="M77" s="56"/>
      <c r="N77" s="56"/>
    </row>
    <row r="78" spans="2:16" x14ac:dyDescent="0.3">
      <c r="B78" s="56" t="str">
        <f t="shared" si="4"/>
        <v>200GbE</v>
      </c>
      <c r="C78" s="56">
        <f>SUM('Chipset revenues'!F93:F97)</f>
        <v>0</v>
      </c>
      <c r="D78" s="56">
        <f>SUM('Chipset revenues'!G93:G97)</f>
        <v>0</v>
      </c>
      <c r="E78" s="56">
        <f>SUM('Chipset revenues'!H93:H97)</f>
        <v>0.16767562499999999</v>
      </c>
      <c r="F78" s="56"/>
      <c r="G78" s="56"/>
      <c r="H78" s="56"/>
      <c r="I78" s="56"/>
      <c r="J78" s="56"/>
      <c r="K78" s="56"/>
      <c r="L78" s="56"/>
      <c r="M78" s="56"/>
      <c r="N78" s="56"/>
    </row>
    <row r="79" spans="2:16" x14ac:dyDescent="0.3">
      <c r="B79" s="111" t="str">
        <f t="shared" si="4"/>
        <v>400G, 2x200GbE</v>
      </c>
      <c r="C79" s="56">
        <f>SUM('Chipset revenues'!F98:F104)</f>
        <v>0</v>
      </c>
      <c r="D79" s="56">
        <f>SUM('Chipset revenues'!G98:G104)</f>
        <v>8.0100000000000005E-2</v>
      </c>
      <c r="E79" s="56">
        <f>SUM('Chipset revenues'!H98:H104)</f>
        <v>12.379507500000001</v>
      </c>
      <c r="F79" s="56"/>
      <c r="G79" s="56"/>
      <c r="H79" s="56"/>
      <c r="I79" s="56"/>
      <c r="J79" s="56"/>
      <c r="K79" s="56"/>
      <c r="L79" s="56"/>
      <c r="M79" s="56"/>
      <c r="N79" s="56"/>
    </row>
    <row r="80" spans="2:16" x14ac:dyDescent="0.3">
      <c r="B80" s="111" t="str">
        <f t="shared" si="4"/>
        <v>800G, 2x400G</v>
      </c>
      <c r="C80" s="56">
        <f>SUM('Chipset revenues'!F105:F110)</f>
        <v>0</v>
      </c>
      <c r="D80" s="56">
        <f>SUM('Chipset revenues'!G105:G110)</f>
        <v>0</v>
      </c>
      <c r="E80" s="56">
        <f>SUM('Chipset revenues'!H105:H110)</f>
        <v>0</v>
      </c>
      <c r="F80" s="56"/>
      <c r="G80" s="56"/>
      <c r="H80" s="56"/>
      <c r="I80" s="56"/>
      <c r="J80" s="56"/>
      <c r="K80" s="56"/>
      <c r="L80" s="56"/>
      <c r="M80" s="56"/>
      <c r="N80" s="56"/>
    </row>
    <row r="81" spans="2:14" x14ac:dyDescent="0.3">
      <c r="B81" s="112" t="str">
        <f t="shared" si="4"/>
        <v>≥ 1.6T</v>
      </c>
      <c r="C81" s="112">
        <f>SUM('Chipset revenues'!F111:F120)</f>
        <v>0</v>
      </c>
      <c r="D81" s="112">
        <f>SUM('Chipset revenues'!G111:G120)</f>
        <v>0</v>
      </c>
      <c r="E81" s="112">
        <f>SUM('Chipset revenues'!H111:H120)</f>
        <v>0</v>
      </c>
      <c r="F81" s="112"/>
      <c r="G81" s="112"/>
      <c r="H81" s="112"/>
      <c r="I81" s="112"/>
      <c r="J81" s="112"/>
      <c r="K81" s="112"/>
      <c r="L81" s="112"/>
      <c r="M81" s="112"/>
      <c r="N81" s="112"/>
    </row>
    <row r="82" spans="2:14" x14ac:dyDescent="0.3">
      <c r="B82" s="106" t="s">
        <v>4</v>
      </c>
      <c r="C82" s="65">
        <f>SUM(C75:C81)</f>
        <v>230.08243097717667</v>
      </c>
      <c r="D82" s="65">
        <f t="shared" ref="D82:E82" si="5">SUM(D75:D81)</f>
        <v>281.73277458669099</v>
      </c>
      <c r="E82" s="65">
        <f t="shared" si="5"/>
        <v>343.09815163728035</v>
      </c>
      <c r="F82" s="65"/>
      <c r="G82" s="65"/>
      <c r="H82" s="65"/>
      <c r="I82" s="65"/>
      <c r="J82" s="65"/>
      <c r="K82" s="65"/>
      <c r="L82" s="65"/>
      <c r="M82" s="65"/>
      <c r="N82" s="65"/>
    </row>
    <row r="83" spans="2:14" x14ac:dyDescent="0.3">
      <c r="B83" s="153"/>
      <c r="C83" s="153"/>
      <c r="D83" s="153"/>
      <c r="E83" s="153"/>
      <c r="F83" s="153"/>
      <c r="G83" s="209"/>
      <c r="H83" s="209"/>
      <c r="I83" s="209"/>
      <c r="J83" s="209"/>
      <c r="K83" s="209"/>
      <c r="L83" s="209"/>
      <c r="M83" s="209"/>
      <c r="N83" s="209"/>
    </row>
    <row r="84" spans="2:14" x14ac:dyDescent="0.3">
      <c r="B84" s="153"/>
      <c r="C84" s="153"/>
      <c r="D84" s="153"/>
      <c r="E84" s="153"/>
      <c r="F84" s="153"/>
      <c r="G84" s="209"/>
      <c r="H84" s="209"/>
      <c r="I84" s="209"/>
      <c r="J84" s="209"/>
      <c r="K84" s="209"/>
      <c r="L84" s="209"/>
      <c r="M84" s="209"/>
      <c r="N84" s="209"/>
    </row>
    <row r="85" spans="2:14" x14ac:dyDescent="0.3">
      <c r="B85" s="77"/>
      <c r="C85" s="45"/>
      <c r="D85" s="45"/>
      <c r="E85" s="45"/>
      <c r="F85" s="45"/>
      <c r="G85" s="45"/>
      <c r="H85" s="45"/>
      <c r="I85" s="45"/>
      <c r="J85" s="45"/>
      <c r="K85" s="45"/>
      <c r="L85" s="45"/>
      <c r="M85" s="45"/>
      <c r="N85" s="165"/>
    </row>
    <row r="86" spans="2:14" x14ac:dyDescent="0.3">
      <c r="N86" s="165"/>
    </row>
    <row r="104" spans="2:14" x14ac:dyDescent="0.3">
      <c r="B104" s="16" t="s">
        <v>128</v>
      </c>
      <c r="C104" s="44">
        <v>2016</v>
      </c>
      <c r="D104" s="44">
        <v>2017</v>
      </c>
      <c r="E104" s="44">
        <v>2018</v>
      </c>
      <c r="F104" s="44">
        <v>2019</v>
      </c>
      <c r="G104" s="44">
        <v>2020</v>
      </c>
      <c r="H104" s="44">
        <v>2021</v>
      </c>
      <c r="I104" s="44">
        <v>2022</v>
      </c>
      <c r="J104" s="44">
        <v>2023</v>
      </c>
      <c r="K104" s="44">
        <v>2024</v>
      </c>
      <c r="L104" s="44">
        <v>2025</v>
      </c>
      <c r="M104" s="44">
        <v>2026</v>
      </c>
      <c r="N104" s="44">
        <v>2027</v>
      </c>
    </row>
    <row r="105" spans="2:14" x14ac:dyDescent="0.3">
      <c r="B105" s="109" t="s">
        <v>125</v>
      </c>
      <c r="C105" s="51">
        <f>SUM('Chipset units'!F121:F130)</f>
        <v>944602</v>
      </c>
      <c r="D105" s="51">
        <f>SUM('Chipset units'!G121:G130)</f>
        <v>782553</v>
      </c>
      <c r="E105" s="51">
        <f>SUM('Chipset units'!H121:H130)</f>
        <v>784697</v>
      </c>
      <c r="F105" s="51"/>
      <c r="G105" s="51"/>
      <c r="H105" s="51"/>
      <c r="I105" s="51"/>
      <c r="J105" s="51"/>
      <c r="K105" s="51"/>
      <c r="L105" s="51"/>
      <c r="M105" s="51"/>
      <c r="N105" s="51"/>
    </row>
    <row r="106" spans="2:14" x14ac:dyDescent="0.3">
      <c r="B106" s="107" t="s">
        <v>75</v>
      </c>
      <c r="C106" s="52">
        <f>'Chipset units'!F131</f>
        <v>241686.60744382022</v>
      </c>
      <c r="D106" s="52">
        <f>'Chipset units'!G131</f>
        <v>171204.26326785388</v>
      </c>
      <c r="E106" s="52">
        <f>'Chipset units'!H131</f>
        <v>0</v>
      </c>
      <c r="F106" s="52"/>
      <c r="G106" s="52"/>
      <c r="H106" s="52"/>
      <c r="I106" s="52"/>
      <c r="J106" s="52"/>
      <c r="K106" s="52"/>
      <c r="L106" s="52"/>
      <c r="M106" s="52"/>
      <c r="N106" s="52"/>
    </row>
    <row r="107" spans="2:14" x14ac:dyDescent="0.3">
      <c r="B107" s="105" t="s">
        <v>84</v>
      </c>
      <c r="C107" s="52">
        <f>SUM('Chipset units'!F132:F136)</f>
        <v>312088</v>
      </c>
      <c r="D107" s="52">
        <f>SUM('Chipset units'!G132:G136)</f>
        <v>347869</v>
      </c>
      <c r="E107" s="52">
        <f>SUM('Chipset units'!H132:H136)</f>
        <v>357000</v>
      </c>
      <c r="F107" s="52"/>
      <c r="G107" s="52"/>
      <c r="H107" s="52"/>
      <c r="I107" s="52"/>
      <c r="J107" s="52"/>
      <c r="K107" s="52"/>
      <c r="L107" s="52"/>
      <c r="M107" s="52"/>
      <c r="N107" s="52"/>
    </row>
    <row r="108" spans="2:14" ht="13.5" customHeight="1" x14ac:dyDescent="0.3">
      <c r="B108" s="107" t="s">
        <v>81</v>
      </c>
      <c r="C108" s="52">
        <f>SUM('Chipset units'!F137:F139)</f>
        <v>0</v>
      </c>
      <c r="D108" s="52">
        <f>SUM('Chipset units'!G137:G139)</f>
        <v>45500</v>
      </c>
      <c r="E108" s="52">
        <f>SUM('Chipset units'!H137:H139)</f>
        <v>122000</v>
      </c>
      <c r="F108" s="52"/>
      <c r="G108" s="52"/>
      <c r="H108" s="52"/>
      <c r="I108" s="52"/>
      <c r="J108" s="52"/>
      <c r="K108" s="52"/>
      <c r="L108" s="52"/>
      <c r="M108" s="52"/>
      <c r="N108" s="52"/>
    </row>
    <row r="109" spans="2:14" x14ac:dyDescent="0.3">
      <c r="B109" s="105" t="s">
        <v>124</v>
      </c>
      <c r="C109" s="64">
        <f>SUM('Chipset units'!F140:F143)</f>
        <v>0</v>
      </c>
      <c r="D109" s="64">
        <f>SUM('Chipset units'!G140:G143)</f>
        <v>4000</v>
      </c>
      <c r="E109" s="64">
        <f>SUM('Chipset units'!H140:H143)</f>
        <v>17500</v>
      </c>
      <c r="F109" s="64"/>
      <c r="G109" s="64"/>
      <c r="H109" s="64"/>
      <c r="I109" s="64"/>
      <c r="J109" s="64"/>
      <c r="K109" s="64"/>
      <c r="L109" s="64"/>
      <c r="M109" s="64"/>
      <c r="N109" s="64"/>
    </row>
    <row r="110" spans="2:14" x14ac:dyDescent="0.3">
      <c r="B110" s="105" t="s">
        <v>297</v>
      </c>
      <c r="C110" s="52">
        <f>SUM('Chipset units'!F144:F145)</f>
        <v>0</v>
      </c>
      <c r="D110" s="52">
        <f>SUM('Chipset units'!G144:G145)</f>
        <v>0</v>
      </c>
      <c r="E110" s="52">
        <f>SUM('Chipset units'!H144:H145)</f>
        <v>3000</v>
      </c>
      <c r="F110" s="52"/>
      <c r="G110" s="52"/>
      <c r="H110" s="52"/>
      <c r="I110" s="52"/>
      <c r="J110" s="52"/>
      <c r="K110" s="52"/>
      <c r="L110" s="52"/>
      <c r="M110" s="52"/>
      <c r="N110" s="52"/>
    </row>
    <row r="111" spans="2:14" x14ac:dyDescent="0.3">
      <c r="B111" s="106" t="s">
        <v>4</v>
      </c>
      <c r="C111" s="30">
        <f>SUM(C105:C110)</f>
        <v>1498376.6074438202</v>
      </c>
      <c r="D111" s="30">
        <f t="shared" ref="D111:E111" si="6">SUM(D105:D110)</f>
        <v>1351126.2632678538</v>
      </c>
      <c r="E111" s="30">
        <f t="shared" si="6"/>
        <v>1284197</v>
      </c>
      <c r="F111" s="30"/>
      <c r="G111" s="30"/>
      <c r="H111" s="30"/>
      <c r="I111" s="30"/>
      <c r="J111" s="30"/>
      <c r="K111" s="30"/>
      <c r="L111" s="30"/>
      <c r="M111" s="30"/>
      <c r="N111" s="30"/>
    </row>
    <row r="113" spans="1:14" x14ac:dyDescent="0.3">
      <c r="B113" s="46"/>
      <c r="C113" s="45"/>
      <c r="D113" s="45"/>
      <c r="E113" s="45"/>
      <c r="F113" s="45"/>
      <c r="G113" s="67" t="s">
        <v>101</v>
      </c>
      <c r="H113" s="45"/>
      <c r="I113" s="45"/>
      <c r="J113" s="45"/>
      <c r="K113" s="45"/>
      <c r="L113" s="45"/>
      <c r="M113" s="45"/>
      <c r="N113" s="45"/>
    </row>
    <row r="114" spans="1:14" x14ac:dyDescent="0.3">
      <c r="B114" s="16" t="s">
        <v>129</v>
      </c>
      <c r="C114" s="44">
        <v>2016</v>
      </c>
      <c r="D114" s="44">
        <v>2017</v>
      </c>
      <c r="E114" s="44">
        <v>2018</v>
      </c>
      <c r="F114" s="44">
        <v>2019</v>
      </c>
      <c r="G114" s="44">
        <v>2020</v>
      </c>
      <c r="H114" s="44">
        <v>2021</v>
      </c>
      <c r="I114" s="44">
        <v>2022</v>
      </c>
      <c r="J114" s="44">
        <v>2023</v>
      </c>
      <c r="K114" s="44">
        <v>2024</v>
      </c>
      <c r="L114" s="44">
        <v>2025</v>
      </c>
      <c r="M114" s="44">
        <v>2026</v>
      </c>
      <c r="N114" s="44">
        <v>2027</v>
      </c>
    </row>
    <row r="115" spans="1:14" x14ac:dyDescent="0.3">
      <c r="B115" s="48" t="str">
        <f t="shared" ref="B115:B120" si="7">B105</f>
        <v>≤ 10 Gbps</v>
      </c>
      <c r="C115" s="55">
        <f>SUM('Chipset revenues'!F121:F130)</f>
        <v>29.463737806384035</v>
      </c>
      <c r="D115" s="55">
        <f>SUM('Chipset revenues'!G121:G130)</f>
        <v>27.349439004733231</v>
      </c>
      <c r="E115" s="55">
        <f>SUM('Chipset revenues'!H121:H130)</f>
        <v>25.253563764000003</v>
      </c>
      <c r="F115" s="55"/>
      <c r="G115" s="55"/>
      <c r="H115" s="55"/>
      <c r="I115" s="55"/>
      <c r="J115" s="55"/>
      <c r="K115" s="55"/>
      <c r="L115" s="55"/>
      <c r="M115" s="55"/>
      <c r="N115" s="55"/>
    </row>
    <row r="116" spans="1:14" x14ac:dyDescent="0.3">
      <c r="B116" s="49" t="str">
        <f t="shared" si="7"/>
        <v>40 Gbps</v>
      </c>
      <c r="C116" s="56">
        <f>'Chipset revenues'!F131</f>
        <v>301.23004289626795</v>
      </c>
      <c r="D116" s="56">
        <f>'Chipset revenues'!G131</f>
        <v>158.29987007094303</v>
      </c>
      <c r="E116" s="56">
        <f>'Chipset revenues'!H131</f>
        <v>0</v>
      </c>
      <c r="F116" s="56"/>
      <c r="G116" s="56"/>
      <c r="H116" s="56"/>
      <c r="I116" s="56"/>
      <c r="J116" s="56"/>
      <c r="K116" s="56"/>
      <c r="L116" s="56"/>
      <c r="M116" s="56"/>
      <c r="N116" s="56"/>
    </row>
    <row r="117" spans="1:14" x14ac:dyDescent="0.3">
      <c r="B117" s="49" t="str">
        <f t="shared" si="7"/>
        <v>100 Gbps</v>
      </c>
      <c r="C117" s="56">
        <f>SUM('Chipset revenues'!F132:F136)</f>
        <v>738.7255498646249</v>
      </c>
      <c r="D117" s="56">
        <f>SUM('Chipset revenues'!G132:G136)</f>
        <v>604.05898950735298</v>
      </c>
      <c r="E117" s="56">
        <f>SUM('Chipset revenues'!H132:H136)</f>
        <v>502.99865250000005</v>
      </c>
      <c r="F117" s="56"/>
      <c r="G117" s="56"/>
      <c r="H117" s="56"/>
      <c r="I117" s="56"/>
      <c r="J117" s="56"/>
      <c r="K117" s="56"/>
      <c r="L117" s="56"/>
      <c r="M117" s="56"/>
      <c r="N117" s="56"/>
    </row>
    <row r="118" spans="1:14" ht="13.5" customHeight="1" x14ac:dyDescent="0.3">
      <c r="B118" s="49" t="str">
        <f t="shared" si="7"/>
        <v>200 Gbps</v>
      </c>
      <c r="C118" s="56">
        <f>SUM('Chipset revenues'!F137:F139)</f>
        <v>0</v>
      </c>
      <c r="D118" s="56">
        <f>SUM('Chipset revenues'!G137:G139)</f>
        <v>108.88944260652922</v>
      </c>
      <c r="E118" s="56">
        <f>SUM('Chipset revenues'!H137:H139)</f>
        <v>211.85544545454547</v>
      </c>
      <c r="F118" s="56"/>
      <c r="G118" s="56"/>
      <c r="H118" s="56"/>
      <c r="I118" s="56"/>
      <c r="J118" s="56"/>
      <c r="K118" s="56"/>
      <c r="L118" s="56"/>
      <c r="M118" s="56"/>
      <c r="N118" s="56"/>
    </row>
    <row r="119" spans="1:14" x14ac:dyDescent="0.3">
      <c r="B119" s="49" t="str">
        <f t="shared" si="7"/>
        <v>400 Gbps</v>
      </c>
      <c r="C119" s="56">
        <f>SUM('Chipset revenues'!F140:F143)</f>
        <v>0</v>
      </c>
      <c r="D119" s="56">
        <f>SUM('Chipset revenues'!G140:G143)</f>
        <v>0</v>
      </c>
      <c r="E119" s="56">
        <f>SUM('Chipset revenues'!H140:H143)</f>
        <v>0</v>
      </c>
      <c r="F119" s="56"/>
      <c r="G119" s="56"/>
      <c r="H119" s="56"/>
      <c r="I119" s="56"/>
      <c r="J119" s="56"/>
      <c r="K119" s="56"/>
      <c r="L119" s="56"/>
      <c r="M119" s="56"/>
      <c r="N119" s="56"/>
    </row>
    <row r="120" spans="1:14" x14ac:dyDescent="0.3">
      <c r="B120" s="49" t="str">
        <f t="shared" si="7"/>
        <v>≥ 600 Gbps</v>
      </c>
      <c r="C120" s="56">
        <f>SUM('Chipset revenues'!F144:F145)</f>
        <v>0</v>
      </c>
      <c r="D120" s="56">
        <f>SUM('Chipset revenues'!G144:G145)</f>
        <v>0</v>
      </c>
      <c r="E120" s="56">
        <f>SUM('Chipset revenues'!H144:H145)</f>
        <v>10.92</v>
      </c>
      <c r="F120" s="56"/>
      <c r="G120" s="56"/>
      <c r="H120" s="56"/>
      <c r="I120" s="56"/>
      <c r="J120" s="56"/>
      <c r="K120" s="56"/>
      <c r="L120" s="56"/>
      <c r="M120" s="56"/>
      <c r="N120" s="56"/>
    </row>
    <row r="121" spans="1:14" x14ac:dyDescent="0.3">
      <c r="B121" s="106" t="s">
        <v>4</v>
      </c>
      <c r="C121" s="65">
        <f t="shared" ref="C121:E121" si="8">SUM(C115:C120)</f>
        <v>1069.4193305672768</v>
      </c>
      <c r="D121" s="65">
        <f t="shared" si="8"/>
        <v>898.59774118955841</v>
      </c>
      <c r="E121" s="65">
        <f t="shared" si="8"/>
        <v>751.02766171854546</v>
      </c>
      <c r="F121" s="65"/>
      <c r="G121" s="65"/>
      <c r="H121" s="65"/>
      <c r="I121" s="65"/>
      <c r="J121" s="65"/>
      <c r="K121" s="65"/>
      <c r="L121" s="65"/>
      <c r="M121" s="65"/>
      <c r="N121" s="65"/>
    </row>
    <row r="122" spans="1:14" x14ac:dyDescent="0.3">
      <c r="B122" s="153"/>
      <c r="C122" s="153"/>
      <c r="D122" s="153"/>
      <c r="E122" s="153"/>
      <c r="F122" s="153"/>
      <c r="G122" s="153"/>
      <c r="H122" s="153"/>
      <c r="I122" s="153"/>
      <c r="J122" s="153"/>
      <c r="K122" s="153"/>
      <c r="L122" s="153"/>
      <c r="M122" s="153"/>
      <c r="N122" s="153"/>
    </row>
    <row r="123" spans="1:14" x14ac:dyDescent="0.3">
      <c r="B123" s="153"/>
      <c r="C123" s="153"/>
      <c r="D123" s="153"/>
      <c r="E123" s="153"/>
      <c r="F123" s="153"/>
      <c r="G123" s="153"/>
      <c r="H123" s="153"/>
      <c r="I123" s="153"/>
      <c r="J123" s="153"/>
      <c r="K123" s="153"/>
      <c r="L123" s="153"/>
      <c r="M123" s="153"/>
      <c r="N123" s="153"/>
    </row>
    <row r="125" spans="1:14" x14ac:dyDescent="0.3">
      <c r="A125" s="153"/>
      <c r="B125" s="153"/>
      <c r="C125" s="153"/>
      <c r="D125" s="153"/>
      <c r="E125" s="153"/>
      <c r="F125" s="153"/>
      <c r="G125" s="153"/>
      <c r="H125" s="153"/>
      <c r="I125" s="153"/>
      <c r="J125" s="153"/>
      <c r="K125" s="153"/>
      <c r="L125" s="153"/>
      <c r="M125" s="153"/>
      <c r="N125" s="153"/>
    </row>
    <row r="126" spans="1:14" x14ac:dyDescent="0.3">
      <c r="A126" s="153"/>
      <c r="B126" s="153"/>
      <c r="C126" s="153"/>
      <c r="D126" s="153"/>
      <c r="E126" s="153"/>
      <c r="F126" s="153"/>
      <c r="G126" s="153"/>
      <c r="H126" s="153"/>
      <c r="I126" s="153"/>
      <c r="J126" s="153"/>
      <c r="K126" s="153"/>
      <c r="L126" s="153"/>
      <c r="M126" s="153"/>
      <c r="N126" s="153"/>
    </row>
    <row r="127" spans="1:14" x14ac:dyDescent="0.3">
      <c r="A127" s="153"/>
      <c r="B127" s="153"/>
      <c r="C127" s="153"/>
      <c r="D127" s="153"/>
      <c r="E127" s="153"/>
      <c r="F127" s="153"/>
      <c r="G127" s="153"/>
      <c r="H127" s="153"/>
      <c r="I127" s="153"/>
      <c r="J127" s="153"/>
      <c r="K127" s="153"/>
      <c r="L127" s="153"/>
      <c r="M127" s="153"/>
      <c r="N127" s="153"/>
    </row>
    <row r="128" spans="1:14" x14ac:dyDescent="0.3">
      <c r="A128" s="153"/>
      <c r="B128" s="153"/>
      <c r="C128" s="153"/>
      <c r="D128" s="153"/>
      <c r="E128" s="153"/>
      <c r="F128" s="153"/>
      <c r="G128" s="153"/>
      <c r="H128" s="153"/>
      <c r="I128" s="153"/>
      <c r="J128" s="153"/>
      <c r="K128" s="153"/>
      <c r="L128" s="153"/>
      <c r="M128" s="153"/>
      <c r="N128" s="153"/>
    </row>
    <row r="129" spans="1:14" x14ac:dyDescent="0.3">
      <c r="A129" s="153"/>
      <c r="B129" s="153"/>
      <c r="C129" s="153"/>
      <c r="D129" s="153"/>
      <c r="E129" s="153"/>
      <c r="F129" s="153"/>
      <c r="G129" s="153"/>
      <c r="H129" s="153"/>
      <c r="I129" s="153"/>
      <c r="J129" s="153"/>
      <c r="K129" s="153"/>
      <c r="L129" s="153"/>
      <c r="M129" s="153"/>
      <c r="N129" s="153"/>
    </row>
    <row r="130" spans="1:14" x14ac:dyDescent="0.3">
      <c r="A130" s="153"/>
      <c r="B130" s="153"/>
      <c r="C130" s="153"/>
      <c r="D130" s="153"/>
      <c r="E130" s="153"/>
      <c r="F130" s="153"/>
      <c r="G130" s="153"/>
      <c r="H130" s="153"/>
      <c r="I130" s="153"/>
      <c r="J130" s="153"/>
      <c r="K130" s="153"/>
      <c r="L130" s="153"/>
      <c r="M130" s="153"/>
      <c r="N130" s="153"/>
    </row>
    <row r="131" spans="1:14" x14ac:dyDescent="0.3">
      <c r="A131" s="153"/>
      <c r="B131" s="153"/>
      <c r="C131" s="153"/>
      <c r="D131" s="153"/>
      <c r="E131" s="153"/>
      <c r="F131" s="153"/>
      <c r="G131" s="153"/>
      <c r="H131" s="153"/>
      <c r="I131" s="153"/>
      <c r="J131" s="153"/>
      <c r="K131" s="153"/>
      <c r="L131" s="153"/>
      <c r="M131" s="153"/>
      <c r="N131" s="153"/>
    </row>
    <row r="132" spans="1:14" x14ac:dyDescent="0.3">
      <c r="A132" s="153"/>
      <c r="B132" s="153"/>
      <c r="C132" s="153"/>
      <c r="D132" s="153"/>
      <c r="E132" s="153"/>
      <c r="F132" s="153"/>
      <c r="G132" s="153"/>
      <c r="H132" s="153"/>
      <c r="I132" s="153"/>
      <c r="J132" s="153"/>
      <c r="K132" s="153"/>
      <c r="L132" s="153"/>
      <c r="M132" s="153"/>
      <c r="N132" s="153"/>
    </row>
    <row r="133" spans="1:14" x14ac:dyDescent="0.3">
      <c r="A133" s="153"/>
      <c r="B133" s="153"/>
      <c r="C133" s="153"/>
      <c r="D133" s="153"/>
      <c r="E133" s="153"/>
      <c r="F133" s="153"/>
      <c r="G133" s="153"/>
      <c r="H133" s="153"/>
      <c r="I133" s="153"/>
      <c r="J133" s="153"/>
      <c r="K133" s="153"/>
      <c r="L133" s="153"/>
      <c r="M133" s="153"/>
      <c r="N133" s="153"/>
    </row>
    <row r="134" spans="1:14" x14ac:dyDescent="0.3">
      <c r="A134" s="153"/>
      <c r="B134" s="153"/>
      <c r="C134" s="153"/>
      <c r="D134" s="153"/>
      <c r="E134" s="153"/>
      <c r="F134" s="153"/>
      <c r="G134" s="153"/>
      <c r="H134" s="153"/>
      <c r="I134" s="153"/>
      <c r="J134" s="153"/>
      <c r="K134" s="153"/>
      <c r="L134" s="153"/>
      <c r="M134" s="153"/>
      <c r="N134" s="153"/>
    </row>
    <row r="135" spans="1:14" x14ac:dyDescent="0.3">
      <c r="A135" s="153"/>
      <c r="B135" s="153"/>
      <c r="C135" s="153"/>
      <c r="D135" s="153"/>
      <c r="E135" s="153"/>
      <c r="F135" s="153"/>
      <c r="G135" s="153"/>
      <c r="H135" s="153"/>
      <c r="I135" s="153"/>
      <c r="J135" s="153"/>
      <c r="K135" s="153"/>
      <c r="L135" s="153"/>
      <c r="M135" s="153"/>
      <c r="N135" s="153"/>
    </row>
    <row r="136" spans="1:14" x14ac:dyDescent="0.3">
      <c r="A136" s="153"/>
      <c r="B136" s="153"/>
      <c r="C136" s="153"/>
      <c r="D136" s="153"/>
      <c r="E136" s="153"/>
      <c r="F136" s="153"/>
      <c r="G136" s="153"/>
      <c r="H136" s="153"/>
      <c r="I136" s="153"/>
      <c r="J136" s="153"/>
      <c r="K136" s="153"/>
      <c r="L136" s="153"/>
      <c r="M136" s="153"/>
      <c r="N136" s="153"/>
    </row>
    <row r="137" spans="1:14" x14ac:dyDescent="0.3">
      <c r="A137" s="153"/>
      <c r="B137" s="153"/>
      <c r="C137" s="153"/>
      <c r="D137" s="153"/>
      <c r="E137" s="153"/>
      <c r="F137" s="153"/>
      <c r="G137" s="153"/>
      <c r="H137" s="153"/>
      <c r="I137" s="153"/>
      <c r="J137" s="153"/>
      <c r="K137" s="153"/>
      <c r="L137" s="153"/>
      <c r="M137" s="153"/>
      <c r="N137" s="153"/>
    </row>
    <row r="138" spans="1:14" x14ac:dyDescent="0.3">
      <c r="A138" s="153"/>
      <c r="B138" s="153"/>
      <c r="C138" s="153"/>
      <c r="D138" s="153"/>
      <c r="E138" s="153"/>
      <c r="F138" s="153"/>
      <c r="G138" s="153"/>
      <c r="H138" s="153"/>
      <c r="I138" s="153"/>
      <c r="J138" s="153"/>
      <c r="K138" s="153"/>
      <c r="L138" s="153"/>
      <c r="M138" s="153"/>
      <c r="N138" s="153"/>
    </row>
    <row r="139" spans="1:14" x14ac:dyDescent="0.3">
      <c r="A139" s="153"/>
      <c r="B139" s="153"/>
      <c r="C139" s="153"/>
      <c r="D139" s="153"/>
      <c r="E139" s="153"/>
      <c r="F139" s="153"/>
      <c r="G139" s="153"/>
      <c r="H139" s="153"/>
      <c r="I139" s="153"/>
      <c r="J139" s="153"/>
      <c r="K139" s="153"/>
      <c r="L139" s="153"/>
      <c r="M139" s="153"/>
      <c r="N139" s="153"/>
    </row>
    <row r="140" spans="1:14" x14ac:dyDescent="0.3">
      <c r="A140" s="153"/>
      <c r="B140" s="153"/>
      <c r="C140" s="153"/>
      <c r="D140" s="153"/>
      <c r="E140" s="153"/>
      <c r="F140" s="153"/>
      <c r="G140" s="153"/>
      <c r="H140" s="153"/>
      <c r="I140" s="153"/>
      <c r="J140" s="153"/>
      <c r="K140" s="153"/>
      <c r="L140" s="153"/>
      <c r="M140" s="153"/>
      <c r="N140" s="153"/>
    </row>
    <row r="141" spans="1:14" x14ac:dyDescent="0.3">
      <c r="A141" s="153"/>
      <c r="B141" s="153"/>
      <c r="C141" s="153"/>
      <c r="D141" s="153"/>
      <c r="E141" s="153"/>
      <c r="F141" s="153"/>
      <c r="G141" s="153"/>
      <c r="H141" s="153"/>
      <c r="I141" s="153"/>
      <c r="J141" s="153"/>
      <c r="K141" s="153"/>
      <c r="L141" s="153"/>
      <c r="M141" s="153"/>
      <c r="N141" s="153"/>
    </row>
    <row r="142" spans="1:14" ht="14.4" x14ac:dyDescent="0.3">
      <c r="A142" s="153"/>
      <c r="B142" s="215"/>
      <c r="C142" s="153"/>
      <c r="D142" s="153"/>
      <c r="E142" s="153"/>
      <c r="F142" s="153"/>
      <c r="G142" s="153"/>
      <c r="H142" s="153"/>
      <c r="I142" s="153"/>
      <c r="J142" s="153"/>
      <c r="K142" s="153"/>
      <c r="L142" s="153"/>
      <c r="M142" s="153"/>
      <c r="N142" s="153"/>
    </row>
    <row r="143" spans="1:14" ht="18" x14ac:dyDescent="0.35">
      <c r="A143" s="153"/>
      <c r="B143" s="224" t="s">
        <v>325</v>
      </c>
      <c r="C143" s="153"/>
      <c r="D143" s="153"/>
      <c r="E143" s="153"/>
      <c r="F143" s="153"/>
      <c r="G143" s="153"/>
      <c r="H143" s="153"/>
      <c r="I143" s="153"/>
      <c r="J143" s="153"/>
      <c r="K143" s="153"/>
      <c r="L143" s="153"/>
      <c r="M143" s="153"/>
      <c r="N143" s="153"/>
    </row>
    <row r="144" spans="1:14" x14ac:dyDescent="0.3">
      <c r="A144" s="153"/>
      <c r="B144" s="216" t="s">
        <v>131</v>
      </c>
      <c r="C144" s="83">
        <v>2016</v>
      </c>
      <c r="D144" s="83">
        <v>2017</v>
      </c>
      <c r="E144" s="83">
        <v>2018</v>
      </c>
      <c r="F144" s="83">
        <v>2019</v>
      </c>
      <c r="G144" s="83">
        <v>2020</v>
      </c>
      <c r="H144" s="83">
        <v>2021</v>
      </c>
      <c r="I144" s="83">
        <v>2022</v>
      </c>
      <c r="J144" s="83">
        <v>2023</v>
      </c>
      <c r="K144" s="83">
        <v>2024</v>
      </c>
      <c r="L144" s="83">
        <v>2025</v>
      </c>
      <c r="M144" s="83">
        <v>2026</v>
      </c>
      <c r="N144" s="83">
        <v>2027</v>
      </c>
    </row>
    <row r="145" spans="1:14" x14ac:dyDescent="0.3">
      <c r="A145" s="153"/>
      <c r="B145" s="217" t="s">
        <v>84</v>
      </c>
      <c r="C145" s="131">
        <f>'Chipset units'!F132</f>
        <v>261292</v>
      </c>
      <c r="D145" s="131">
        <f>'Chipset units'!G132</f>
        <v>256912</v>
      </c>
      <c r="E145" s="131">
        <f>'Chipset units'!H132</f>
        <v>271842</v>
      </c>
      <c r="F145" s="131"/>
      <c r="G145" s="131"/>
      <c r="H145" s="131"/>
      <c r="I145" s="131"/>
      <c r="J145" s="131"/>
      <c r="K145" s="131"/>
      <c r="L145" s="131"/>
      <c r="M145" s="131"/>
      <c r="N145" s="131"/>
    </row>
    <row r="146" spans="1:14" x14ac:dyDescent="0.3">
      <c r="A146" s="153"/>
      <c r="B146" s="218" t="s">
        <v>81</v>
      </c>
      <c r="C146" s="131">
        <f>'Chipset units'!F137</f>
        <v>0</v>
      </c>
      <c r="D146" s="131">
        <f>'Chipset units'!G137</f>
        <v>29383</v>
      </c>
      <c r="E146" s="131">
        <f>'Chipset units'!H137</f>
        <v>73052</v>
      </c>
      <c r="F146" s="131"/>
      <c r="G146" s="131"/>
      <c r="H146" s="131"/>
      <c r="I146" s="131"/>
      <c r="J146" s="131"/>
      <c r="K146" s="131"/>
      <c r="L146" s="131"/>
      <c r="M146" s="131"/>
      <c r="N146" s="131"/>
    </row>
    <row r="147" spans="1:14" x14ac:dyDescent="0.3">
      <c r="A147" s="153"/>
      <c r="B147" s="218" t="s">
        <v>124</v>
      </c>
      <c r="C147" s="131">
        <f>'Chipset units'!F140</f>
        <v>0</v>
      </c>
      <c r="D147" s="131">
        <f>'Chipset units'!G140</f>
        <v>4000</v>
      </c>
      <c r="E147" s="131">
        <f>'Chipset units'!H140</f>
        <v>17500</v>
      </c>
      <c r="F147" s="131"/>
      <c r="G147" s="131"/>
      <c r="H147" s="131"/>
      <c r="I147" s="131"/>
      <c r="J147" s="131"/>
      <c r="K147" s="131"/>
      <c r="L147" s="131"/>
      <c r="M147" s="131"/>
      <c r="N147" s="131"/>
    </row>
    <row r="148" spans="1:14" x14ac:dyDescent="0.3">
      <c r="A148" s="153"/>
      <c r="B148" s="219" t="s">
        <v>297</v>
      </c>
      <c r="C148" s="131">
        <f>'Chipset units'!F145</f>
        <v>0</v>
      </c>
      <c r="D148" s="131">
        <f>'Chipset units'!G145</f>
        <v>0</v>
      </c>
      <c r="E148" s="131">
        <f>'Chipset units'!H145</f>
        <v>3000</v>
      </c>
      <c r="F148" s="131"/>
      <c r="G148" s="131"/>
      <c r="H148" s="131"/>
      <c r="I148" s="131"/>
      <c r="J148" s="131"/>
      <c r="K148" s="131"/>
      <c r="L148" s="131"/>
      <c r="M148" s="131"/>
      <c r="N148" s="131"/>
    </row>
    <row r="149" spans="1:14" x14ac:dyDescent="0.3">
      <c r="A149" s="153"/>
      <c r="B149" s="220" t="s">
        <v>4</v>
      </c>
      <c r="C149" s="152">
        <f t="shared" ref="C149:E149" si="9">SUM(C145:C148)</f>
        <v>261292</v>
      </c>
      <c r="D149" s="152">
        <f t="shared" si="9"/>
        <v>290295</v>
      </c>
      <c r="E149" s="152">
        <f t="shared" si="9"/>
        <v>365394</v>
      </c>
      <c r="F149" s="152"/>
      <c r="G149" s="152"/>
      <c r="H149" s="152"/>
      <c r="I149" s="152"/>
      <c r="J149" s="152"/>
      <c r="K149" s="152"/>
      <c r="L149" s="152"/>
      <c r="M149" s="152"/>
      <c r="N149" s="152"/>
    </row>
    <row r="150" spans="1:14" x14ac:dyDescent="0.3">
      <c r="A150" s="153"/>
      <c r="B150" s="221" t="s">
        <v>130</v>
      </c>
      <c r="C150" s="222">
        <f t="shared" ref="C150:E150" si="10">C149/C111</f>
        <v>0.17438339513705792</v>
      </c>
      <c r="D150" s="222">
        <f t="shared" si="10"/>
        <v>0.21485408721009408</v>
      </c>
      <c r="E150" s="222">
        <f t="shared" si="10"/>
        <v>0.28453111165965972</v>
      </c>
      <c r="F150" s="222"/>
      <c r="G150" s="222"/>
      <c r="H150" s="222"/>
      <c r="I150" s="222"/>
      <c r="J150" s="222"/>
      <c r="K150" s="222"/>
      <c r="L150" s="222"/>
      <c r="M150" s="222"/>
      <c r="N150" s="222"/>
    </row>
    <row r="151" spans="1:14" x14ac:dyDescent="0.3">
      <c r="A151" s="153"/>
      <c r="B151" s="153"/>
      <c r="C151" s="153"/>
      <c r="D151" s="153"/>
      <c r="E151" s="153"/>
      <c r="F151" s="153"/>
      <c r="G151" s="153"/>
      <c r="H151" s="153"/>
      <c r="I151" s="153"/>
      <c r="J151" s="153"/>
      <c r="K151" s="153"/>
      <c r="L151" s="153"/>
      <c r="M151" s="153"/>
      <c r="N151" s="153"/>
    </row>
    <row r="152" spans="1:14" x14ac:dyDescent="0.3">
      <c r="A152" s="153"/>
      <c r="B152" s="114" t="s">
        <v>132</v>
      </c>
      <c r="C152" s="83">
        <v>2016</v>
      </c>
      <c r="D152" s="83">
        <v>2017</v>
      </c>
      <c r="E152" s="83">
        <v>2018</v>
      </c>
      <c r="F152" s="83">
        <v>2019</v>
      </c>
      <c r="G152" s="83">
        <v>2020</v>
      </c>
      <c r="H152" s="83">
        <v>2021</v>
      </c>
      <c r="I152" s="83">
        <v>2022</v>
      </c>
      <c r="J152" s="83">
        <v>2023</v>
      </c>
      <c r="K152" s="83">
        <v>2024</v>
      </c>
      <c r="L152" s="83">
        <v>2025</v>
      </c>
      <c r="M152" s="83">
        <v>2026</v>
      </c>
      <c r="N152" s="83">
        <v>2027</v>
      </c>
    </row>
    <row r="153" spans="1:14" x14ac:dyDescent="0.3">
      <c r="A153" s="153"/>
      <c r="B153" s="217" t="s">
        <v>84</v>
      </c>
      <c r="C153" s="111">
        <f>'Chipset revenues'!F132</f>
        <v>647.54559253999992</v>
      </c>
      <c r="D153" s="111">
        <f>'Chipset revenues'!G132</f>
        <v>494.55560000000008</v>
      </c>
      <c r="E153" s="111">
        <f>'Chipset revenues'!H132</f>
        <v>418.63668000000007</v>
      </c>
      <c r="F153" s="111"/>
      <c r="G153" s="111"/>
      <c r="H153" s="111"/>
      <c r="I153" s="111"/>
      <c r="J153" s="111"/>
      <c r="K153" s="111"/>
      <c r="L153" s="111"/>
      <c r="M153" s="111"/>
      <c r="N153" s="111"/>
    </row>
    <row r="154" spans="1:14" x14ac:dyDescent="0.3">
      <c r="A154" s="153"/>
      <c r="B154" s="218" t="s">
        <v>81</v>
      </c>
      <c r="C154" s="111">
        <f>'Chipset revenues'!F137</f>
        <v>0</v>
      </c>
      <c r="D154" s="111">
        <f>'Chipset revenues'!G137</f>
        <v>78.82317910652921</v>
      </c>
      <c r="E154" s="111">
        <f>'Chipset revenues'!H137</f>
        <v>145.04142545454548</v>
      </c>
      <c r="F154" s="111"/>
      <c r="G154" s="111"/>
      <c r="H154" s="111"/>
      <c r="I154" s="111"/>
      <c r="J154" s="111"/>
      <c r="K154" s="111"/>
      <c r="L154" s="111"/>
      <c r="M154" s="111"/>
      <c r="N154" s="111"/>
    </row>
    <row r="155" spans="1:14" x14ac:dyDescent="0.3">
      <c r="A155" s="153"/>
      <c r="B155" s="218" t="s">
        <v>124</v>
      </c>
      <c r="C155" s="111">
        <f>'Chipset revenues'!F140</f>
        <v>0</v>
      </c>
      <c r="D155" s="111">
        <f>'Chipset revenues'!G140</f>
        <v>0</v>
      </c>
      <c r="E155" s="111">
        <f>'Chipset revenues'!H140</f>
        <v>0</v>
      </c>
      <c r="F155" s="111"/>
      <c r="G155" s="111"/>
      <c r="H155" s="111"/>
      <c r="I155" s="111"/>
      <c r="J155" s="111"/>
      <c r="K155" s="111"/>
      <c r="L155" s="111"/>
      <c r="M155" s="111"/>
      <c r="N155" s="111"/>
    </row>
    <row r="156" spans="1:14" x14ac:dyDescent="0.3">
      <c r="A156" s="153"/>
      <c r="B156" s="219" t="s">
        <v>297</v>
      </c>
      <c r="C156" s="111">
        <f>'Chipset revenues'!F145</f>
        <v>0</v>
      </c>
      <c r="D156" s="111">
        <f>'Chipset revenues'!G145</f>
        <v>0</v>
      </c>
      <c r="E156" s="111">
        <f>'Chipset revenues'!H145</f>
        <v>10.92</v>
      </c>
      <c r="F156" s="111"/>
      <c r="G156" s="111"/>
      <c r="H156" s="111"/>
      <c r="I156" s="111"/>
      <c r="J156" s="111"/>
      <c r="K156" s="111"/>
      <c r="L156" s="111"/>
      <c r="M156" s="111"/>
      <c r="N156" s="111"/>
    </row>
    <row r="157" spans="1:14" x14ac:dyDescent="0.3">
      <c r="A157" s="153"/>
      <c r="B157" s="220" t="s">
        <v>4</v>
      </c>
      <c r="C157" s="159">
        <f t="shared" ref="C157:E157" si="11">SUM(C153:C156)</f>
        <v>647.54559253999992</v>
      </c>
      <c r="D157" s="159">
        <f t="shared" si="11"/>
        <v>573.37877910652924</v>
      </c>
      <c r="E157" s="159">
        <f t="shared" si="11"/>
        <v>574.59810545454548</v>
      </c>
      <c r="F157" s="159"/>
      <c r="G157" s="159"/>
      <c r="H157" s="159"/>
      <c r="I157" s="159"/>
      <c r="J157" s="159"/>
      <c r="K157" s="159"/>
      <c r="L157" s="159"/>
      <c r="M157" s="159"/>
      <c r="N157" s="159"/>
    </row>
    <row r="158" spans="1:14" x14ac:dyDescent="0.3">
      <c r="A158" s="153"/>
      <c r="B158" s="221" t="s">
        <v>130</v>
      </c>
      <c r="C158" s="223">
        <f t="shared" ref="C158:E158" si="12">C157/C121</f>
        <v>0.60551139672826682</v>
      </c>
      <c r="D158" s="223">
        <f t="shared" si="12"/>
        <v>0.63808170533290431</v>
      </c>
      <c r="E158" s="223">
        <f t="shared" si="12"/>
        <v>0.76508247930537798</v>
      </c>
      <c r="F158" s="223"/>
      <c r="G158" s="223"/>
      <c r="H158" s="223"/>
      <c r="I158" s="223"/>
      <c r="J158" s="223"/>
      <c r="K158" s="223"/>
      <c r="L158" s="223"/>
      <c r="M158" s="223"/>
      <c r="N158" s="223"/>
    </row>
    <row r="159" spans="1:14" x14ac:dyDescent="0.3">
      <c r="A159" s="153"/>
      <c r="B159" s="153"/>
      <c r="C159" s="153"/>
      <c r="D159" s="153"/>
      <c r="E159" s="153"/>
      <c r="F159" s="153"/>
      <c r="G159" s="153"/>
      <c r="H159" s="153"/>
      <c r="I159" s="153"/>
      <c r="J159" s="153"/>
      <c r="K159" s="153"/>
      <c r="L159" s="153"/>
      <c r="M159" s="153"/>
      <c r="N159" s="153"/>
    </row>
    <row r="162" spans="2:2" ht="18" x14ac:dyDescent="0.35">
      <c r="B162" s="76" t="s">
        <v>198</v>
      </c>
    </row>
    <row r="184" spans="2:30" x14ac:dyDescent="0.3">
      <c r="B184" s="16" t="s">
        <v>131</v>
      </c>
      <c r="C184" s="44">
        <v>2016</v>
      </c>
      <c r="D184" s="44">
        <v>2017</v>
      </c>
      <c r="E184" s="44">
        <v>2018</v>
      </c>
      <c r="F184" s="44">
        <v>2019</v>
      </c>
      <c r="G184" s="44">
        <v>2020</v>
      </c>
      <c r="H184" s="44">
        <v>2021</v>
      </c>
      <c r="I184" s="44">
        <v>2022</v>
      </c>
      <c r="J184" s="44">
        <v>2023</v>
      </c>
      <c r="K184" s="44">
        <v>2024</v>
      </c>
      <c r="L184" s="44">
        <v>2025</v>
      </c>
      <c r="M184" s="44">
        <v>2026</v>
      </c>
      <c r="N184" s="44">
        <v>2027</v>
      </c>
    </row>
    <row r="185" spans="2:30" x14ac:dyDescent="0.3">
      <c r="B185" s="66" t="s">
        <v>152</v>
      </c>
      <c r="C185" s="117">
        <f t="shared" ref="C185:E185" si="13">C226</f>
        <v>3429</v>
      </c>
      <c r="D185" s="117">
        <f t="shared" si="13"/>
        <v>32002.5</v>
      </c>
      <c r="E185" s="117">
        <f t="shared" si="13"/>
        <v>240360</v>
      </c>
      <c r="F185" s="117"/>
      <c r="G185" s="117"/>
      <c r="H185" s="117"/>
      <c r="I185" s="117"/>
      <c r="J185" s="117"/>
      <c r="K185" s="117"/>
      <c r="L185" s="117"/>
      <c r="M185" s="117"/>
      <c r="N185" s="117"/>
      <c r="O185" s="206" t="s">
        <v>173</v>
      </c>
    </row>
    <row r="186" spans="2:30" x14ac:dyDescent="0.3">
      <c r="B186" s="107" t="s">
        <v>153</v>
      </c>
      <c r="C186" s="54">
        <f>SUMIF('Chipset units'!$A$9:$A$193,"C-DSP",'Chipset units'!F$9:F$193)</f>
        <v>308659</v>
      </c>
      <c r="D186" s="54">
        <f>SUMIF('Chipset units'!$A$9:$A$193,"C-DSP",'Chipset units'!G$9:G$193)</f>
        <v>365500</v>
      </c>
      <c r="E186" s="54">
        <f>SUMIF('Chipset units'!$A$9:$A$193,"C-DSP",'Chipset units'!H$9:H$193)</f>
        <v>472500</v>
      </c>
      <c r="F186" s="54"/>
      <c r="G186" s="54"/>
      <c r="H186" s="54"/>
      <c r="I186" s="54"/>
      <c r="J186" s="54"/>
      <c r="K186" s="54"/>
      <c r="L186" s="54"/>
      <c r="M186" s="54"/>
      <c r="N186" s="54"/>
      <c r="O186" s="206" t="s">
        <v>174</v>
      </c>
    </row>
    <row r="187" spans="2:30" x14ac:dyDescent="0.3">
      <c r="B187" s="108" t="s">
        <v>4</v>
      </c>
      <c r="C187" s="30">
        <f t="shared" ref="C187:E187" si="14">SUM(C185:C186)</f>
        <v>312088</v>
      </c>
      <c r="D187" s="30">
        <f t="shared" si="14"/>
        <v>397502.5</v>
      </c>
      <c r="E187" s="30">
        <f t="shared" si="14"/>
        <v>712860</v>
      </c>
      <c r="F187" s="30"/>
      <c r="G187" s="30"/>
      <c r="H187" s="30"/>
      <c r="I187" s="30"/>
      <c r="J187" s="30"/>
      <c r="K187" s="30"/>
      <c r="L187" s="30"/>
      <c r="M187" s="30"/>
      <c r="N187" s="30"/>
    </row>
    <row r="190" spans="2:30" x14ac:dyDescent="0.3">
      <c r="B190" s="114" t="s">
        <v>151</v>
      </c>
      <c r="C190" s="15">
        <v>2016</v>
      </c>
      <c r="D190" s="15">
        <v>2017</v>
      </c>
      <c r="E190" s="15">
        <v>2018</v>
      </c>
      <c r="F190" s="15">
        <v>2019</v>
      </c>
      <c r="G190" s="15">
        <v>2020</v>
      </c>
      <c r="H190" s="15">
        <v>2021</v>
      </c>
      <c r="I190" s="15">
        <v>2022</v>
      </c>
      <c r="J190" s="15">
        <v>2023</v>
      </c>
      <c r="K190" s="15">
        <v>2024</v>
      </c>
      <c r="L190" s="15">
        <v>2025</v>
      </c>
      <c r="M190" s="15">
        <v>2026</v>
      </c>
      <c r="N190" s="15">
        <v>2027</v>
      </c>
      <c r="R190" s="153"/>
      <c r="S190" s="153"/>
      <c r="T190" s="153"/>
      <c r="U190" s="153"/>
      <c r="V190" s="153"/>
      <c r="W190" s="153"/>
      <c r="X190" s="153"/>
      <c r="Y190" s="153"/>
      <c r="Z190" s="153"/>
      <c r="AA190" s="153"/>
      <c r="AB190" s="153"/>
      <c r="AC190" s="153"/>
      <c r="AD190" s="153"/>
    </row>
    <row r="191" spans="2:30" x14ac:dyDescent="0.3">
      <c r="B191" s="66" t="s">
        <v>152</v>
      </c>
      <c r="C191" s="56">
        <f t="shared" ref="C191:E191" si="15">C195*10^6/C185</f>
        <v>821.46947349810421</v>
      </c>
      <c r="D191" s="56">
        <f t="shared" si="15"/>
        <v>503.19857433013044</v>
      </c>
      <c r="E191" s="56">
        <f t="shared" si="15"/>
        <v>135.44283386893977</v>
      </c>
      <c r="F191" s="111"/>
      <c r="G191" s="111"/>
      <c r="H191" s="56"/>
      <c r="I191" s="56"/>
      <c r="J191" s="56"/>
      <c r="K191" s="56"/>
      <c r="L191" s="56"/>
      <c r="M191" s="56"/>
      <c r="N191" s="56"/>
      <c r="R191" s="153"/>
      <c r="S191" s="153"/>
      <c r="T191" s="153"/>
      <c r="U191" s="153"/>
      <c r="V191" s="153"/>
      <c r="W191" s="153"/>
      <c r="X191" s="153"/>
      <c r="Y191" s="153"/>
      <c r="Z191" s="153"/>
      <c r="AA191" s="153"/>
      <c r="AB191" s="153"/>
      <c r="AC191" s="153"/>
      <c r="AD191" s="153"/>
    </row>
    <row r="192" spans="2:30" x14ac:dyDescent="0.3">
      <c r="B192" s="115" t="s">
        <v>153</v>
      </c>
      <c r="C192" s="112">
        <f t="shared" ref="C192:E192" si="16">C196*10^6/C186</f>
        <v>2384.2127753929094</v>
      </c>
      <c r="D192" s="112">
        <f t="shared" si="16"/>
        <v>1906.7713262349719</v>
      </c>
      <c r="E192" s="112">
        <f t="shared" si="16"/>
        <v>1511.49697979798</v>
      </c>
      <c r="F192" s="157"/>
      <c r="G192" s="157"/>
      <c r="H192" s="112"/>
      <c r="I192" s="112"/>
      <c r="J192" s="112"/>
      <c r="K192" s="112"/>
      <c r="L192" s="112"/>
      <c r="M192" s="112"/>
      <c r="N192" s="112"/>
      <c r="R192" s="153"/>
      <c r="S192" s="153"/>
      <c r="T192" s="153"/>
      <c r="U192" s="153"/>
      <c r="V192" s="153"/>
      <c r="W192" s="153"/>
      <c r="X192" s="153"/>
      <c r="Y192" s="153"/>
      <c r="Z192" s="153"/>
      <c r="AA192" s="153"/>
      <c r="AB192" s="153"/>
      <c r="AC192" s="153"/>
      <c r="AD192" s="153"/>
    </row>
    <row r="193" spans="2:30" x14ac:dyDescent="0.3">
      <c r="R193" s="153"/>
      <c r="S193" s="153"/>
      <c r="T193" s="153"/>
      <c r="U193" s="153"/>
      <c r="V193" s="153"/>
      <c r="W193" s="153"/>
      <c r="X193" s="153"/>
      <c r="Y193" s="153"/>
      <c r="Z193" s="153"/>
      <c r="AA193" s="153"/>
      <c r="AB193" s="153"/>
      <c r="AC193" s="153"/>
      <c r="AD193" s="153"/>
    </row>
    <row r="194" spans="2:30" x14ac:dyDescent="0.3">
      <c r="B194" s="114" t="s">
        <v>196</v>
      </c>
      <c r="C194" s="44">
        <v>2016</v>
      </c>
      <c r="D194" s="44">
        <v>2017</v>
      </c>
      <c r="E194" s="44">
        <v>2018</v>
      </c>
      <c r="F194" s="44">
        <v>2019</v>
      </c>
      <c r="G194" s="44">
        <v>2020</v>
      </c>
      <c r="H194" s="44">
        <v>2021</v>
      </c>
      <c r="I194" s="44">
        <v>2022</v>
      </c>
      <c r="J194" s="44">
        <v>2023</v>
      </c>
      <c r="K194" s="44">
        <v>2024</v>
      </c>
      <c r="L194" s="44">
        <v>2025</v>
      </c>
      <c r="M194" s="44">
        <v>2026</v>
      </c>
      <c r="N194" s="44">
        <v>2027</v>
      </c>
      <c r="R194" s="153"/>
      <c r="S194" s="153"/>
      <c r="T194" s="153"/>
      <c r="U194" s="153"/>
      <c r="V194" s="153"/>
      <c r="W194" s="153"/>
      <c r="X194" s="153"/>
      <c r="Y194" s="153"/>
      <c r="Z194" s="153"/>
      <c r="AA194" s="153"/>
      <c r="AB194" s="153"/>
      <c r="AC194" s="153"/>
      <c r="AD194" s="153"/>
    </row>
    <row r="195" spans="2:30" x14ac:dyDescent="0.3">
      <c r="B195" s="66" t="s">
        <v>152</v>
      </c>
      <c r="C195" s="117">
        <f>'Chipset revenues'!F214</f>
        <v>2.8168188246249994</v>
      </c>
      <c r="D195" s="117">
        <f>'Chipset revenues'!G214</f>
        <v>16.103612375000001</v>
      </c>
      <c r="E195" s="117">
        <f>'Chipset revenues'!H214</f>
        <v>32.555039548738364</v>
      </c>
      <c r="F195" s="117"/>
      <c r="G195" s="117"/>
      <c r="H195" s="117"/>
      <c r="I195" s="117"/>
      <c r="J195" s="117"/>
      <c r="K195" s="117"/>
      <c r="L195" s="117"/>
      <c r="M195" s="117"/>
      <c r="N195" s="117"/>
      <c r="R195" s="153"/>
      <c r="S195" s="153"/>
      <c r="T195" s="153"/>
      <c r="U195" s="153"/>
      <c r="V195" s="153"/>
      <c r="W195" s="153"/>
      <c r="X195" s="153"/>
      <c r="Y195" s="153"/>
      <c r="Z195" s="153"/>
      <c r="AA195" s="153"/>
      <c r="AB195" s="153"/>
      <c r="AC195" s="153"/>
      <c r="AD195" s="153"/>
    </row>
    <row r="196" spans="2:30" x14ac:dyDescent="0.3">
      <c r="B196" s="107" t="s">
        <v>153</v>
      </c>
      <c r="C196" s="54">
        <f>SUMIF('Chipset units'!$A$9:$A$193,"C-DSP",'Chipset revenues'!F9:F193)</f>
        <v>735.90873103999991</v>
      </c>
      <c r="D196" s="54">
        <f>SUMIF('Chipset units'!$A$9:$A$193,"C-DSP",'Chipset revenues'!G9:G193)</f>
        <v>696.92491973888218</v>
      </c>
      <c r="E196" s="54">
        <f>SUMIF('Chipset units'!$A$9:$A$193,"C-DSP",'Chipset revenues'!H9:H193)</f>
        <v>714.1823229545455</v>
      </c>
      <c r="F196" s="54"/>
      <c r="G196" s="54"/>
      <c r="H196" s="54"/>
      <c r="I196" s="54"/>
      <c r="J196" s="54"/>
      <c r="K196" s="54"/>
      <c r="L196" s="54"/>
      <c r="M196" s="54"/>
      <c r="N196" s="54"/>
      <c r="R196" s="153"/>
      <c r="S196" s="153"/>
      <c r="T196" s="153"/>
      <c r="U196" s="153"/>
      <c r="V196" s="153"/>
      <c r="W196" s="153"/>
      <c r="X196" s="153"/>
      <c r="Y196" s="153"/>
      <c r="Z196" s="153"/>
      <c r="AA196" s="153"/>
      <c r="AB196" s="153"/>
      <c r="AC196" s="153"/>
      <c r="AD196" s="153"/>
    </row>
    <row r="197" spans="2:30" x14ac:dyDescent="0.3">
      <c r="B197" s="108" t="s">
        <v>4</v>
      </c>
      <c r="C197" s="65">
        <f t="shared" ref="C197:E197" si="17">SUM(C195:C196)</f>
        <v>738.7255498646249</v>
      </c>
      <c r="D197" s="65">
        <f t="shared" si="17"/>
        <v>713.02853211388219</v>
      </c>
      <c r="E197" s="65">
        <f t="shared" si="17"/>
        <v>746.73736250328386</v>
      </c>
      <c r="F197" s="65"/>
      <c r="G197" s="65"/>
      <c r="H197" s="65"/>
      <c r="I197" s="65"/>
      <c r="J197" s="65"/>
      <c r="K197" s="65"/>
      <c r="L197" s="65"/>
      <c r="M197" s="65"/>
      <c r="N197" s="65"/>
      <c r="R197" s="153"/>
      <c r="S197" s="153"/>
      <c r="T197" s="153"/>
      <c r="U197" s="153"/>
      <c r="V197" s="153"/>
      <c r="W197" s="153"/>
      <c r="X197" s="153"/>
      <c r="Y197" s="153"/>
      <c r="Z197" s="153"/>
      <c r="AA197" s="153"/>
      <c r="AB197" s="153"/>
      <c r="AC197" s="153"/>
      <c r="AD197" s="153"/>
    </row>
    <row r="198" spans="2:30" x14ac:dyDescent="0.3">
      <c r="R198" s="153"/>
      <c r="S198" s="153"/>
      <c r="T198" s="153"/>
      <c r="U198" s="153"/>
      <c r="V198" s="153"/>
      <c r="W198" s="153"/>
      <c r="X198" s="153"/>
      <c r="Y198" s="153"/>
      <c r="Z198" s="153"/>
      <c r="AA198" s="153"/>
      <c r="AB198" s="153"/>
      <c r="AC198" s="153"/>
      <c r="AD198" s="153"/>
    </row>
    <row r="199" spans="2:30" ht="15.6" x14ac:dyDescent="0.3">
      <c r="B199" s="1" t="s">
        <v>197</v>
      </c>
    </row>
    <row r="200" spans="2:30" ht="15.6" x14ac:dyDescent="0.3">
      <c r="B200" s="1"/>
    </row>
    <row r="201" spans="2:30" ht="15.6" x14ac:dyDescent="0.3">
      <c r="B201" s="1"/>
    </row>
    <row r="202" spans="2:30" ht="15.6" x14ac:dyDescent="0.3">
      <c r="B202" s="1"/>
    </row>
    <row r="203" spans="2:30" ht="15.6" x14ac:dyDescent="0.3">
      <c r="B203" s="1"/>
    </row>
    <row r="204" spans="2:30" ht="15.6" x14ac:dyDescent="0.3">
      <c r="B204" s="1"/>
    </row>
    <row r="205" spans="2:30" ht="15.6" x14ac:dyDescent="0.3">
      <c r="B205" s="1"/>
    </row>
    <row r="206" spans="2:30" ht="15.6" x14ac:dyDescent="0.3">
      <c r="B206" s="1"/>
    </row>
    <row r="207" spans="2:30" ht="15.6" x14ac:dyDescent="0.3">
      <c r="B207" s="1"/>
    </row>
    <row r="208" spans="2:30" ht="15.6" x14ac:dyDescent="0.3">
      <c r="B208" s="1"/>
    </row>
    <row r="209" spans="2:16" ht="15.6" x14ac:dyDescent="0.3">
      <c r="B209" s="1"/>
    </row>
    <row r="210" spans="2:16" ht="15.6" x14ac:dyDescent="0.3">
      <c r="B210" s="1"/>
    </row>
    <row r="211" spans="2:16" ht="15.6" x14ac:dyDescent="0.3">
      <c r="B211" s="1"/>
    </row>
    <row r="212" spans="2:16" ht="15.6" x14ac:dyDescent="0.3">
      <c r="B212" s="1"/>
    </row>
    <row r="213" spans="2:16" ht="15.6" x14ac:dyDescent="0.3">
      <c r="B213" s="1"/>
    </row>
    <row r="215" spans="2:16" x14ac:dyDescent="0.3">
      <c r="B215" s="16" t="s">
        <v>131</v>
      </c>
      <c r="C215" s="15">
        <v>2016</v>
      </c>
      <c r="D215" s="15">
        <v>2017</v>
      </c>
      <c r="E215" s="15">
        <v>2018</v>
      </c>
      <c r="F215" s="15">
        <v>2019</v>
      </c>
      <c r="G215" s="15">
        <v>2020</v>
      </c>
      <c r="H215" s="15">
        <v>2021</v>
      </c>
      <c r="I215" s="15">
        <v>2022</v>
      </c>
      <c r="J215" s="15">
        <v>2023</v>
      </c>
      <c r="K215" s="15">
        <v>2024</v>
      </c>
      <c r="L215" s="15">
        <v>2025</v>
      </c>
      <c r="M215" s="15">
        <v>2026</v>
      </c>
      <c r="N215" s="15">
        <v>2027</v>
      </c>
    </row>
    <row r="216" spans="2:16" x14ac:dyDescent="0.3">
      <c r="B216" s="155" t="s">
        <v>193</v>
      </c>
      <c r="C216" s="174">
        <f>SUM('Chipset units'!F15:F16)+SUM('Chipset units'!F69:F73)+'Chipset units'!F31+SUM('Chipset units'!F172:F174)</f>
        <v>0</v>
      </c>
      <c r="D216" s="174">
        <f>SUM('Chipset units'!G15:G16)+SUM('Chipset units'!G69:G73)+'Chipset units'!G31+SUM('Chipset units'!G172:G174)</f>
        <v>0</v>
      </c>
      <c r="E216" s="174">
        <f>SUM('Chipset units'!H15:H16)+SUM('Chipset units'!H69:H73)+'Chipset units'!H31+SUM('Chipset units'!H172:H174)</f>
        <v>300</v>
      </c>
      <c r="F216" s="174"/>
      <c r="G216" s="174"/>
      <c r="H216" s="174"/>
      <c r="I216" s="174"/>
      <c r="J216" s="174"/>
      <c r="K216" s="174"/>
      <c r="L216" s="174"/>
      <c r="M216" s="174"/>
      <c r="N216" s="174"/>
      <c r="O216" s="153" t="s">
        <v>296</v>
      </c>
      <c r="P216" s="207"/>
    </row>
    <row r="217" spans="2:16" x14ac:dyDescent="0.3">
      <c r="B217" s="154" t="s">
        <v>208</v>
      </c>
      <c r="C217" s="174">
        <f>'Chipset units'!F133</f>
        <v>3429</v>
      </c>
      <c r="D217" s="174">
        <f>'Chipset units'!G133</f>
        <v>31869</v>
      </c>
      <c r="E217" s="174">
        <f>'Chipset units'!H133</f>
        <v>27000</v>
      </c>
      <c r="F217" s="174"/>
      <c r="G217" s="174"/>
      <c r="H217" s="174"/>
      <c r="I217" s="174"/>
      <c r="J217" s="174"/>
      <c r="K217" s="174"/>
      <c r="L217" s="174"/>
      <c r="M217" s="174"/>
      <c r="N217" s="174"/>
      <c r="O217" s="153" t="s">
        <v>178</v>
      </c>
    </row>
    <row r="218" spans="2:16" x14ac:dyDescent="0.3">
      <c r="B218" s="154" t="s">
        <v>199</v>
      </c>
      <c r="C218" s="174">
        <f>+'Chipset units'!F32+'Chipset units'!F39+'Chipset units'!F93+'Chipset units'!F95+SUM('Chipset units'!G177:G178)+'Chipset units'!F156+'Chipset units'!F157</f>
        <v>0</v>
      </c>
      <c r="D218" s="174">
        <f>+'Chipset units'!G32+'Chipset units'!G39+'Chipset units'!G93+'Chipset units'!G95+SUM('Chipset units'!H177:H178)+'Chipset units'!G156+'Chipset units'!G157</f>
        <v>0</v>
      </c>
      <c r="E218" s="174">
        <f>+'Chipset units'!H32+'Chipset units'!H39+'Chipset units'!H93+'Chipset units'!H95+SUM('Chipset units'!I177:I178)+'Chipset units'!H156+'Chipset units'!H157</f>
        <v>1560</v>
      </c>
      <c r="F218" s="174"/>
      <c r="G218" s="174"/>
      <c r="H218" s="174"/>
      <c r="I218" s="174"/>
      <c r="J218" s="174"/>
      <c r="K218" s="174"/>
      <c r="L218" s="174"/>
      <c r="M218" s="174"/>
      <c r="N218" s="174"/>
      <c r="O218" s="153" t="s">
        <v>222</v>
      </c>
      <c r="P218" s="201"/>
    </row>
    <row r="219" spans="2:16" x14ac:dyDescent="0.3">
      <c r="B219" s="154" t="s">
        <v>200</v>
      </c>
      <c r="C219" s="174">
        <f>'Chipset units'!F98+'Chipset units'!F101+'Chipset units'!F99+SUM('Chipset units'!F33:F35)+'Chipset units'!F40</f>
        <v>0</v>
      </c>
      <c r="D219" s="174">
        <f>'Chipset units'!G98+'Chipset units'!G101+'Chipset units'!G99+SUM('Chipset units'!G33:G35)+'Chipset units'!G40</f>
        <v>0</v>
      </c>
      <c r="E219" s="174">
        <f>'Chipset units'!H98+'Chipset units'!H101+'Chipset units'!H99+SUM('Chipset units'!H33:H35)+'Chipset units'!H40</f>
        <v>52500</v>
      </c>
      <c r="F219" s="174"/>
      <c r="G219" s="174"/>
      <c r="H219" s="174"/>
      <c r="I219" s="174"/>
      <c r="J219" s="174"/>
      <c r="K219" s="174"/>
      <c r="L219" s="174"/>
      <c r="M219" s="174"/>
      <c r="N219" s="174"/>
      <c r="O219" s="153" t="s">
        <v>223</v>
      </c>
      <c r="P219" s="201"/>
    </row>
    <row r="220" spans="2:16" x14ac:dyDescent="0.3">
      <c r="B220" s="156" t="s">
        <v>194</v>
      </c>
      <c r="C220" s="174">
        <f>'Chipset units'!F84+'Chipset units'!F81+'Chipset units'!F78</f>
        <v>0</v>
      </c>
      <c r="D220" s="174">
        <f>'Chipset units'!G84+'Chipset units'!G81+'Chipset units'!G78</f>
        <v>0</v>
      </c>
      <c r="E220" s="174">
        <f>'Chipset units'!H84+'Chipset units'!H81+'Chipset units'!H78</f>
        <v>153000</v>
      </c>
      <c r="F220" s="174"/>
      <c r="G220" s="174"/>
      <c r="H220" s="174"/>
      <c r="I220" s="174"/>
      <c r="J220" s="174"/>
      <c r="K220" s="174"/>
      <c r="L220" s="174"/>
      <c r="M220" s="174"/>
      <c r="N220" s="174"/>
      <c r="O220" s="153" t="s">
        <v>178</v>
      </c>
    </row>
    <row r="221" spans="2:16" ht="15.6" x14ac:dyDescent="0.3">
      <c r="B221" s="156" t="s">
        <v>201</v>
      </c>
      <c r="C221" s="174">
        <f>'Chipset units'!F100+'Chipset units'!F102+'Chipset units'!F103</f>
        <v>0</v>
      </c>
      <c r="D221" s="174">
        <f>'Chipset units'!G100+'Chipset units'!G102+'Chipset units'!G103</f>
        <v>133.5</v>
      </c>
      <c r="E221" s="174">
        <f>'Chipset units'!H100+'Chipset units'!H102+'Chipset units'!H103</f>
        <v>6000</v>
      </c>
      <c r="F221" s="174"/>
      <c r="G221" s="174"/>
      <c r="H221" s="174"/>
      <c r="I221" s="174"/>
      <c r="J221" s="174"/>
      <c r="K221" s="174"/>
      <c r="L221" s="174"/>
      <c r="M221" s="174"/>
      <c r="N221" s="174"/>
      <c r="O221" s="153" t="s">
        <v>223</v>
      </c>
      <c r="P221" s="208"/>
    </row>
    <row r="222" spans="2:16" ht="15.6" x14ac:dyDescent="0.3">
      <c r="B222" s="156" t="s">
        <v>202</v>
      </c>
      <c r="C222" s="174">
        <f>+'Chipset units'!F36+'Chipset units'!F41+SUM('Chipset units'!F105:F110)</f>
        <v>0</v>
      </c>
      <c r="D222" s="174">
        <f>+'Chipset units'!G36+'Chipset units'!G41+SUM('Chipset units'!G105:G110)</f>
        <v>0</v>
      </c>
      <c r="E222" s="174">
        <f>+'Chipset units'!H36+'Chipset units'!H41+SUM('Chipset units'!H105:H110)</f>
        <v>0</v>
      </c>
      <c r="F222" s="174"/>
      <c r="G222" s="174"/>
      <c r="H222" s="174"/>
      <c r="I222" s="174"/>
      <c r="J222" s="174"/>
      <c r="K222" s="174"/>
      <c r="L222" s="174"/>
      <c r="M222" s="174"/>
      <c r="N222" s="174"/>
      <c r="O222" s="153" t="s">
        <v>220</v>
      </c>
      <c r="P222" s="208"/>
    </row>
    <row r="223" spans="2:16" ht="15.6" x14ac:dyDescent="0.3">
      <c r="B223" s="156" t="s">
        <v>292</v>
      </c>
      <c r="C223" s="174">
        <f>'Chipset units'!F37+SUM('Chipset units'!F111:F115)-Summary!C224</f>
        <v>0</v>
      </c>
      <c r="D223" s="174">
        <f>'Chipset units'!G37+SUM('Chipset units'!G111:G115)-Summary!D224</f>
        <v>0</v>
      </c>
      <c r="E223" s="174">
        <f>'Chipset units'!H37+SUM('Chipset units'!H111:H115)-Summary!E224</f>
        <v>0</v>
      </c>
      <c r="F223" s="174"/>
      <c r="G223" s="174"/>
      <c r="H223" s="174"/>
      <c r="I223" s="174"/>
      <c r="J223" s="174"/>
      <c r="K223" s="174"/>
      <c r="L223" s="174"/>
      <c r="M223" s="174"/>
      <c r="N223" s="174"/>
      <c r="O223" s="153" t="s">
        <v>221</v>
      </c>
      <c r="P223" s="208"/>
    </row>
    <row r="224" spans="2:16" ht="15.6" x14ac:dyDescent="0.3">
      <c r="B224" s="156" t="s">
        <v>293</v>
      </c>
      <c r="C224" s="174">
        <v>0</v>
      </c>
      <c r="D224" s="174">
        <v>0</v>
      </c>
      <c r="E224" s="174">
        <v>0</v>
      </c>
      <c r="F224" s="174"/>
      <c r="G224" s="174"/>
      <c r="H224" s="174"/>
      <c r="I224" s="174"/>
      <c r="J224" s="174"/>
      <c r="K224" s="174"/>
      <c r="L224" s="174"/>
      <c r="M224" s="174"/>
      <c r="N224" s="174"/>
      <c r="O224" s="153" t="s">
        <v>221</v>
      </c>
      <c r="P224" s="208"/>
    </row>
    <row r="225" spans="2:16" ht="15.6" x14ac:dyDescent="0.3">
      <c r="B225" s="156" t="s">
        <v>294</v>
      </c>
      <c r="C225" s="174"/>
      <c r="D225" s="174"/>
      <c r="E225" s="174"/>
      <c r="F225" s="174"/>
      <c r="G225" s="174"/>
      <c r="H225" s="174"/>
      <c r="I225" s="174"/>
      <c r="J225" s="174"/>
      <c r="K225" s="174"/>
      <c r="L225" s="174"/>
      <c r="M225" s="174"/>
      <c r="N225" s="174"/>
      <c r="O225" s="153" t="s">
        <v>295</v>
      </c>
      <c r="P225" s="208"/>
    </row>
    <row r="226" spans="2:16" ht="15.6" x14ac:dyDescent="0.3">
      <c r="B226" s="210" t="s">
        <v>191</v>
      </c>
      <c r="C226" s="152">
        <f t="shared" ref="C226:E226" si="18">SUM(C216:C225)</f>
        <v>3429</v>
      </c>
      <c r="D226" s="152">
        <f t="shared" si="18"/>
        <v>32002.5</v>
      </c>
      <c r="E226" s="152">
        <f t="shared" si="18"/>
        <v>240360</v>
      </c>
      <c r="F226" s="152"/>
      <c r="G226" s="152"/>
      <c r="H226" s="152"/>
      <c r="I226" s="152"/>
      <c r="J226" s="152"/>
      <c r="K226" s="152"/>
      <c r="L226" s="152"/>
      <c r="M226" s="152"/>
      <c r="N226" s="152"/>
      <c r="P226" s="208"/>
    </row>
    <row r="227" spans="2:16" x14ac:dyDescent="0.3">
      <c r="B227" s="154" t="s">
        <v>195</v>
      </c>
      <c r="C227" s="131">
        <f>'Chipset units'!F132+'Chipset units'!F134+'Chipset units'!F135+'Chipset units'!F136</f>
        <v>308659</v>
      </c>
      <c r="D227" s="131">
        <f>'Chipset units'!G132+'Chipset units'!G134+'Chipset units'!G135+'Chipset units'!G136</f>
        <v>316000</v>
      </c>
      <c r="E227" s="131">
        <f>'Chipset units'!H132+'Chipset units'!H134+'Chipset units'!H135+'Chipset units'!H136</f>
        <v>330000</v>
      </c>
      <c r="F227" s="131"/>
      <c r="G227" s="131"/>
      <c r="H227" s="131"/>
      <c r="I227" s="131"/>
      <c r="J227" s="131"/>
      <c r="K227" s="131"/>
      <c r="L227" s="131"/>
      <c r="M227" s="131"/>
      <c r="N227" s="131"/>
      <c r="P227" s="201"/>
    </row>
    <row r="228" spans="2:16" x14ac:dyDescent="0.3">
      <c r="B228" s="154" t="s">
        <v>203</v>
      </c>
      <c r="C228" s="131">
        <f>SUM('Chipset units'!F137:F139)</f>
        <v>0</v>
      </c>
      <c r="D228" s="131">
        <f>SUM('Chipset units'!G137:G139)</f>
        <v>45500</v>
      </c>
      <c r="E228" s="131">
        <f>SUM('Chipset units'!H137:H139)</f>
        <v>122000</v>
      </c>
      <c r="F228" s="131"/>
      <c r="G228" s="131"/>
      <c r="H228" s="131"/>
      <c r="I228" s="131"/>
      <c r="J228" s="131"/>
      <c r="K228" s="131"/>
      <c r="L228" s="131"/>
      <c r="M228" s="131"/>
      <c r="N228" s="131"/>
      <c r="P228" s="200"/>
    </row>
    <row r="229" spans="2:16" x14ac:dyDescent="0.3">
      <c r="B229" s="154" t="s">
        <v>204</v>
      </c>
      <c r="C229" s="131">
        <f>SUM('Chipset units'!F140:F143)</f>
        <v>0</v>
      </c>
      <c r="D229" s="131">
        <f>SUM('Chipset units'!G140:G143)</f>
        <v>4000</v>
      </c>
      <c r="E229" s="131">
        <f>SUM('Chipset units'!H140:H143)</f>
        <v>17500</v>
      </c>
      <c r="F229" s="131"/>
      <c r="G229" s="131"/>
      <c r="H229" s="131"/>
      <c r="I229" s="131"/>
      <c r="J229" s="131"/>
      <c r="K229" s="131"/>
      <c r="L229" s="131"/>
      <c r="M229" s="131"/>
      <c r="N229" s="131"/>
    </row>
    <row r="230" spans="2:16" x14ac:dyDescent="0.3">
      <c r="B230" s="156" t="s">
        <v>290</v>
      </c>
      <c r="C230" s="131">
        <f>SUM('Chipset units'!F144:F145)</f>
        <v>0</v>
      </c>
      <c r="D230" s="131">
        <f>SUM('Chipset units'!G144:G145)</f>
        <v>0</v>
      </c>
      <c r="E230" s="131">
        <f>SUM('Chipset units'!H144:H145)</f>
        <v>3000</v>
      </c>
      <c r="F230" s="131"/>
      <c r="G230" s="131"/>
      <c r="H230" s="131"/>
      <c r="I230" s="131"/>
      <c r="J230" s="131"/>
      <c r="K230" s="131"/>
      <c r="L230" s="131"/>
      <c r="M230" s="131"/>
      <c r="N230" s="131"/>
    </row>
    <row r="231" spans="2:16" x14ac:dyDescent="0.3">
      <c r="B231" s="108" t="s">
        <v>192</v>
      </c>
      <c r="C231" s="30">
        <f>SUM(C227:C230)</f>
        <v>308659</v>
      </c>
      <c r="D231" s="30">
        <f t="shared" ref="D231:E231" si="19">SUM(D227:D230)</f>
        <v>365500</v>
      </c>
      <c r="E231" s="30">
        <f t="shared" si="19"/>
        <v>472500</v>
      </c>
      <c r="F231" s="30"/>
      <c r="G231" s="30"/>
      <c r="H231" s="30"/>
      <c r="I231" s="30"/>
      <c r="J231" s="30"/>
      <c r="K231" s="30"/>
      <c r="L231" s="30"/>
      <c r="M231" s="30"/>
      <c r="N231" s="30"/>
    </row>
    <row r="232" spans="2:16" x14ac:dyDescent="0.3">
      <c r="B232" s="207"/>
      <c r="C232" s="207"/>
      <c r="D232" s="207"/>
      <c r="E232" s="207"/>
      <c r="F232" s="207"/>
      <c r="G232" s="207"/>
      <c r="H232" s="207"/>
      <c r="I232" s="207"/>
      <c r="J232" s="207"/>
      <c r="K232" s="207"/>
      <c r="L232" s="207"/>
      <c r="M232" s="207"/>
      <c r="N232" s="207"/>
      <c r="O232" s="207"/>
    </row>
    <row r="233" spans="2:16" x14ac:dyDescent="0.3">
      <c r="B233" s="207"/>
      <c r="C233" s="207"/>
      <c r="D233" s="207"/>
      <c r="E233" s="207"/>
      <c r="F233" s="207"/>
      <c r="G233" s="207"/>
      <c r="H233" s="207"/>
      <c r="I233" s="207"/>
      <c r="J233" s="207"/>
      <c r="K233" s="207"/>
      <c r="L233" s="207"/>
      <c r="M233" s="207"/>
      <c r="N233" s="207"/>
      <c r="O233" s="207"/>
    </row>
    <row r="234" spans="2:16" x14ac:dyDescent="0.3">
      <c r="B234" s="114" t="s">
        <v>205</v>
      </c>
      <c r="C234" s="15">
        <v>2016</v>
      </c>
      <c r="D234" s="15">
        <v>2017</v>
      </c>
      <c r="E234" s="15">
        <v>2018</v>
      </c>
      <c r="F234" s="15">
        <v>2019</v>
      </c>
      <c r="G234" s="15">
        <v>2020</v>
      </c>
      <c r="H234" s="15">
        <v>2021</v>
      </c>
      <c r="I234" s="15">
        <v>2022</v>
      </c>
      <c r="J234" s="15">
        <v>2023</v>
      </c>
      <c r="K234" s="15">
        <v>2024</v>
      </c>
      <c r="L234" s="15">
        <v>2025</v>
      </c>
      <c r="M234" s="15">
        <v>2026</v>
      </c>
      <c r="N234" s="15">
        <v>2027</v>
      </c>
    </row>
    <row r="235" spans="2:16" x14ac:dyDescent="0.3">
      <c r="B235" s="155" t="str">
        <f t="shared" ref="B235:B244" si="20">B216</f>
        <v>1-lane 50G PAM4 DSPs</v>
      </c>
      <c r="C235" s="158">
        <f t="shared" ref="C235:E235" si="21">IF(C216=0,0,10^6*C271/C216)</f>
        <v>0</v>
      </c>
      <c r="D235" s="158">
        <f t="shared" si="21"/>
        <v>0</v>
      </c>
      <c r="E235" s="158">
        <f t="shared" si="21"/>
        <v>33.60474579453021</v>
      </c>
      <c r="F235" s="158"/>
      <c r="G235" s="158"/>
      <c r="H235" s="158"/>
      <c r="I235" s="158"/>
      <c r="J235" s="158"/>
      <c r="K235" s="158"/>
      <c r="L235" s="158"/>
      <c r="M235" s="158"/>
      <c r="N235" s="158"/>
    </row>
    <row r="236" spans="2:16" x14ac:dyDescent="0.3">
      <c r="B236" s="154" t="str">
        <f t="shared" si="20"/>
        <v>2-lane 50G  PAM4 DSPs (ColorZ)</v>
      </c>
      <c r="C236" s="158">
        <f t="shared" ref="C236:E236" si="22">IF(C217=0,0,10^6*C272/C217)</f>
        <v>821.46947349810421</v>
      </c>
      <c r="D236" s="158">
        <f t="shared" si="22"/>
        <v>502.79307085255266</v>
      </c>
      <c r="E236" s="158">
        <f t="shared" si="22"/>
        <v>429.32499999999999</v>
      </c>
      <c r="F236" s="158"/>
      <c r="G236" s="158"/>
      <c r="H236" s="158"/>
      <c r="I236" s="158"/>
      <c r="J236" s="158"/>
      <c r="K236" s="158"/>
      <c r="L236" s="158"/>
      <c r="M236" s="158"/>
      <c r="N236" s="158"/>
      <c r="O236" s="206"/>
    </row>
    <row r="237" spans="2:16" x14ac:dyDescent="0.3">
      <c r="B237" s="154" t="str">
        <f t="shared" si="20"/>
        <v>4-lane 50G  PAM4 DSPs</v>
      </c>
      <c r="C237" s="158">
        <f t="shared" ref="C237:E237" si="23">IF(C218=0,0,10^6*C273/C218)</f>
        <v>0</v>
      </c>
      <c r="D237" s="158">
        <f t="shared" si="23"/>
        <v>0</v>
      </c>
      <c r="E237" s="158">
        <f t="shared" si="23"/>
        <v>107.484375</v>
      </c>
      <c r="F237" s="158"/>
      <c r="G237" s="158"/>
      <c r="H237" s="158"/>
      <c r="I237" s="158"/>
      <c r="J237" s="158"/>
      <c r="K237" s="158"/>
      <c r="L237" s="158"/>
      <c r="M237" s="158"/>
      <c r="N237" s="158"/>
    </row>
    <row r="238" spans="2:16" x14ac:dyDescent="0.3">
      <c r="B238" s="154" t="str">
        <f t="shared" si="20"/>
        <v>8-lane 50G  PAM4 DSPs</v>
      </c>
      <c r="C238" s="158">
        <f t="shared" ref="C238:E238" si="24">IF(C219=0,0,10^6*C274/C219)</f>
        <v>0</v>
      </c>
      <c r="D238" s="158">
        <f t="shared" si="24"/>
        <v>0</v>
      </c>
      <c r="E238" s="158">
        <f t="shared" si="24"/>
        <v>199.34942857142858</v>
      </c>
      <c r="F238" s="158"/>
      <c r="G238" s="158"/>
      <c r="H238" s="158"/>
      <c r="I238" s="158"/>
      <c r="J238" s="158"/>
      <c r="K238" s="158"/>
      <c r="L238" s="158"/>
      <c r="M238" s="158"/>
      <c r="N238" s="158"/>
    </row>
    <row r="239" spans="2:16" x14ac:dyDescent="0.3">
      <c r="B239" s="156" t="str">
        <f t="shared" si="20"/>
        <v xml:space="preserve">1-lane 100G  PAM4 DSPs </v>
      </c>
      <c r="C239" s="158">
        <f t="shared" ref="C239:E239" si="25">IF(C220=0,0,10^6*C275/C220)</f>
        <v>0</v>
      </c>
      <c r="D239" s="158">
        <f t="shared" si="25"/>
        <v>0</v>
      </c>
      <c r="E239" s="158">
        <f t="shared" si="25"/>
        <v>54.941176470588232</v>
      </c>
      <c r="F239" s="158"/>
      <c r="G239" s="158"/>
      <c r="H239" s="158"/>
      <c r="I239" s="158"/>
      <c r="J239" s="158"/>
      <c r="K239" s="158"/>
      <c r="L239" s="158"/>
      <c r="M239" s="158"/>
      <c r="N239" s="158"/>
    </row>
    <row r="240" spans="2:16" x14ac:dyDescent="0.3">
      <c r="B240" s="156" t="str">
        <f t="shared" si="20"/>
        <v>4-lane 100G  PAM4 DSPs</v>
      </c>
      <c r="C240" s="158">
        <f t="shared" ref="C240:E240" si="26">IF(C221=0,0,10^6*C276/C221)</f>
        <v>0</v>
      </c>
      <c r="D240" s="158">
        <f t="shared" si="26"/>
        <v>600</v>
      </c>
      <c r="E240" s="158">
        <f t="shared" si="26"/>
        <v>318.94375000000002</v>
      </c>
      <c r="F240" s="158"/>
      <c r="G240" s="158"/>
      <c r="H240" s="158"/>
      <c r="I240" s="158"/>
      <c r="J240" s="158"/>
      <c r="K240" s="158"/>
      <c r="L240" s="158"/>
      <c r="M240" s="158"/>
      <c r="N240" s="158"/>
    </row>
    <row r="241" spans="2:14" x14ac:dyDescent="0.3">
      <c r="B241" s="156" t="str">
        <f t="shared" si="20"/>
        <v>8-lane 100G  PAM4 DSPs</v>
      </c>
      <c r="C241" s="158">
        <f t="shared" ref="C241:E241" si="27">IF(C222=0,0,10^6*C277/C222)</f>
        <v>0</v>
      </c>
      <c r="D241" s="158">
        <f t="shared" si="27"/>
        <v>0</v>
      </c>
      <c r="E241" s="158">
        <f t="shared" si="27"/>
        <v>0</v>
      </c>
      <c r="F241" s="158"/>
      <c r="G241" s="158"/>
      <c r="H241" s="158"/>
      <c r="I241" s="158"/>
      <c r="J241" s="158"/>
      <c r="K241" s="158"/>
      <c r="L241" s="158"/>
      <c r="M241" s="158"/>
      <c r="N241" s="158"/>
    </row>
    <row r="242" spans="2:14" x14ac:dyDescent="0.3">
      <c r="B242" s="156" t="str">
        <f t="shared" si="20"/>
        <v>16-lane 100G  PAM4 DSPs</v>
      </c>
      <c r="C242" s="158">
        <f t="shared" ref="C242:E242" si="28">IF(C223=0,0,10^6*C278/C223)</f>
        <v>0</v>
      </c>
      <c r="D242" s="158">
        <f t="shared" si="28"/>
        <v>0</v>
      </c>
      <c r="E242" s="158">
        <f t="shared" si="28"/>
        <v>0</v>
      </c>
      <c r="F242" s="158"/>
      <c r="G242" s="158"/>
      <c r="H242" s="158"/>
      <c r="I242" s="158"/>
      <c r="J242" s="158"/>
      <c r="K242" s="158"/>
      <c r="L242" s="158"/>
      <c r="M242" s="158"/>
      <c r="N242" s="158"/>
    </row>
    <row r="243" spans="2:14" x14ac:dyDescent="0.3">
      <c r="B243" s="156" t="str">
        <f t="shared" si="20"/>
        <v>8-lane 200G  PAM4 DSPs</v>
      </c>
      <c r="C243" s="158">
        <f t="shared" ref="C243:E243" si="29">IF(C224=0,0,10^6*C279/C224)</f>
        <v>0</v>
      </c>
      <c r="D243" s="158">
        <f t="shared" si="29"/>
        <v>0</v>
      </c>
      <c r="E243" s="158">
        <f t="shared" si="29"/>
        <v>0</v>
      </c>
      <c r="F243" s="158"/>
      <c r="G243" s="158"/>
      <c r="H243" s="158"/>
      <c r="I243" s="158"/>
      <c r="J243" s="158"/>
      <c r="K243" s="158"/>
      <c r="L243" s="158"/>
      <c r="M243" s="158"/>
      <c r="N243" s="158"/>
    </row>
    <row r="244" spans="2:14" x14ac:dyDescent="0.3">
      <c r="B244" s="156" t="str">
        <f t="shared" si="20"/>
        <v>16-lane 200G  PAM4 DSPs</v>
      </c>
      <c r="C244" s="158">
        <f t="shared" ref="C244:E244" si="30">IF(C225=0,0,10^6*C280/C225)</f>
        <v>0</v>
      </c>
      <c r="D244" s="158">
        <f t="shared" si="30"/>
        <v>0</v>
      </c>
      <c r="E244" s="158">
        <f t="shared" si="30"/>
        <v>0</v>
      </c>
      <c r="F244" s="158"/>
      <c r="G244" s="158"/>
      <c r="H244" s="158"/>
      <c r="I244" s="158"/>
      <c r="J244" s="158"/>
      <c r="K244" s="158"/>
      <c r="L244" s="158"/>
      <c r="M244" s="158"/>
      <c r="N244" s="158"/>
    </row>
    <row r="245" spans="2:14" x14ac:dyDescent="0.3">
      <c r="B245" s="108" t="s">
        <v>206</v>
      </c>
      <c r="C245" s="160">
        <f t="shared" ref="C245:E245" si="31">IF(C226=0,0,10^6*C281/C226)</f>
        <v>821.46947349810421</v>
      </c>
      <c r="D245" s="161">
        <f t="shared" si="31"/>
        <v>503.19857433013044</v>
      </c>
      <c r="E245" s="161">
        <f t="shared" si="31"/>
        <v>135.44283386893974</v>
      </c>
      <c r="F245" s="161"/>
      <c r="G245" s="161"/>
      <c r="H245" s="161"/>
      <c r="I245" s="161"/>
      <c r="J245" s="161"/>
      <c r="K245" s="161"/>
      <c r="L245" s="161"/>
      <c r="M245" s="161"/>
      <c r="N245" s="161"/>
    </row>
    <row r="246" spans="2:14" x14ac:dyDescent="0.3">
      <c r="B246" s="154" t="str">
        <f>B227</f>
        <v>100G Coherent DSPs</v>
      </c>
      <c r="C246" s="158">
        <f t="shared" ref="C246:E246" si="32">IF(C227=0,0,10^6*C282/C227)</f>
        <v>2384.2127753929094</v>
      </c>
      <c r="D246" s="158">
        <f t="shared" si="32"/>
        <v>1860.8717630770664</v>
      </c>
      <c r="E246" s="158">
        <f t="shared" si="32"/>
        <v>1489.1117500000003</v>
      </c>
      <c r="F246" s="158"/>
      <c r="G246" s="158"/>
      <c r="H246" s="158"/>
      <c r="I246" s="158"/>
      <c r="J246" s="158"/>
      <c r="K246" s="158"/>
      <c r="L246" s="158"/>
      <c r="M246" s="158"/>
      <c r="N246" s="158"/>
    </row>
    <row r="247" spans="2:14" x14ac:dyDescent="0.3">
      <c r="B247" s="154" t="str">
        <f>B228</f>
        <v>200G Coherent DSPs</v>
      </c>
      <c r="C247" s="158">
        <f t="shared" ref="C247:E247" si="33">IF(C228=0,0,10^6*C283/C228)</f>
        <v>0</v>
      </c>
      <c r="D247" s="158">
        <f>IF(D228=0,0,10^6*D283/D228)</f>
        <v>2393.1745627808618</v>
      </c>
      <c r="E247" s="158">
        <f t="shared" si="33"/>
        <v>1736.5200447093891</v>
      </c>
      <c r="F247" s="158"/>
      <c r="G247" s="158"/>
      <c r="H247" s="158"/>
      <c r="I247" s="158"/>
      <c r="J247" s="158"/>
      <c r="K247" s="158"/>
      <c r="L247" s="158"/>
      <c r="M247" s="158"/>
      <c r="N247" s="158"/>
    </row>
    <row r="248" spans="2:14" x14ac:dyDescent="0.3">
      <c r="B248" s="154" t="str">
        <f>B229</f>
        <v>400G Coherent DSPs</v>
      </c>
      <c r="C248" s="158">
        <f>IF(C229=0,0,10^6*C284/C229)</f>
        <v>0</v>
      </c>
      <c r="D248" s="158">
        <f>IF(D229=0,0,10^6*D284/D229)</f>
        <v>0</v>
      </c>
      <c r="E248" s="158">
        <f t="shared" ref="E248:E249" si="34">IF(E229=0,0,10^6*E284/E229)</f>
        <v>0</v>
      </c>
      <c r="F248" s="158"/>
      <c r="G248" s="158"/>
      <c r="H248" s="158"/>
      <c r="I248" s="158"/>
      <c r="J248" s="158"/>
      <c r="K248" s="158"/>
      <c r="L248" s="158"/>
      <c r="M248" s="158"/>
      <c r="N248" s="158"/>
    </row>
    <row r="249" spans="2:14" x14ac:dyDescent="0.3">
      <c r="B249" s="156" t="str">
        <f>B230</f>
        <v>≥600G Coherent DSPs</v>
      </c>
      <c r="C249" s="175">
        <f>IF(C230=0,0,10^6*C285/C230)</f>
        <v>0</v>
      </c>
      <c r="D249" s="175">
        <f>IF(D230=0,0,10^6*D285/D230)</f>
        <v>0</v>
      </c>
      <c r="E249" s="175">
        <f t="shared" si="34"/>
        <v>3640</v>
      </c>
      <c r="F249" s="175"/>
      <c r="G249" s="175"/>
      <c r="H249" s="175"/>
      <c r="I249" s="175"/>
      <c r="J249" s="175"/>
      <c r="K249" s="175"/>
      <c r="L249" s="175"/>
      <c r="M249" s="175"/>
      <c r="N249" s="175"/>
    </row>
    <row r="250" spans="2:14" x14ac:dyDescent="0.3">
      <c r="B250" s="108" t="s">
        <v>207</v>
      </c>
      <c r="C250" s="160">
        <f t="shared" ref="C250:E250" si="35">IF(C231=0,0,10^6*C286/C231)</f>
        <v>2384.2127753929094</v>
      </c>
      <c r="D250" s="161">
        <f t="shared" si="35"/>
        <v>1906.7713262349719</v>
      </c>
      <c r="E250" s="161">
        <f t="shared" si="35"/>
        <v>1511.49697979798</v>
      </c>
      <c r="F250" s="161"/>
      <c r="G250" s="161"/>
      <c r="H250" s="161"/>
      <c r="I250" s="161"/>
      <c r="J250" s="161"/>
      <c r="K250" s="161"/>
      <c r="L250" s="161"/>
      <c r="M250" s="161"/>
      <c r="N250" s="161"/>
    </row>
    <row r="251" spans="2:14" x14ac:dyDescent="0.3">
      <c r="B251" s="2"/>
      <c r="C251" s="63"/>
      <c r="D251" s="63"/>
      <c r="E251" s="63"/>
      <c r="F251" s="63"/>
      <c r="G251" s="63"/>
      <c r="H251" s="63"/>
      <c r="I251" s="63"/>
      <c r="J251" s="63"/>
      <c r="K251" s="63"/>
      <c r="L251" s="63"/>
      <c r="M251" s="63"/>
      <c r="N251" s="63"/>
    </row>
    <row r="252" spans="2:14" x14ac:dyDescent="0.3">
      <c r="B252" s="2"/>
      <c r="C252" s="63"/>
      <c r="D252" s="63"/>
      <c r="E252" s="63"/>
      <c r="F252" s="63"/>
      <c r="G252" s="63"/>
      <c r="H252" s="63"/>
      <c r="I252" s="63"/>
      <c r="J252" s="63"/>
      <c r="K252" s="63"/>
      <c r="L252" s="63"/>
      <c r="M252" s="63"/>
      <c r="N252" s="63"/>
    </row>
    <row r="253" spans="2:14" x14ac:dyDescent="0.3">
      <c r="B253" s="2"/>
      <c r="C253" s="63"/>
      <c r="D253" s="63"/>
      <c r="E253" s="63"/>
      <c r="F253" s="63"/>
      <c r="G253" s="63"/>
      <c r="H253" s="63"/>
      <c r="I253" s="63"/>
      <c r="J253" s="63"/>
      <c r="K253" s="63"/>
      <c r="L253" s="63"/>
      <c r="M253" s="63"/>
      <c r="N253" s="63"/>
    </row>
    <row r="254" spans="2:14" x14ac:dyDescent="0.3">
      <c r="B254" s="2"/>
      <c r="C254" s="63"/>
      <c r="D254" s="63"/>
      <c r="E254" s="63"/>
      <c r="F254" s="63"/>
      <c r="G254" s="63"/>
      <c r="H254" s="63"/>
      <c r="I254" s="63"/>
      <c r="J254" s="63"/>
      <c r="K254" s="63"/>
      <c r="L254" s="63"/>
      <c r="M254" s="63"/>
      <c r="N254" s="63"/>
    </row>
    <row r="255" spans="2:14" x14ac:dyDescent="0.3">
      <c r="B255" s="2"/>
      <c r="C255" s="63"/>
      <c r="D255" s="63"/>
      <c r="E255" s="63"/>
      <c r="F255" s="63"/>
      <c r="G255" s="63"/>
      <c r="H255" s="63"/>
      <c r="I255" s="63"/>
      <c r="J255" s="63"/>
      <c r="K255" s="63"/>
      <c r="L255" s="63"/>
      <c r="M255" s="63"/>
      <c r="N255" s="63"/>
    </row>
    <row r="256" spans="2:14" x14ac:dyDescent="0.3">
      <c r="B256" s="2"/>
      <c r="C256" s="63"/>
      <c r="D256" s="63"/>
      <c r="E256" s="63"/>
      <c r="F256" s="63"/>
      <c r="G256" s="63"/>
      <c r="H256" s="63"/>
      <c r="I256" s="63"/>
      <c r="J256" s="63"/>
      <c r="K256" s="63"/>
      <c r="L256" s="63"/>
      <c r="M256" s="63"/>
      <c r="N256" s="63"/>
    </row>
    <row r="257" spans="2:16" x14ac:dyDescent="0.3">
      <c r="B257" s="2"/>
      <c r="C257" s="63"/>
      <c r="D257" s="63"/>
      <c r="E257" s="63"/>
      <c r="F257" s="63"/>
      <c r="G257" s="63"/>
      <c r="H257" s="63"/>
      <c r="I257" s="63"/>
      <c r="J257" s="63"/>
      <c r="K257" s="63"/>
      <c r="L257" s="63"/>
      <c r="M257" s="63"/>
      <c r="N257" s="63"/>
    </row>
    <row r="258" spans="2:16" x14ac:dyDescent="0.3">
      <c r="B258" s="2"/>
      <c r="C258" s="63"/>
      <c r="D258" s="63"/>
      <c r="E258" s="63"/>
      <c r="F258" s="63"/>
      <c r="G258" s="63"/>
      <c r="H258" s="63"/>
      <c r="I258" s="63"/>
      <c r="J258" s="63"/>
      <c r="K258" s="63"/>
      <c r="L258" s="63"/>
      <c r="M258" s="63"/>
      <c r="N258" s="63"/>
    </row>
    <row r="259" spans="2:16" x14ac:dyDescent="0.3">
      <c r="B259" s="2"/>
      <c r="C259" s="63"/>
      <c r="D259" s="63"/>
      <c r="E259" s="63"/>
      <c r="F259" s="63"/>
      <c r="G259" s="63"/>
      <c r="H259" s="63"/>
      <c r="I259" s="63"/>
      <c r="J259" s="63"/>
      <c r="K259" s="63"/>
      <c r="L259" s="63"/>
      <c r="M259" s="63"/>
      <c r="N259" s="63"/>
    </row>
    <row r="260" spans="2:16" x14ac:dyDescent="0.3">
      <c r="B260" s="2"/>
      <c r="C260" s="63"/>
      <c r="D260" s="63"/>
      <c r="E260" s="63"/>
      <c r="F260" s="63"/>
      <c r="G260" s="63"/>
      <c r="H260" s="63"/>
      <c r="I260" s="63"/>
      <c r="J260" s="63"/>
      <c r="K260" s="63"/>
      <c r="L260" s="63"/>
      <c r="M260" s="63"/>
      <c r="N260" s="63"/>
    </row>
    <row r="261" spans="2:16" x14ac:dyDescent="0.3">
      <c r="B261" s="2"/>
      <c r="C261" s="63"/>
      <c r="D261" s="63"/>
      <c r="E261" s="63"/>
      <c r="F261" s="63"/>
      <c r="G261" s="63"/>
      <c r="H261" s="63"/>
      <c r="I261" s="63"/>
      <c r="J261" s="63"/>
      <c r="K261" s="63"/>
      <c r="L261" s="63"/>
      <c r="M261" s="63"/>
      <c r="N261" s="63"/>
    </row>
    <row r="262" spans="2:16" x14ac:dyDescent="0.3">
      <c r="B262" s="2"/>
      <c r="C262" s="63"/>
      <c r="D262" s="63"/>
      <c r="E262" s="63"/>
      <c r="F262" s="63"/>
      <c r="G262" s="63"/>
      <c r="H262" s="63"/>
      <c r="I262" s="63"/>
      <c r="J262" s="63"/>
      <c r="K262" s="63"/>
      <c r="L262" s="63"/>
      <c r="M262" s="63"/>
      <c r="N262" s="63"/>
    </row>
    <row r="263" spans="2:16" x14ac:dyDescent="0.3">
      <c r="B263" s="2"/>
      <c r="C263" s="63"/>
      <c r="D263" s="63"/>
      <c r="E263" s="63"/>
      <c r="F263" s="63"/>
      <c r="G263" s="63"/>
      <c r="H263" s="63"/>
      <c r="I263" s="63"/>
      <c r="J263" s="63"/>
      <c r="K263" s="63"/>
      <c r="L263" s="63"/>
      <c r="M263" s="63"/>
      <c r="N263" s="63"/>
    </row>
    <row r="264" spans="2:16" x14ac:dyDescent="0.3">
      <c r="B264" s="2"/>
      <c r="C264" s="63"/>
      <c r="D264" s="63"/>
      <c r="E264" s="63"/>
      <c r="F264" s="63"/>
      <c r="G264" s="63"/>
      <c r="H264" s="63"/>
      <c r="I264" s="63"/>
      <c r="J264" s="63"/>
      <c r="K264" s="63"/>
      <c r="L264" s="63"/>
      <c r="M264" s="63"/>
      <c r="N264" s="63"/>
    </row>
    <row r="265" spans="2:16" x14ac:dyDescent="0.3">
      <c r="B265" s="2"/>
      <c r="C265" s="63"/>
      <c r="D265" s="63"/>
      <c r="E265" s="63"/>
      <c r="F265" s="63"/>
      <c r="G265" s="63"/>
      <c r="H265" s="63"/>
      <c r="I265" s="63"/>
      <c r="J265" s="63"/>
      <c r="K265" s="63"/>
      <c r="L265" s="63"/>
      <c r="M265" s="63"/>
      <c r="N265" s="63"/>
    </row>
    <row r="266" spans="2:16" x14ac:dyDescent="0.3">
      <c r="B266" s="2"/>
      <c r="C266" s="63"/>
      <c r="D266" s="63"/>
      <c r="E266" s="63"/>
      <c r="F266" s="63"/>
      <c r="G266" s="63"/>
      <c r="H266" s="63"/>
      <c r="I266" s="63"/>
      <c r="J266" s="63"/>
      <c r="K266" s="63"/>
      <c r="L266" s="63"/>
      <c r="M266" s="63"/>
      <c r="N266" s="63"/>
    </row>
    <row r="267" spans="2:16" x14ac:dyDescent="0.3">
      <c r="B267" s="2"/>
      <c r="C267" s="63"/>
      <c r="D267" s="63"/>
      <c r="E267" s="63"/>
      <c r="F267" s="63"/>
      <c r="G267" s="63"/>
      <c r="H267" s="63"/>
      <c r="I267" s="63"/>
      <c r="J267" s="63"/>
      <c r="K267" s="63"/>
      <c r="L267" s="63"/>
      <c r="M267" s="63"/>
      <c r="N267" s="63"/>
    </row>
    <row r="268" spans="2:16" x14ac:dyDescent="0.3">
      <c r="B268" s="2"/>
      <c r="C268" s="63"/>
      <c r="D268" s="63"/>
      <c r="E268" s="63"/>
      <c r="F268" s="63"/>
      <c r="G268" s="63"/>
      <c r="H268" s="63"/>
      <c r="I268" s="63"/>
      <c r="J268" s="63"/>
      <c r="K268" s="63"/>
      <c r="L268" s="63"/>
      <c r="M268" s="63"/>
      <c r="N268" s="63"/>
    </row>
    <row r="269" spans="2:16" x14ac:dyDescent="0.3">
      <c r="B269" s="2"/>
      <c r="C269" s="63"/>
      <c r="D269" s="63"/>
      <c r="E269" s="63"/>
      <c r="F269" s="63"/>
      <c r="G269" s="63"/>
      <c r="H269" s="63"/>
      <c r="I269" s="63"/>
      <c r="J269" s="63"/>
      <c r="K269" s="63"/>
      <c r="L269" s="63"/>
      <c r="M269" s="63"/>
      <c r="N269" s="63"/>
    </row>
    <row r="270" spans="2:16" x14ac:dyDescent="0.3">
      <c r="B270" s="114" t="s">
        <v>196</v>
      </c>
      <c r="C270" s="15">
        <v>2016</v>
      </c>
      <c r="D270" s="15">
        <v>2017</v>
      </c>
      <c r="E270" s="15">
        <v>2018</v>
      </c>
      <c r="F270" s="15">
        <v>2019</v>
      </c>
      <c r="G270" s="15">
        <v>2020</v>
      </c>
      <c r="H270" s="15">
        <v>2021</v>
      </c>
      <c r="I270" s="15">
        <v>2022</v>
      </c>
      <c r="J270" s="15">
        <v>2023</v>
      </c>
      <c r="K270" s="15">
        <v>2024</v>
      </c>
      <c r="L270" s="15">
        <v>2025</v>
      </c>
      <c r="M270" s="15">
        <v>2026</v>
      </c>
      <c r="N270" s="15">
        <v>2027</v>
      </c>
    </row>
    <row r="271" spans="2:16" x14ac:dyDescent="0.3">
      <c r="B271" s="155" t="str">
        <f t="shared" ref="B271:B280" si="36">B235</f>
        <v>1-lane 50G PAM4 DSPs</v>
      </c>
      <c r="C271" s="175">
        <f>SUM('Chipset revenues'!F15:F16)+SUM('Chipset revenues'!F69:F73)+'Chipset revenues'!F31+SUM('Chipset revenues'!F172:F174)</f>
        <v>0</v>
      </c>
      <c r="D271" s="175">
        <f>SUM('Chipset revenues'!G15:G16)+SUM('Chipset revenues'!G69:G73)+'Chipset revenues'!G31+SUM('Chipset revenues'!G172:G174)</f>
        <v>0</v>
      </c>
      <c r="E271" s="175">
        <f>SUM('Chipset revenues'!H15:H16)+SUM('Chipset revenues'!H69:H73)+'Chipset revenues'!H31+SUM('Chipset revenues'!H172:H174)</f>
        <v>1.0081423738359062E-2</v>
      </c>
      <c r="F271" s="175"/>
      <c r="G271" s="175"/>
      <c r="H271" s="175"/>
      <c r="I271" s="175"/>
      <c r="J271" s="175"/>
      <c r="K271" s="175"/>
      <c r="L271" s="175"/>
      <c r="M271" s="175"/>
      <c r="N271" s="175"/>
      <c r="P271" s="207"/>
    </row>
    <row r="272" spans="2:16" x14ac:dyDescent="0.3">
      <c r="B272" s="154" t="str">
        <f t="shared" si="36"/>
        <v>2-lane 50G  PAM4 DSPs (ColorZ)</v>
      </c>
      <c r="C272" s="175">
        <f>'Chipset revenues'!F133</f>
        <v>2.8168188246249994</v>
      </c>
      <c r="D272" s="175">
        <f>'Chipset revenues'!G133</f>
        <v>16.023512374999999</v>
      </c>
      <c r="E272" s="175">
        <f>'Chipset revenues'!H133</f>
        <v>11.591775</v>
      </c>
      <c r="F272" s="175"/>
      <c r="G272" s="175"/>
      <c r="H272" s="175"/>
      <c r="I272" s="175"/>
      <c r="J272" s="175"/>
      <c r="K272" s="175"/>
      <c r="L272" s="175"/>
      <c r="M272" s="175"/>
      <c r="N272" s="175"/>
    </row>
    <row r="273" spans="2:16" x14ac:dyDescent="0.3">
      <c r="B273" s="154" t="str">
        <f t="shared" si="36"/>
        <v>4-lane 50G  PAM4 DSPs</v>
      </c>
      <c r="C273" s="175">
        <f>'Chipset revenues'!F93+'Chipset revenues'!F95+'Chipset revenues'!F32+'Chipset revenues'!F39+SUM('Chipset revenues'!F177:F178)+'Chipset revenues'!F156+'Chipset revenues'!F157</f>
        <v>0</v>
      </c>
      <c r="D273" s="175">
        <f>'Chipset revenues'!G93+'Chipset revenues'!G95+'Chipset revenues'!G32+'Chipset revenues'!G39+SUM('Chipset revenues'!G177:G178)+'Chipset revenues'!G156+'Chipset revenues'!G157</f>
        <v>0</v>
      </c>
      <c r="E273" s="175">
        <f>'Chipset revenues'!H93+'Chipset revenues'!H95+'Chipset revenues'!H32+'Chipset revenues'!H39+SUM('Chipset revenues'!H177:H178)+'Chipset revenues'!H156+'Chipset revenues'!H157</f>
        <v>0.16767562499999999</v>
      </c>
      <c r="F273" s="175"/>
      <c r="G273" s="175"/>
      <c r="H273" s="175"/>
      <c r="I273" s="175"/>
      <c r="J273" s="175"/>
      <c r="K273" s="175"/>
      <c r="L273" s="175"/>
      <c r="M273" s="175"/>
      <c r="N273" s="175"/>
      <c r="P273" s="213"/>
    </row>
    <row r="274" spans="2:16" x14ac:dyDescent="0.3">
      <c r="B274" s="154" t="str">
        <f t="shared" si="36"/>
        <v>8-lane 50G  PAM4 DSPs</v>
      </c>
      <c r="C274" s="175">
        <f>'Chipset revenues'!F98+'Chipset revenues'!F101+'Chipset revenues'!F99+'Chipset revenues'!F33+'Chipset revenues'!F34+'Chipset revenues'!F40</f>
        <v>0</v>
      </c>
      <c r="D274" s="175">
        <f>'Chipset revenues'!G98+'Chipset revenues'!G101+'Chipset revenues'!G99+'Chipset revenues'!G33+'Chipset revenues'!G34+'Chipset revenues'!G40</f>
        <v>0</v>
      </c>
      <c r="E274" s="175">
        <f>'Chipset revenues'!H98+'Chipset revenues'!H101+'Chipset revenues'!H99+'Chipset revenues'!H33+'Chipset revenues'!H34+'Chipset revenues'!H40</f>
        <v>10.465845</v>
      </c>
      <c r="F274" s="175"/>
      <c r="G274" s="175"/>
      <c r="H274" s="175"/>
      <c r="I274" s="175"/>
      <c r="J274" s="175"/>
      <c r="K274" s="175"/>
      <c r="L274" s="175"/>
      <c r="M274" s="175"/>
      <c r="N274" s="175"/>
      <c r="P274" s="213"/>
    </row>
    <row r="275" spans="2:16" x14ac:dyDescent="0.3">
      <c r="B275" s="156" t="str">
        <f t="shared" si="36"/>
        <v xml:space="preserve">1-lane 100G  PAM4 DSPs </v>
      </c>
      <c r="C275" s="175">
        <f>'Chipset revenues'!F84+'Chipset revenues'!F81+'Chipset revenues'!F35+'Chipset revenues'!F78</f>
        <v>0</v>
      </c>
      <c r="D275" s="175">
        <f>'Chipset revenues'!G84+'Chipset revenues'!G81+'Chipset revenues'!G35+'Chipset revenues'!G78</f>
        <v>0</v>
      </c>
      <c r="E275" s="175">
        <f>'Chipset revenues'!H84+'Chipset revenues'!H81+'Chipset revenues'!H35+'Chipset revenues'!H78</f>
        <v>8.4060000000000006</v>
      </c>
      <c r="F275" s="175"/>
      <c r="G275" s="175"/>
      <c r="H275" s="175"/>
      <c r="I275" s="175"/>
      <c r="J275" s="175"/>
      <c r="K275" s="175"/>
      <c r="L275" s="175"/>
      <c r="M275" s="175"/>
      <c r="N275" s="175"/>
      <c r="P275" s="176"/>
    </row>
    <row r="276" spans="2:16" x14ac:dyDescent="0.3">
      <c r="B276" s="156" t="str">
        <f t="shared" si="36"/>
        <v>4-lane 100G  PAM4 DSPs</v>
      </c>
      <c r="C276" s="175">
        <f>'Chipset revenues'!F100+'Chipset revenues'!F102+'Chipset revenues'!F103</f>
        <v>0</v>
      </c>
      <c r="D276" s="175">
        <f>'Chipset revenues'!G100+'Chipset revenues'!G102+'Chipset revenues'!G103</f>
        <v>8.0100000000000005E-2</v>
      </c>
      <c r="E276" s="175">
        <f>'Chipset revenues'!H100+'Chipset revenues'!H102+'Chipset revenues'!H103</f>
        <v>1.9136625</v>
      </c>
      <c r="F276" s="175"/>
      <c r="G276" s="175"/>
      <c r="H276" s="175"/>
      <c r="I276" s="175"/>
      <c r="J276" s="175"/>
      <c r="K276" s="175"/>
      <c r="L276" s="175"/>
      <c r="M276" s="175"/>
      <c r="N276" s="175"/>
    </row>
    <row r="277" spans="2:16" x14ac:dyDescent="0.3">
      <c r="B277" s="156" t="str">
        <f t="shared" si="36"/>
        <v>8-lane 100G  PAM4 DSPs</v>
      </c>
      <c r="C277" s="175">
        <f>+'Chipset revenues'!F36+'Chipset revenues'!F41+SUM('Chipset revenues'!F105:F110)</f>
        <v>0</v>
      </c>
      <c r="D277" s="175">
        <f>+'Chipset revenues'!G36+'Chipset revenues'!G41+SUM('Chipset revenues'!G105:G110)</f>
        <v>0</v>
      </c>
      <c r="E277" s="175">
        <f>+'Chipset revenues'!H36+'Chipset revenues'!H41+SUM('Chipset revenues'!H105:H110)</f>
        <v>0</v>
      </c>
      <c r="F277" s="175"/>
      <c r="G277" s="175"/>
      <c r="H277" s="175"/>
      <c r="I277" s="175"/>
      <c r="J277" s="175"/>
      <c r="K277" s="175"/>
      <c r="L277" s="175"/>
      <c r="M277" s="175"/>
      <c r="N277" s="175"/>
    </row>
    <row r="278" spans="2:16" x14ac:dyDescent="0.3">
      <c r="B278" s="156" t="str">
        <f t="shared" si="36"/>
        <v>16-lane 100G  PAM4 DSPs</v>
      </c>
      <c r="C278" s="175">
        <f>'Chipset revenues'!F37+SUM('Chipset revenues'!F111:F115)-Summary!C279</f>
        <v>0</v>
      </c>
      <c r="D278" s="175">
        <f>'Chipset revenues'!G37+SUM('Chipset revenues'!G111:G115)-Summary!D279</f>
        <v>0</v>
      </c>
      <c r="E278" s="175">
        <f>'Chipset revenues'!H37+SUM('Chipset revenues'!H111:H115)-Summary!E279</f>
        <v>0</v>
      </c>
      <c r="F278" s="175"/>
      <c r="G278" s="175"/>
      <c r="H278" s="175"/>
      <c r="I278" s="175"/>
      <c r="J278" s="175"/>
      <c r="K278" s="175"/>
      <c r="L278" s="175"/>
      <c r="M278" s="175"/>
      <c r="N278" s="175"/>
    </row>
    <row r="279" spans="2:16" x14ac:dyDescent="0.3">
      <c r="B279" s="156" t="str">
        <f t="shared" si="36"/>
        <v>8-lane 200G  PAM4 DSPs</v>
      </c>
      <c r="C279" s="175">
        <v>0</v>
      </c>
      <c r="D279" s="175">
        <v>0</v>
      </c>
      <c r="E279" s="175">
        <v>0</v>
      </c>
      <c r="F279" s="175"/>
      <c r="G279" s="174"/>
      <c r="H279" s="174"/>
      <c r="I279" s="174"/>
      <c r="J279" s="174"/>
      <c r="K279" s="174"/>
      <c r="L279" s="174"/>
      <c r="M279" s="174"/>
      <c r="N279" s="174"/>
    </row>
    <row r="280" spans="2:16" x14ac:dyDescent="0.3">
      <c r="B280" s="156" t="str">
        <f t="shared" si="36"/>
        <v>16-lane 200G  PAM4 DSPs</v>
      </c>
      <c r="C280" s="175"/>
      <c r="D280" s="175"/>
      <c r="E280" s="175"/>
      <c r="F280" s="175"/>
      <c r="G280" s="175"/>
      <c r="H280" s="175"/>
      <c r="I280" s="175"/>
      <c r="J280" s="175"/>
      <c r="K280" s="175"/>
      <c r="L280" s="175"/>
      <c r="M280" s="175"/>
      <c r="N280" s="175"/>
    </row>
    <row r="281" spans="2:16" x14ac:dyDescent="0.3">
      <c r="B281" s="108" t="str">
        <f t="shared" ref="B281:B286" si="37">B226</f>
        <v>PAM4 DSPs Total</v>
      </c>
      <c r="C281" s="159">
        <f>SUM(C271:C280)</f>
        <v>2.8168188246249994</v>
      </c>
      <c r="D281" s="159">
        <f t="shared" ref="D281:E281" si="38">SUM(D271:D280)</f>
        <v>16.103612375000001</v>
      </c>
      <c r="E281" s="159">
        <f t="shared" si="38"/>
        <v>32.555039548738357</v>
      </c>
      <c r="F281" s="159"/>
      <c r="G281" s="159"/>
      <c r="H281" s="159"/>
      <c r="I281" s="159"/>
      <c r="J281" s="159"/>
      <c r="K281" s="159"/>
      <c r="L281" s="159"/>
      <c r="M281" s="159"/>
      <c r="N281" s="159"/>
    </row>
    <row r="282" spans="2:16" x14ac:dyDescent="0.3">
      <c r="B282" s="154" t="str">
        <f t="shared" si="37"/>
        <v>100G Coherent DSPs</v>
      </c>
      <c r="C282" s="111">
        <f>'Chipset revenues'!F132+'Chipset revenues'!F134+'Chipset revenues'!F135+'Chipset revenues'!F136</f>
        <v>735.90873103999991</v>
      </c>
      <c r="D282" s="111">
        <f>'Chipset revenues'!G132+'Chipset revenues'!G134+'Chipset revenues'!G135+'Chipset revenues'!G136</f>
        <v>588.03547713235298</v>
      </c>
      <c r="E282" s="111">
        <f>'Chipset revenues'!H132+'Chipset revenues'!H134+'Chipset revenues'!H135+'Chipset revenues'!H136</f>
        <v>491.40687750000006</v>
      </c>
      <c r="F282" s="111"/>
      <c r="G282" s="111"/>
      <c r="H282" s="111"/>
      <c r="I282" s="111"/>
      <c r="J282" s="111"/>
      <c r="K282" s="111"/>
      <c r="L282" s="111"/>
      <c r="M282" s="111"/>
      <c r="N282" s="111"/>
    </row>
    <row r="283" spans="2:16" x14ac:dyDescent="0.3">
      <c r="B283" s="154" t="str">
        <f t="shared" si="37"/>
        <v>200G Coherent DSPs</v>
      </c>
      <c r="C283" s="111">
        <f>SUM('Chipset revenues'!F137:F139)</f>
        <v>0</v>
      </c>
      <c r="D283" s="111">
        <f>SUM('Chipset revenues'!G137:G139)</f>
        <v>108.88944260652922</v>
      </c>
      <c r="E283" s="111">
        <f>SUM('Chipset revenues'!H137:H139)</f>
        <v>211.85544545454547</v>
      </c>
      <c r="F283" s="111"/>
      <c r="G283" s="111"/>
      <c r="H283" s="111"/>
      <c r="I283" s="111"/>
      <c r="J283" s="111"/>
      <c r="K283" s="111"/>
      <c r="L283" s="111"/>
      <c r="M283" s="111"/>
      <c r="N283" s="111"/>
      <c r="P283" s="176"/>
    </row>
    <row r="284" spans="2:16" x14ac:dyDescent="0.3">
      <c r="B284" s="154" t="str">
        <f t="shared" si="37"/>
        <v>400G Coherent DSPs</v>
      </c>
      <c r="C284" s="111">
        <f>SUM('Chipset revenues'!F140:F143)</f>
        <v>0</v>
      </c>
      <c r="D284" s="111">
        <f>SUM('Chipset revenues'!G140:G143)</f>
        <v>0</v>
      </c>
      <c r="E284" s="111">
        <f>SUM('Chipset revenues'!H140:H143)</f>
        <v>0</v>
      </c>
      <c r="F284" s="111"/>
      <c r="G284" s="111"/>
      <c r="H284" s="111"/>
      <c r="I284" s="111"/>
      <c r="J284" s="111"/>
      <c r="K284" s="111"/>
      <c r="L284" s="111"/>
      <c r="M284" s="111"/>
      <c r="N284" s="111"/>
      <c r="P284" s="176"/>
    </row>
    <row r="285" spans="2:16" x14ac:dyDescent="0.3">
      <c r="B285" s="154" t="str">
        <f t="shared" si="37"/>
        <v>≥600G Coherent DSPs</v>
      </c>
      <c r="C285" s="111">
        <f>SUM('Chipset revenues'!F144:F145)</f>
        <v>0</v>
      </c>
      <c r="D285" s="111">
        <f>SUM('Chipset revenues'!G144:G145)</f>
        <v>0</v>
      </c>
      <c r="E285" s="111">
        <f>SUM('Chipset revenues'!H144:H145)</f>
        <v>10.92</v>
      </c>
      <c r="F285" s="111"/>
      <c r="G285" s="111"/>
      <c r="H285" s="111"/>
      <c r="I285" s="111"/>
      <c r="J285" s="111"/>
      <c r="K285" s="111"/>
      <c r="L285" s="111"/>
      <c r="M285" s="111"/>
      <c r="N285" s="111"/>
      <c r="P285" s="209"/>
    </row>
    <row r="286" spans="2:16" x14ac:dyDescent="0.3">
      <c r="B286" s="108" t="str">
        <f t="shared" si="37"/>
        <v>Total Coherent DSPs</v>
      </c>
      <c r="C286" s="65">
        <f>SUM(C282:C285)</f>
        <v>735.90873103999991</v>
      </c>
      <c r="D286" s="65">
        <f t="shared" ref="D286:E286" si="39">SUM(D282:D285)</f>
        <v>696.92491973888218</v>
      </c>
      <c r="E286" s="65">
        <f t="shared" si="39"/>
        <v>714.1823229545455</v>
      </c>
      <c r="F286" s="65"/>
      <c r="G286" s="65"/>
      <c r="H286" s="65"/>
      <c r="I286" s="65"/>
      <c r="J286" s="65"/>
      <c r="K286" s="65"/>
      <c r="L286" s="65"/>
      <c r="M286" s="65"/>
      <c r="N286" s="65"/>
    </row>
    <row r="287" spans="2:16" x14ac:dyDescent="0.3">
      <c r="B287" s="153"/>
      <c r="C287" s="153"/>
      <c r="D287" s="153"/>
      <c r="E287" s="153"/>
      <c r="F287" s="153"/>
      <c r="G287" s="153"/>
      <c r="H287" s="153"/>
      <c r="I287" s="153"/>
      <c r="J287" s="153"/>
      <c r="K287" s="153"/>
      <c r="L287" s="153"/>
      <c r="M287" s="153"/>
      <c r="N287" s="153"/>
    </row>
    <row r="288" spans="2:16" x14ac:dyDescent="0.3">
      <c r="B288" s="153"/>
      <c r="C288" s="153"/>
      <c r="D288" s="153"/>
      <c r="E288" s="153"/>
      <c r="F288" s="153"/>
      <c r="G288" s="153"/>
      <c r="H288" s="153"/>
      <c r="I288" s="153"/>
      <c r="J288" s="153"/>
      <c r="K288" s="153"/>
      <c r="L288" s="153"/>
      <c r="M288" s="153"/>
      <c r="N288" s="153"/>
    </row>
  </sheetData>
  <conditionalFormatting sqref="P219">
    <cfRule type="expression" dxfId="5" priority="12">
      <formula>$P$218&lt;&gt;$P$219</formula>
    </cfRule>
  </conditionalFormatting>
  <conditionalFormatting sqref="P274">
    <cfRule type="expression" dxfId="4" priority="11">
      <formula>$P$273&lt;&gt;$P$274</formula>
    </cfRule>
  </conditionalFormatting>
  <conditionalFormatting sqref="C145:N148">
    <cfRule type="expression" dxfId="3" priority="4">
      <formula>C145&lt;0</formula>
    </cfRule>
  </conditionalFormatting>
  <conditionalFormatting sqref="C153:N156">
    <cfRule type="expression" dxfId="2" priority="3">
      <formula>C153&lt;0</formula>
    </cfRule>
  </conditionalFormatting>
  <conditionalFormatting sqref="P284">
    <cfRule type="expression" dxfId="1" priority="2">
      <formula>P283&lt;&gt;P284</formula>
    </cfRule>
  </conditionalFormatting>
  <conditionalFormatting sqref="P228">
    <cfRule type="expression" dxfId="0" priority="1">
      <formula>P227&lt;&gt;P228</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H242"/>
  <sheetViews>
    <sheetView showGridLines="0" zoomScale="70" zoomScaleNormal="70" workbookViewId="0">
      <pane xSplit="5" ySplit="8" topLeftCell="F9" activePane="bottomRight" state="frozen"/>
      <selection activeCell="G6" sqref="G6"/>
      <selection pane="topRight" activeCell="G6" sqref="G6"/>
      <selection pane="bottomLeft" activeCell="G6" sqref="G6"/>
      <selection pane="bottomRight"/>
    </sheetView>
  </sheetViews>
  <sheetFormatPr defaultColWidth="9" defaultRowHeight="13.8" x14ac:dyDescent="0.3"/>
  <cols>
    <col min="1" max="1" width="7" style="80" customWidth="1"/>
    <col min="2" max="2" width="21" customWidth="1"/>
    <col min="3" max="3" width="21.44140625" customWidth="1"/>
    <col min="4" max="4" width="11" customWidth="1"/>
    <col min="5" max="5" width="15.44140625" customWidth="1"/>
    <col min="6" max="6" width="12.5546875" customWidth="1"/>
    <col min="7" max="17" width="13" customWidth="1"/>
    <col min="18" max="18" width="9.44140625" customWidth="1"/>
    <col min="20" max="20" width="13.44140625" customWidth="1"/>
    <col min="21" max="21" width="39.44140625" customWidth="1"/>
    <col min="22" max="22" width="13" customWidth="1"/>
    <col min="23" max="23" width="14.5546875" customWidth="1"/>
    <col min="24" max="24" width="16" customWidth="1"/>
    <col min="25" max="25" width="11" bestFit="1" customWidth="1"/>
    <col min="26" max="27" width="11" customWidth="1"/>
    <col min="28" max="29" width="10.5546875" customWidth="1"/>
    <col min="30" max="30" width="54.44140625" bestFit="1" customWidth="1"/>
  </cols>
  <sheetData>
    <row r="1" spans="1:17" ht="13.05" customHeight="1" x14ac:dyDescent="0.3"/>
    <row r="2" spans="1:17" ht="18" x14ac:dyDescent="0.35">
      <c r="B2" s="71" t="str">
        <f>Introduction!B2</f>
        <v>LightCounting Market Research</v>
      </c>
    </row>
    <row r="3" spans="1:17" ht="15.75" customHeight="1" x14ac:dyDescent="0.3">
      <c r="B3" s="41" t="str">
        <f>Introduction!B3</f>
        <v>February 2022 report - Sample Spreadsheet</v>
      </c>
    </row>
    <row r="4" spans="1:17" ht="15.6" x14ac:dyDescent="0.3">
      <c r="B4" s="72" t="str">
        <f>Introduction!B4</f>
        <v>Forecast: IC Chipsets for Optical Transceivers</v>
      </c>
      <c r="F4" s="146"/>
    </row>
    <row r="7" spans="1:17" ht="18" customHeight="1" x14ac:dyDescent="0.35">
      <c r="B7" s="76" t="s">
        <v>120</v>
      </c>
    </row>
    <row r="8" spans="1:17" x14ac:dyDescent="0.3">
      <c r="B8" s="48" t="s">
        <v>8</v>
      </c>
      <c r="C8" s="48" t="s">
        <v>7</v>
      </c>
      <c r="D8" s="66" t="s">
        <v>6</v>
      </c>
      <c r="E8" s="48" t="s">
        <v>5</v>
      </c>
      <c r="F8" s="15">
        <v>2016</v>
      </c>
      <c r="G8" s="15">
        <v>2017</v>
      </c>
      <c r="H8" s="15">
        <v>2018</v>
      </c>
      <c r="I8" s="15">
        <v>2019</v>
      </c>
      <c r="J8" s="15">
        <v>2020</v>
      </c>
      <c r="K8" s="15">
        <v>2021</v>
      </c>
      <c r="L8" s="15">
        <v>2022</v>
      </c>
      <c r="M8" s="15">
        <v>2023</v>
      </c>
      <c r="N8" s="15">
        <v>2024</v>
      </c>
      <c r="O8" s="15">
        <v>2025</v>
      </c>
      <c r="P8" s="15">
        <v>2026</v>
      </c>
      <c r="Q8" s="15">
        <v>2027</v>
      </c>
    </row>
    <row r="9" spans="1:17" x14ac:dyDescent="0.3">
      <c r="B9" s="28" t="s">
        <v>46</v>
      </c>
      <c r="C9" s="27" t="s">
        <v>49</v>
      </c>
      <c r="D9" s="12" t="s">
        <v>17</v>
      </c>
      <c r="E9" s="24" t="s">
        <v>28</v>
      </c>
      <c r="F9" s="38">
        <v>3849330</v>
      </c>
      <c r="G9" s="38">
        <v>2403350</v>
      </c>
      <c r="H9" s="38">
        <v>1265392</v>
      </c>
      <c r="I9" s="38"/>
      <c r="J9" s="38"/>
      <c r="K9" s="38"/>
      <c r="L9" s="38"/>
      <c r="M9" s="38"/>
      <c r="N9" s="38"/>
      <c r="O9" s="38"/>
      <c r="P9" s="38"/>
      <c r="Q9" s="38"/>
    </row>
    <row r="10" spans="1:17" x14ac:dyDescent="0.3">
      <c r="B10" s="20" t="s">
        <v>46</v>
      </c>
      <c r="C10" s="23" t="s">
        <v>49</v>
      </c>
      <c r="D10" s="2" t="s">
        <v>100</v>
      </c>
      <c r="E10" s="22" t="s">
        <v>28</v>
      </c>
      <c r="F10" s="38">
        <v>52241</v>
      </c>
      <c r="G10" s="38">
        <v>43655</v>
      </c>
      <c r="H10" s="38">
        <v>41230</v>
      </c>
      <c r="I10" s="38"/>
      <c r="J10" s="38"/>
      <c r="K10" s="38"/>
      <c r="L10" s="38"/>
      <c r="M10" s="38"/>
      <c r="N10" s="38"/>
      <c r="O10" s="38"/>
      <c r="P10" s="38"/>
      <c r="Q10" s="38"/>
    </row>
    <row r="11" spans="1:17" x14ac:dyDescent="0.3">
      <c r="B11" s="20" t="s">
        <v>46</v>
      </c>
      <c r="C11" s="23" t="s">
        <v>48</v>
      </c>
      <c r="D11" s="2" t="s">
        <v>17</v>
      </c>
      <c r="E11" s="22" t="s">
        <v>28</v>
      </c>
      <c r="F11" s="38">
        <v>3633062</v>
      </c>
      <c r="G11" s="38">
        <v>4592506</v>
      </c>
      <c r="H11" s="38">
        <v>5445119</v>
      </c>
      <c r="I11" s="38"/>
      <c r="J11" s="38"/>
      <c r="K11" s="38"/>
      <c r="L11" s="38"/>
      <c r="M11" s="38"/>
      <c r="N11" s="38"/>
      <c r="O11" s="38"/>
      <c r="P11" s="38"/>
      <c r="Q11" s="38"/>
    </row>
    <row r="12" spans="1:17" x14ac:dyDescent="0.3">
      <c r="B12" s="20" t="s">
        <v>46</v>
      </c>
      <c r="C12" s="23" t="s">
        <v>48</v>
      </c>
      <c r="D12" s="2" t="s">
        <v>100</v>
      </c>
      <c r="E12" s="22" t="s">
        <v>28</v>
      </c>
      <c r="F12" s="38">
        <v>213047</v>
      </c>
      <c r="G12" s="38">
        <v>231202</v>
      </c>
      <c r="H12" s="38">
        <v>232131</v>
      </c>
      <c r="I12" s="38"/>
      <c r="J12" s="38"/>
      <c r="K12" s="38"/>
      <c r="L12" s="38"/>
      <c r="M12" s="38"/>
      <c r="N12" s="38"/>
      <c r="O12" s="38"/>
      <c r="P12" s="38"/>
      <c r="Q12" s="38"/>
    </row>
    <row r="13" spans="1:17" x14ac:dyDescent="0.3">
      <c r="B13" s="20" t="s">
        <v>46</v>
      </c>
      <c r="C13" s="23" t="s">
        <v>47</v>
      </c>
      <c r="D13" s="2" t="s">
        <v>17</v>
      </c>
      <c r="E13" s="22" t="s">
        <v>13</v>
      </c>
      <c r="F13" s="63">
        <v>85676</v>
      </c>
      <c r="G13" s="63">
        <v>420821</v>
      </c>
      <c r="H13" s="63">
        <v>823199</v>
      </c>
      <c r="I13" s="63"/>
      <c r="J13" s="63"/>
      <c r="K13" s="63"/>
      <c r="L13" s="63"/>
      <c r="M13" s="63"/>
      <c r="N13" s="63"/>
      <c r="O13" s="63"/>
      <c r="P13" s="63"/>
      <c r="Q13" s="63"/>
    </row>
    <row r="14" spans="1:17" x14ac:dyDescent="0.3">
      <c r="B14" s="20" t="s">
        <v>46</v>
      </c>
      <c r="C14" s="23" t="s">
        <v>47</v>
      </c>
      <c r="D14" s="2" t="s">
        <v>100</v>
      </c>
      <c r="E14" s="22" t="s">
        <v>13</v>
      </c>
      <c r="F14" s="63">
        <v>4295</v>
      </c>
      <c r="G14" s="63">
        <v>13363</v>
      </c>
      <c r="H14" s="63">
        <v>31799</v>
      </c>
      <c r="I14" s="63"/>
      <c r="J14" s="63"/>
      <c r="K14" s="63"/>
      <c r="L14" s="63"/>
      <c r="M14" s="63"/>
      <c r="N14" s="63"/>
      <c r="O14" s="63"/>
      <c r="P14" s="63"/>
      <c r="Q14" s="63"/>
    </row>
    <row r="15" spans="1:17" x14ac:dyDescent="0.3">
      <c r="A15" s="127" t="s">
        <v>175</v>
      </c>
      <c r="B15" s="20" t="s">
        <v>46</v>
      </c>
      <c r="C15" s="23" t="s">
        <v>45</v>
      </c>
      <c r="D15" s="2" t="s">
        <v>17</v>
      </c>
      <c r="E15" s="22" t="s">
        <v>13</v>
      </c>
      <c r="F15" s="63">
        <v>0</v>
      </c>
      <c r="G15" s="63">
        <v>0</v>
      </c>
      <c r="H15" s="63">
        <v>300</v>
      </c>
      <c r="I15" s="63"/>
      <c r="J15" s="63"/>
      <c r="K15" s="63"/>
      <c r="L15" s="63"/>
      <c r="M15" s="63"/>
      <c r="N15" s="63"/>
      <c r="O15" s="63"/>
      <c r="P15" s="63"/>
      <c r="Q15" s="63"/>
    </row>
    <row r="16" spans="1:17" x14ac:dyDescent="0.3">
      <c r="A16" s="127" t="s">
        <v>175</v>
      </c>
      <c r="B16" s="17" t="s">
        <v>46</v>
      </c>
      <c r="C16" s="6" t="s">
        <v>45</v>
      </c>
      <c r="D16" s="11" t="s">
        <v>100</v>
      </c>
      <c r="E16" s="25" t="s">
        <v>13</v>
      </c>
      <c r="F16" s="63">
        <v>0</v>
      </c>
      <c r="G16" s="63">
        <v>0</v>
      </c>
      <c r="H16" s="63">
        <v>0</v>
      </c>
      <c r="I16" s="63"/>
      <c r="J16" s="63"/>
      <c r="K16" s="63"/>
      <c r="L16" s="63"/>
      <c r="M16" s="63"/>
      <c r="N16" s="63"/>
      <c r="O16" s="63"/>
      <c r="P16" s="63"/>
      <c r="Q16" s="63"/>
    </row>
    <row r="17" spans="1:34" x14ac:dyDescent="0.3">
      <c r="A17" s="125"/>
      <c r="B17" s="20" t="s">
        <v>33</v>
      </c>
      <c r="C17" s="23" t="s">
        <v>44</v>
      </c>
      <c r="D17" s="37">
        <v>1</v>
      </c>
      <c r="E17" s="22" t="s">
        <v>28</v>
      </c>
      <c r="F17" s="68">
        <v>3477956</v>
      </c>
      <c r="G17" s="68">
        <v>6611410</v>
      </c>
      <c r="H17" s="68">
        <v>8699070</v>
      </c>
      <c r="I17" s="68"/>
      <c r="J17" s="68"/>
      <c r="K17" s="68"/>
      <c r="L17" s="68"/>
      <c r="M17" s="68"/>
      <c r="N17" s="68"/>
      <c r="O17" s="68"/>
      <c r="P17" s="68"/>
      <c r="Q17" s="68"/>
      <c r="Y17" s="153"/>
      <c r="Z17" s="153"/>
      <c r="AA17" s="153"/>
      <c r="AB17" s="153"/>
      <c r="AC17" s="153"/>
      <c r="AD17" s="153"/>
      <c r="AE17" s="153"/>
      <c r="AF17" s="153"/>
      <c r="AG17" s="153"/>
      <c r="AH17" s="153"/>
    </row>
    <row r="18" spans="1:34" x14ac:dyDescent="0.3">
      <c r="A18" s="126"/>
      <c r="B18" s="20" t="s">
        <v>33</v>
      </c>
      <c r="C18" s="23" t="s">
        <v>44</v>
      </c>
      <c r="D18" s="37">
        <v>4</v>
      </c>
      <c r="E18" s="22" t="s">
        <v>26</v>
      </c>
      <c r="F18" s="40">
        <v>677988</v>
      </c>
      <c r="G18" s="40">
        <v>411856</v>
      </c>
      <c r="H18" s="40">
        <v>593138</v>
      </c>
      <c r="I18" s="40"/>
      <c r="J18" s="40"/>
      <c r="K18" s="40"/>
      <c r="L18" s="40"/>
      <c r="M18" s="40"/>
      <c r="N18" s="40"/>
      <c r="O18" s="40"/>
      <c r="P18" s="40"/>
      <c r="Q18" s="40"/>
      <c r="Y18" s="153"/>
      <c r="Z18" s="153"/>
      <c r="AA18" s="153"/>
      <c r="AB18" s="153"/>
      <c r="AC18" s="153"/>
      <c r="AD18" s="153"/>
      <c r="AE18" s="153"/>
      <c r="AF18" s="153"/>
      <c r="AG18" s="153"/>
      <c r="AH18" s="153"/>
    </row>
    <row r="19" spans="1:34" x14ac:dyDescent="0.3">
      <c r="A19" s="126"/>
      <c r="B19" s="20" t="s">
        <v>33</v>
      </c>
      <c r="C19" s="23" t="s">
        <v>44</v>
      </c>
      <c r="D19" s="37" t="s">
        <v>11</v>
      </c>
      <c r="E19" s="22" t="s">
        <v>43</v>
      </c>
      <c r="F19" s="40">
        <v>42400</v>
      </c>
      <c r="G19" s="40">
        <v>37000</v>
      </c>
      <c r="H19" s="40">
        <v>46592</v>
      </c>
      <c r="I19" s="40"/>
      <c r="J19" s="40"/>
      <c r="K19" s="40"/>
      <c r="L19" s="40"/>
      <c r="M19" s="40"/>
      <c r="N19" s="40"/>
      <c r="O19" s="40"/>
      <c r="P19" s="40"/>
      <c r="Q19" s="40"/>
      <c r="Y19" s="153"/>
      <c r="Z19" s="153"/>
      <c r="AA19" s="153"/>
      <c r="AB19" s="153"/>
      <c r="AC19" s="153"/>
      <c r="AD19" s="153"/>
      <c r="AE19" s="153"/>
      <c r="AF19" s="153"/>
      <c r="AG19" s="153"/>
      <c r="AH19" s="153"/>
    </row>
    <row r="20" spans="1:34" x14ac:dyDescent="0.3">
      <c r="A20" s="126"/>
      <c r="B20" s="20" t="s">
        <v>33</v>
      </c>
      <c r="C20" s="23" t="s">
        <v>42</v>
      </c>
      <c r="D20" s="37">
        <v>12</v>
      </c>
      <c r="E20" s="22" t="s">
        <v>41</v>
      </c>
      <c r="F20" s="40">
        <v>242060.71428571426</v>
      </c>
      <c r="G20" s="40">
        <v>180464</v>
      </c>
      <c r="H20" s="40">
        <v>110246</v>
      </c>
      <c r="I20" s="40"/>
      <c r="J20" s="40"/>
      <c r="K20" s="40"/>
      <c r="L20" s="40"/>
      <c r="M20" s="40"/>
      <c r="N20" s="40"/>
      <c r="O20" s="40"/>
      <c r="P20" s="40"/>
      <c r="Q20" s="40"/>
      <c r="Y20" s="153"/>
      <c r="Z20" s="153"/>
      <c r="AA20" s="153"/>
      <c r="AB20" s="153"/>
      <c r="AC20" s="153"/>
      <c r="AD20" s="153"/>
      <c r="AE20" s="153"/>
      <c r="AF20" s="153"/>
      <c r="AG20" s="153"/>
      <c r="AH20" s="153"/>
    </row>
    <row r="21" spans="1:34" x14ac:dyDescent="0.3">
      <c r="A21" s="126"/>
      <c r="B21" s="20" t="s">
        <v>37</v>
      </c>
      <c r="C21" s="23" t="s">
        <v>42</v>
      </c>
      <c r="D21" s="37">
        <v>12</v>
      </c>
      <c r="E21" s="22" t="s">
        <v>41</v>
      </c>
      <c r="F21" s="31">
        <v>25000</v>
      </c>
      <c r="G21" s="31">
        <v>16425</v>
      </c>
      <c r="H21" s="31">
        <v>14319</v>
      </c>
      <c r="I21" s="31"/>
      <c r="J21" s="31"/>
      <c r="K21" s="31"/>
      <c r="L21" s="31"/>
      <c r="M21" s="31"/>
      <c r="N21" s="31"/>
      <c r="O21" s="31"/>
      <c r="P21" s="31"/>
      <c r="Q21" s="31"/>
      <c r="Y21" s="153"/>
      <c r="Z21" s="153"/>
      <c r="AA21" s="153"/>
      <c r="AB21" s="153"/>
      <c r="AC21" s="153"/>
      <c r="AD21" s="153"/>
      <c r="AE21" s="153"/>
      <c r="AF21" s="153"/>
      <c r="AG21" s="153"/>
      <c r="AH21" s="153"/>
    </row>
    <row r="22" spans="1:34" x14ac:dyDescent="0.3">
      <c r="A22" s="126"/>
      <c r="B22" s="20" t="s">
        <v>33</v>
      </c>
      <c r="C22" s="23" t="s">
        <v>40</v>
      </c>
      <c r="D22" s="37">
        <v>4</v>
      </c>
      <c r="E22" s="22" t="s">
        <v>26</v>
      </c>
      <c r="F22" s="31">
        <v>320368</v>
      </c>
      <c r="G22" s="31">
        <v>274410</v>
      </c>
      <c r="H22" s="31">
        <v>158416</v>
      </c>
      <c r="I22" s="31"/>
      <c r="J22" s="31"/>
      <c r="K22" s="31"/>
      <c r="L22" s="31"/>
      <c r="M22" s="31"/>
      <c r="N22" s="31"/>
      <c r="O22" s="31"/>
      <c r="P22" s="31"/>
      <c r="Q22" s="31"/>
      <c r="Y22" s="153"/>
      <c r="Z22" s="153"/>
      <c r="AA22" s="153"/>
      <c r="AB22" s="153"/>
      <c r="AC22" s="153"/>
      <c r="AD22" s="153"/>
      <c r="AE22" s="153"/>
      <c r="AF22" s="153"/>
      <c r="AG22" s="153"/>
      <c r="AH22" s="153"/>
    </row>
    <row r="23" spans="1:34" x14ac:dyDescent="0.3">
      <c r="A23" s="126"/>
      <c r="B23" s="20" t="s">
        <v>33</v>
      </c>
      <c r="C23" s="23" t="s">
        <v>40</v>
      </c>
      <c r="D23" s="39">
        <v>4</v>
      </c>
      <c r="E23" s="22" t="s">
        <v>38</v>
      </c>
      <c r="F23" s="31">
        <v>51200</v>
      </c>
      <c r="G23" s="31">
        <v>73000</v>
      </c>
      <c r="H23" s="31">
        <v>96000</v>
      </c>
      <c r="I23" s="31"/>
      <c r="J23" s="31"/>
      <c r="K23" s="31"/>
      <c r="L23" s="31"/>
      <c r="M23" s="31"/>
      <c r="N23" s="31"/>
      <c r="O23" s="31"/>
      <c r="P23" s="31"/>
      <c r="Q23" s="31"/>
      <c r="Y23" s="153"/>
      <c r="Z23" s="153"/>
      <c r="AA23" s="153"/>
      <c r="AB23" s="153"/>
      <c r="AC23" s="153"/>
      <c r="AD23" s="153"/>
      <c r="AE23" s="153"/>
      <c r="AF23" s="153"/>
      <c r="AG23" s="153"/>
      <c r="AH23" s="153"/>
    </row>
    <row r="24" spans="1:34" x14ac:dyDescent="0.3">
      <c r="A24" s="126"/>
      <c r="B24" s="20" t="s">
        <v>33</v>
      </c>
      <c r="C24" s="23" t="s">
        <v>36</v>
      </c>
      <c r="D24" s="39">
        <v>1</v>
      </c>
      <c r="E24" s="22" t="s">
        <v>27</v>
      </c>
      <c r="F24" s="31">
        <v>20000</v>
      </c>
      <c r="G24" s="31">
        <v>355304</v>
      </c>
      <c r="H24" s="31">
        <v>2061604</v>
      </c>
      <c r="I24" s="31"/>
      <c r="J24" s="31"/>
      <c r="K24" s="31"/>
      <c r="L24" s="31"/>
      <c r="M24" s="31"/>
      <c r="N24" s="31"/>
      <c r="O24" s="31"/>
      <c r="P24" s="31"/>
      <c r="Q24" s="31"/>
      <c r="Y24" s="153"/>
      <c r="Z24" s="153"/>
      <c r="AA24" s="153"/>
      <c r="AB24" s="153"/>
      <c r="AC24" s="153"/>
      <c r="AD24" s="153"/>
      <c r="AE24" s="153"/>
      <c r="AF24" s="153"/>
      <c r="AG24" s="153"/>
      <c r="AH24" s="153"/>
    </row>
    <row r="25" spans="1:34" x14ac:dyDescent="0.3">
      <c r="A25" s="126"/>
      <c r="B25" s="20" t="s">
        <v>33</v>
      </c>
      <c r="C25" s="23" t="s">
        <v>36</v>
      </c>
      <c r="D25" s="39">
        <v>4</v>
      </c>
      <c r="E25" s="22" t="s">
        <v>21</v>
      </c>
      <c r="F25" s="31">
        <v>280000</v>
      </c>
      <c r="G25" s="31">
        <v>393418</v>
      </c>
      <c r="H25" s="31">
        <v>542020</v>
      </c>
      <c r="I25" s="31"/>
      <c r="J25" s="31"/>
      <c r="K25" s="31"/>
      <c r="L25" s="31"/>
      <c r="M25" s="31"/>
      <c r="N25" s="31"/>
      <c r="O25" s="31"/>
      <c r="P25" s="31"/>
      <c r="Q25" s="31"/>
      <c r="Y25" s="153"/>
      <c r="Z25" s="153"/>
      <c r="AA25" s="153"/>
      <c r="AB25" s="153"/>
      <c r="AC25" s="153"/>
      <c r="AD25" s="153"/>
      <c r="AE25" s="153"/>
      <c r="AF25" s="153"/>
      <c r="AG25" s="153"/>
      <c r="AH25" s="153"/>
    </row>
    <row r="26" spans="1:34" x14ac:dyDescent="0.3">
      <c r="A26" s="126"/>
      <c r="B26" s="20" t="s">
        <v>33</v>
      </c>
      <c r="C26" s="23" t="s">
        <v>36</v>
      </c>
      <c r="D26" s="39" t="s">
        <v>11</v>
      </c>
      <c r="E26" s="22" t="s">
        <v>39</v>
      </c>
      <c r="F26" s="31">
        <v>0</v>
      </c>
      <c r="G26" s="31">
        <v>3500</v>
      </c>
      <c r="H26" s="31">
        <v>2701</v>
      </c>
      <c r="I26" s="31"/>
      <c r="J26" s="31"/>
      <c r="K26" s="31"/>
      <c r="L26" s="31"/>
      <c r="M26" s="31"/>
      <c r="N26" s="31"/>
      <c r="O26" s="31"/>
      <c r="P26" s="31"/>
      <c r="Q26" s="31"/>
      <c r="Y26" s="153"/>
      <c r="Z26" s="153"/>
      <c r="AA26" s="153"/>
      <c r="AB26" s="153"/>
      <c r="AC26" s="153"/>
      <c r="AD26" s="153"/>
      <c r="AE26" s="153"/>
      <c r="AF26" s="153"/>
      <c r="AG26" s="153"/>
      <c r="AH26" s="153"/>
    </row>
    <row r="27" spans="1:34" x14ac:dyDescent="0.3">
      <c r="A27" s="126"/>
      <c r="B27" s="20" t="s">
        <v>33</v>
      </c>
      <c r="C27" s="23" t="s">
        <v>36</v>
      </c>
      <c r="D27" s="39">
        <v>4</v>
      </c>
      <c r="E27" s="22" t="s">
        <v>38</v>
      </c>
      <c r="F27" s="31">
        <v>0</v>
      </c>
      <c r="G27" s="31">
        <v>0</v>
      </c>
      <c r="H27" s="31">
        <v>0</v>
      </c>
      <c r="I27" s="31"/>
      <c r="J27" s="31"/>
      <c r="K27" s="31"/>
      <c r="L27" s="31"/>
      <c r="M27" s="31"/>
      <c r="N27" s="31"/>
      <c r="O27" s="31"/>
      <c r="P27" s="31"/>
      <c r="Q27" s="31"/>
      <c r="Y27" s="153"/>
      <c r="Z27" s="153"/>
      <c r="AA27" s="153"/>
      <c r="AB27" s="153"/>
      <c r="AC27" s="153"/>
      <c r="AD27" s="153"/>
      <c r="AE27" s="153"/>
      <c r="AF27" s="153"/>
      <c r="AG27" s="153"/>
      <c r="AH27" s="153"/>
    </row>
    <row r="28" spans="1:34" x14ac:dyDescent="0.3">
      <c r="A28" s="126"/>
      <c r="B28" s="20" t="s">
        <v>33</v>
      </c>
      <c r="C28" s="23" t="s">
        <v>36</v>
      </c>
      <c r="D28" s="39">
        <v>12</v>
      </c>
      <c r="E28" s="22" t="s">
        <v>35</v>
      </c>
      <c r="F28" s="31">
        <v>0</v>
      </c>
      <c r="G28" s="31">
        <v>0</v>
      </c>
      <c r="H28" s="31">
        <v>0</v>
      </c>
      <c r="I28" s="31"/>
      <c r="J28" s="31"/>
      <c r="K28" s="31"/>
      <c r="L28" s="31"/>
      <c r="M28" s="31"/>
      <c r="N28" s="31"/>
      <c r="O28" s="31"/>
      <c r="P28" s="31"/>
      <c r="Q28" s="31"/>
      <c r="Y28" s="153"/>
      <c r="Z28" s="153"/>
      <c r="AA28" s="153"/>
      <c r="AB28" s="153"/>
      <c r="AC28" s="153"/>
      <c r="AD28" s="153"/>
      <c r="AE28" s="153"/>
      <c r="AF28" s="153"/>
      <c r="AG28" s="153"/>
      <c r="AH28" s="153"/>
    </row>
    <row r="29" spans="1:34" x14ac:dyDescent="0.3">
      <c r="A29" s="126"/>
      <c r="B29" s="20" t="s">
        <v>32</v>
      </c>
      <c r="C29" s="23" t="s">
        <v>36</v>
      </c>
      <c r="D29" s="39" t="s">
        <v>10</v>
      </c>
      <c r="E29" s="22" t="s">
        <v>37</v>
      </c>
      <c r="F29" s="31">
        <v>53000</v>
      </c>
      <c r="G29" s="31">
        <v>118091</v>
      </c>
      <c r="H29" s="31">
        <v>166270</v>
      </c>
      <c r="I29" s="31"/>
      <c r="J29" s="31"/>
      <c r="K29" s="31"/>
      <c r="L29" s="31"/>
      <c r="M29" s="31"/>
      <c r="N29" s="31"/>
      <c r="O29" s="31"/>
      <c r="P29" s="31"/>
      <c r="Q29" s="31"/>
      <c r="Y29" s="153"/>
      <c r="Z29" s="153"/>
      <c r="AA29" s="153"/>
      <c r="AB29" s="153"/>
      <c r="AC29" s="153"/>
      <c r="AD29" s="153"/>
      <c r="AE29" s="153"/>
      <c r="AF29" s="153"/>
      <c r="AG29" s="153"/>
      <c r="AH29" s="153"/>
    </row>
    <row r="30" spans="1:34" x14ac:dyDescent="0.3">
      <c r="A30" s="126"/>
      <c r="B30" s="20" t="s">
        <v>37</v>
      </c>
      <c r="C30" s="23" t="s">
        <v>36</v>
      </c>
      <c r="D30" s="39">
        <v>12</v>
      </c>
      <c r="E30" s="22" t="s">
        <v>35</v>
      </c>
      <c r="F30" s="36"/>
      <c r="G30" s="36"/>
      <c r="H30" s="31">
        <v>1500</v>
      </c>
      <c r="I30" s="31"/>
      <c r="J30" s="31"/>
      <c r="K30" s="31"/>
      <c r="L30" s="31"/>
      <c r="M30" s="31"/>
      <c r="N30" s="31"/>
      <c r="O30" s="31"/>
      <c r="P30" s="31"/>
      <c r="Q30" s="31"/>
      <c r="Y30" s="153"/>
      <c r="Z30" s="153"/>
      <c r="AA30" s="153"/>
      <c r="AB30" s="153"/>
      <c r="AC30" s="153"/>
      <c r="AD30" s="153"/>
      <c r="AE30" s="153"/>
      <c r="AF30" s="153"/>
      <c r="AG30" s="153"/>
      <c r="AH30" s="153"/>
    </row>
    <row r="31" spans="1:34" x14ac:dyDescent="0.3">
      <c r="A31" s="127" t="s">
        <v>175</v>
      </c>
      <c r="B31" s="20" t="s">
        <v>33</v>
      </c>
      <c r="C31" s="23" t="s">
        <v>31</v>
      </c>
      <c r="D31" s="37">
        <v>1</v>
      </c>
      <c r="E31" s="22" t="s">
        <v>34</v>
      </c>
      <c r="F31" s="36"/>
      <c r="G31" s="36"/>
      <c r="H31" s="31">
        <v>0</v>
      </c>
      <c r="I31" s="31"/>
      <c r="J31" s="31"/>
      <c r="K31" s="31"/>
      <c r="L31" s="31"/>
      <c r="M31" s="31"/>
      <c r="N31" s="31"/>
      <c r="O31" s="31"/>
      <c r="P31" s="31"/>
      <c r="Q31" s="31"/>
      <c r="Y31" s="153"/>
      <c r="Z31" s="153"/>
      <c r="AA31" s="153"/>
      <c r="AB31" s="153"/>
      <c r="AC31" s="153"/>
      <c r="AD31" s="153"/>
      <c r="AE31" s="153"/>
      <c r="AF31" s="153"/>
      <c r="AG31" s="153"/>
      <c r="AH31" s="153"/>
    </row>
    <row r="32" spans="1:34" x14ac:dyDescent="0.3">
      <c r="A32" s="127" t="s">
        <v>175</v>
      </c>
      <c r="B32" s="20" t="s">
        <v>33</v>
      </c>
      <c r="C32" s="23" t="s">
        <v>31</v>
      </c>
      <c r="D32" s="37">
        <v>4</v>
      </c>
      <c r="E32" s="22" t="s">
        <v>19</v>
      </c>
      <c r="F32" s="36"/>
      <c r="G32" s="36"/>
      <c r="H32" s="31">
        <v>0</v>
      </c>
      <c r="I32" s="31"/>
      <c r="J32" s="31"/>
      <c r="K32" s="31"/>
      <c r="L32" s="31"/>
      <c r="M32" s="31"/>
      <c r="N32" s="31"/>
      <c r="O32" s="31"/>
      <c r="P32" s="31"/>
      <c r="Q32" s="31"/>
      <c r="Y32" s="153"/>
      <c r="Z32" s="153"/>
      <c r="AA32" s="153"/>
      <c r="AB32" s="153"/>
      <c r="AC32" s="153"/>
      <c r="AD32" s="153"/>
      <c r="AE32" s="153"/>
      <c r="AF32" s="153"/>
      <c r="AG32" s="153"/>
      <c r="AH32" s="153"/>
    </row>
    <row r="33" spans="1:34" x14ac:dyDescent="0.3">
      <c r="A33" s="127" t="s">
        <v>175</v>
      </c>
      <c r="B33" s="20" t="s">
        <v>32</v>
      </c>
      <c r="C33" s="23" t="s">
        <v>31</v>
      </c>
      <c r="D33" s="37" t="s">
        <v>9</v>
      </c>
      <c r="E33" s="22" t="s">
        <v>30</v>
      </c>
      <c r="F33" s="36"/>
      <c r="G33" s="36"/>
      <c r="H33" s="31">
        <v>0</v>
      </c>
      <c r="I33" s="31"/>
      <c r="J33" s="31"/>
      <c r="K33" s="31"/>
      <c r="L33" s="31"/>
      <c r="M33" s="31"/>
      <c r="N33" s="31"/>
      <c r="O33" s="31"/>
      <c r="P33" s="31"/>
      <c r="Q33" s="31"/>
      <c r="Y33" s="153"/>
      <c r="Z33" s="153"/>
      <c r="AA33" s="153"/>
      <c r="AB33" s="153"/>
      <c r="AC33" s="153"/>
      <c r="AD33" s="153"/>
      <c r="AE33" s="153"/>
      <c r="AF33" s="153"/>
      <c r="AG33" s="153"/>
      <c r="AH33" s="153"/>
    </row>
    <row r="34" spans="1:34" x14ac:dyDescent="0.3">
      <c r="A34" s="127" t="s">
        <v>175</v>
      </c>
      <c r="B34" s="20" t="s">
        <v>33</v>
      </c>
      <c r="C34" s="23" t="s">
        <v>31</v>
      </c>
      <c r="D34" s="37" t="s">
        <v>226</v>
      </c>
      <c r="E34" s="22" t="s">
        <v>112</v>
      </c>
      <c r="F34" s="36"/>
      <c r="G34" s="36"/>
      <c r="H34" s="31"/>
      <c r="I34" s="31"/>
      <c r="J34" s="31"/>
      <c r="K34" s="31"/>
      <c r="L34" s="31"/>
      <c r="M34" s="31"/>
      <c r="N34" s="31"/>
      <c r="O34" s="31"/>
      <c r="P34" s="31"/>
      <c r="Q34" s="31"/>
      <c r="Y34" s="153"/>
      <c r="Z34" s="153"/>
      <c r="AA34" s="153"/>
      <c r="AB34" s="153"/>
      <c r="AC34" s="153"/>
      <c r="AD34" s="153"/>
      <c r="AE34" s="153"/>
      <c r="AF34" s="153"/>
      <c r="AG34" s="153"/>
      <c r="AH34" s="153"/>
    </row>
    <row r="35" spans="1:34" x14ac:dyDescent="0.3">
      <c r="A35" s="127" t="s">
        <v>175</v>
      </c>
      <c r="B35" s="20" t="s">
        <v>33</v>
      </c>
      <c r="C35" s="23" t="s">
        <v>31</v>
      </c>
      <c r="D35" s="37" t="s">
        <v>227</v>
      </c>
      <c r="E35" s="22" t="s">
        <v>21</v>
      </c>
      <c r="F35" s="36"/>
      <c r="G35" s="36"/>
      <c r="H35" s="31"/>
      <c r="I35" s="31"/>
      <c r="J35" s="31"/>
      <c r="K35" s="31"/>
      <c r="L35" s="31"/>
      <c r="M35" s="31"/>
      <c r="N35" s="31"/>
      <c r="O35" s="31"/>
      <c r="P35" s="31"/>
      <c r="Q35" s="31"/>
      <c r="Y35" s="153"/>
      <c r="Z35" s="153"/>
      <c r="AA35" s="153"/>
      <c r="AB35" s="153"/>
      <c r="AC35" s="153"/>
      <c r="AD35" s="153"/>
      <c r="AE35" s="153"/>
      <c r="AF35" s="153"/>
      <c r="AG35" s="153"/>
      <c r="AH35" s="153"/>
    </row>
    <row r="36" spans="1:34" s="23" customFormat="1" x14ac:dyDescent="0.3">
      <c r="A36" s="204" t="s">
        <v>175</v>
      </c>
      <c r="B36" s="20" t="s">
        <v>33</v>
      </c>
      <c r="C36" s="23" t="s">
        <v>178</v>
      </c>
      <c r="D36" s="37" t="s">
        <v>179</v>
      </c>
      <c r="E36" s="22" t="s">
        <v>112</v>
      </c>
      <c r="F36" s="203"/>
      <c r="G36" s="203"/>
      <c r="H36" s="40"/>
      <c r="I36" s="40"/>
      <c r="J36" s="40"/>
      <c r="K36" s="40"/>
      <c r="L36" s="40"/>
      <c r="M36" s="40"/>
      <c r="N36" s="40"/>
      <c r="O36" s="40"/>
      <c r="P36" s="40"/>
      <c r="Q36" s="40"/>
      <c r="R36"/>
      <c r="S36"/>
      <c r="T36"/>
      <c r="U36"/>
      <c r="V36"/>
      <c r="W36"/>
      <c r="X36"/>
      <c r="Y36" s="99"/>
      <c r="Z36" s="99"/>
      <c r="AA36" s="99"/>
      <c r="AB36" s="99"/>
      <c r="AC36" s="99"/>
      <c r="AD36" s="99"/>
      <c r="AE36" s="99"/>
      <c r="AF36" s="99"/>
      <c r="AG36" s="99"/>
      <c r="AH36" s="99"/>
    </row>
    <row r="37" spans="1:34" x14ac:dyDescent="0.3">
      <c r="A37" s="204" t="s">
        <v>175</v>
      </c>
      <c r="B37" s="17" t="s">
        <v>33</v>
      </c>
      <c r="C37" s="6" t="s">
        <v>178</v>
      </c>
      <c r="D37" s="166">
        <v>16</v>
      </c>
      <c r="E37" s="25" t="s">
        <v>288</v>
      </c>
      <c r="F37" s="169"/>
      <c r="G37" s="169"/>
      <c r="H37" s="170"/>
      <c r="I37" s="170"/>
      <c r="J37" s="170"/>
      <c r="K37" s="170"/>
      <c r="L37" s="170"/>
      <c r="M37" s="170"/>
      <c r="N37" s="170"/>
      <c r="O37" s="170"/>
      <c r="P37" s="170"/>
      <c r="Q37" s="170"/>
      <c r="Y37" s="153"/>
      <c r="Z37" s="153"/>
      <c r="AA37" s="153"/>
      <c r="AB37" s="153"/>
      <c r="AC37" s="153"/>
      <c r="AD37" s="153"/>
      <c r="AE37" s="153"/>
      <c r="AF37" s="153"/>
      <c r="AG37" s="153"/>
      <c r="AH37" s="153"/>
    </row>
    <row r="38" spans="1:34" s="153" customFormat="1" x14ac:dyDescent="0.3">
      <c r="A38" s="211"/>
      <c r="B38" s="98" t="s">
        <v>228</v>
      </c>
      <c r="C38" s="99" t="s">
        <v>178</v>
      </c>
      <c r="D38" s="39"/>
      <c r="E38" s="100" t="s">
        <v>298</v>
      </c>
      <c r="F38" s="142">
        <v>32562.267999999996</v>
      </c>
      <c r="G38" s="142">
        <v>92864.787999999986</v>
      </c>
      <c r="H38" s="142">
        <v>128131.45734668408</v>
      </c>
      <c r="I38" s="142"/>
      <c r="J38" s="142"/>
      <c r="K38" s="142"/>
      <c r="L38" s="142"/>
      <c r="M38" s="142"/>
      <c r="N38" s="142"/>
      <c r="O38" s="142"/>
      <c r="P38" s="142"/>
      <c r="Q38" s="142"/>
      <c r="R38"/>
      <c r="S38"/>
      <c r="T38"/>
      <c r="U38"/>
      <c r="V38"/>
      <c r="W38"/>
      <c r="X38"/>
    </row>
    <row r="39" spans="1:34" x14ac:dyDescent="0.3">
      <c r="A39" s="127" t="s">
        <v>175</v>
      </c>
      <c r="B39" s="20" t="s">
        <v>228</v>
      </c>
      <c r="C39" s="23" t="s">
        <v>222</v>
      </c>
      <c r="D39" s="37"/>
      <c r="E39" s="22" t="s">
        <v>19</v>
      </c>
      <c r="F39" s="36"/>
      <c r="G39" s="36"/>
      <c r="H39" s="31">
        <v>60</v>
      </c>
      <c r="I39" s="31"/>
      <c r="J39" s="31"/>
      <c r="K39" s="31"/>
      <c r="L39" s="31"/>
      <c r="M39" s="31"/>
      <c r="N39" s="31"/>
      <c r="O39" s="31"/>
      <c r="P39" s="31"/>
      <c r="Q39" s="31"/>
    </row>
    <row r="40" spans="1:34" x14ac:dyDescent="0.3">
      <c r="A40" s="127" t="s">
        <v>175</v>
      </c>
      <c r="B40" s="20" t="s">
        <v>228</v>
      </c>
      <c r="C40" s="23" t="s">
        <v>223</v>
      </c>
      <c r="D40" s="37"/>
      <c r="E40" s="22" t="s">
        <v>30</v>
      </c>
      <c r="F40" s="36"/>
      <c r="G40" s="36"/>
      <c r="H40" s="31"/>
      <c r="I40" s="31"/>
      <c r="J40" s="31"/>
      <c r="K40" s="31"/>
      <c r="L40" s="31"/>
      <c r="M40" s="31"/>
      <c r="N40" s="31"/>
      <c r="O40" s="31"/>
      <c r="P40" s="31"/>
      <c r="Q40" s="31"/>
    </row>
    <row r="41" spans="1:34" x14ac:dyDescent="0.3">
      <c r="A41" s="127" t="s">
        <v>175</v>
      </c>
      <c r="B41" s="20" t="s">
        <v>228</v>
      </c>
      <c r="C41" s="23" t="s">
        <v>224</v>
      </c>
      <c r="D41" s="37"/>
      <c r="E41" s="22" t="s">
        <v>30</v>
      </c>
      <c r="F41" s="36"/>
      <c r="G41" s="36"/>
      <c r="H41" s="31"/>
      <c r="I41" s="31"/>
      <c r="J41" s="31"/>
      <c r="K41" s="31"/>
      <c r="L41" s="31"/>
      <c r="M41" s="31"/>
      <c r="N41" s="31"/>
      <c r="O41" s="31"/>
      <c r="P41" s="31"/>
      <c r="Q41" s="31"/>
    </row>
    <row r="42" spans="1:34" x14ac:dyDescent="0.3">
      <c r="B42" s="132" t="s">
        <v>18</v>
      </c>
      <c r="C42" s="133" t="s">
        <v>239</v>
      </c>
      <c r="D42" s="134" t="s">
        <v>103</v>
      </c>
      <c r="E42" s="135" t="s">
        <v>104</v>
      </c>
      <c r="F42" s="68">
        <v>4496175.0999999996</v>
      </c>
      <c r="G42" s="68">
        <v>4278484</v>
      </c>
      <c r="H42" s="68">
        <v>4962296</v>
      </c>
      <c r="I42" s="68"/>
      <c r="J42" s="68"/>
      <c r="K42" s="68"/>
      <c r="L42" s="68"/>
      <c r="M42" s="68"/>
      <c r="N42" s="68"/>
      <c r="O42" s="68"/>
      <c r="P42" s="68"/>
      <c r="Q42" s="68"/>
    </row>
    <row r="43" spans="1:34" x14ac:dyDescent="0.3">
      <c r="B43" s="35" t="s">
        <v>18</v>
      </c>
      <c r="C43" s="34" t="s">
        <v>239</v>
      </c>
      <c r="D43" s="33" t="s">
        <v>100</v>
      </c>
      <c r="E43" s="32" t="s">
        <v>104</v>
      </c>
      <c r="F43" s="31">
        <v>8393495.8800000008</v>
      </c>
      <c r="G43" s="31">
        <v>6412151</v>
      </c>
      <c r="H43" s="31">
        <v>7845061</v>
      </c>
      <c r="I43" s="31"/>
      <c r="J43" s="31"/>
      <c r="K43" s="31"/>
      <c r="L43" s="31"/>
      <c r="M43" s="31"/>
      <c r="N43" s="31"/>
      <c r="O43" s="31"/>
      <c r="P43" s="31"/>
      <c r="Q43" s="31"/>
    </row>
    <row r="44" spans="1:34" x14ac:dyDescent="0.3">
      <c r="B44" s="35" t="s">
        <v>18</v>
      </c>
      <c r="C44" s="34" t="s">
        <v>239</v>
      </c>
      <c r="D44" s="33" t="s">
        <v>66</v>
      </c>
      <c r="E44" s="32" t="s">
        <v>104</v>
      </c>
      <c r="F44" s="31">
        <v>562563.625</v>
      </c>
      <c r="G44" s="31">
        <v>477500.4</v>
      </c>
      <c r="H44" s="31">
        <v>1016133</v>
      </c>
      <c r="I44" s="31"/>
      <c r="J44" s="31"/>
      <c r="K44" s="31"/>
      <c r="L44" s="31"/>
      <c r="M44" s="31"/>
      <c r="N44" s="31"/>
      <c r="O44" s="31"/>
      <c r="P44" s="31"/>
      <c r="Q44" s="31"/>
    </row>
    <row r="45" spans="1:34" x14ac:dyDescent="0.3">
      <c r="B45" s="35" t="s">
        <v>18</v>
      </c>
      <c r="C45" s="34" t="s">
        <v>239</v>
      </c>
      <c r="D45" s="33" t="s">
        <v>68</v>
      </c>
      <c r="E45" s="32" t="s">
        <v>104</v>
      </c>
      <c r="F45" s="31">
        <v>115175.5</v>
      </c>
      <c r="G45" s="31">
        <v>105559.64999999997</v>
      </c>
      <c r="H45" s="31">
        <v>515486</v>
      </c>
      <c r="I45" s="31"/>
      <c r="J45" s="31"/>
      <c r="K45" s="31"/>
      <c r="L45" s="31"/>
      <c r="M45" s="31"/>
      <c r="N45" s="31"/>
      <c r="O45" s="31"/>
      <c r="P45" s="31"/>
      <c r="Q45" s="31"/>
    </row>
    <row r="46" spans="1:34" x14ac:dyDescent="0.3">
      <c r="B46" s="35" t="s">
        <v>18</v>
      </c>
      <c r="C46" s="34" t="s">
        <v>240</v>
      </c>
      <c r="D46" s="33" t="s">
        <v>105</v>
      </c>
      <c r="E46" s="32" t="s">
        <v>106</v>
      </c>
      <c r="F46" s="31">
        <v>200000</v>
      </c>
      <c r="G46" s="31">
        <v>0</v>
      </c>
      <c r="H46" s="31">
        <v>0</v>
      </c>
      <c r="I46" s="31"/>
      <c r="J46" s="31"/>
      <c r="K46" s="31"/>
      <c r="L46" s="31"/>
      <c r="M46" s="31"/>
      <c r="N46" s="31"/>
      <c r="O46" s="31"/>
      <c r="P46" s="31"/>
      <c r="Q46" s="31"/>
    </row>
    <row r="47" spans="1:34" x14ac:dyDescent="0.3">
      <c r="B47" s="35" t="s">
        <v>18</v>
      </c>
      <c r="C47" s="34" t="s">
        <v>123</v>
      </c>
      <c r="D47" s="33" t="s">
        <v>22</v>
      </c>
      <c r="E47" s="32" t="s">
        <v>29</v>
      </c>
      <c r="F47" s="31">
        <v>117811</v>
      </c>
      <c r="G47" s="31">
        <v>83582</v>
      </c>
      <c r="H47" s="31">
        <v>55887</v>
      </c>
      <c r="I47" s="31"/>
      <c r="J47" s="31"/>
      <c r="K47" s="31"/>
      <c r="L47" s="31"/>
      <c r="M47" s="31"/>
      <c r="N47" s="31"/>
      <c r="O47" s="31"/>
      <c r="P47" s="31"/>
      <c r="Q47" s="31"/>
    </row>
    <row r="48" spans="1:34" x14ac:dyDescent="0.3">
      <c r="B48" s="35" t="s">
        <v>18</v>
      </c>
      <c r="C48" s="34" t="s">
        <v>123</v>
      </c>
      <c r="D48" s="33" t="s">
        <v>22</v>
      </c>
      <c r="E48" s="32" t="s">
        <v>28</v>
      </c>
      <c r="F48" s="31">
        <v>11231936.93</v>
      </c>
      <c r="G48" s="31">
        <v>12500000</v>
      </c>
      <c r="H48" s="31">
        <v>13931207</v>
      </c>
      <c r="I48" s="31"/>
      <c r="J48" s="31"/>
      <c r="K48" s="31"/>
      <c r="L48" s="31"/>
      <c r="M48" s="31"/>
      <c r="N48" s="31"/>
      <c r="O48" s="31"/>
      <c r="P48" s="31"/>
      <c r="Q48" s="31"/>
    </row>
    <row r="49" spans="2:29" x14ac:dyDescent="0.3">
      <c r="B49" s="35" t="s">
        <v>18</v>
      </c>
      <c r="C49" s="34" t="s">
        <v>241</v>
      </c>
      <c r="D49" s="33" t="s">
        <v>107</v>
      </c>
      <c r="E49" s="32" t="s">
        <v>28</v>
      </c>
      <c r="F49" s="31">
        <v>121638</v>
      </c>
      <c r="G49" s="31">
        <v>108162</v>
      </c>
      <c r="H49" s="31">
        <v>97170</v>
      </c>
      <c r="I49" s="31"/>
      <c r="J49" s="31"/>
      <c r="K49" s="31"/>
      <c r="L49" s="31"/>
      <c r="M49" s="31"/>
      <c r="N49" s="31"/>
      <c r="O49" s="31"/>
      <c r="P49" s="31"/>
      <c r="Q49" s="31"/>
    </row>
    <row r="50" spans="2:29" x14ac:dyDescent="0.3">
      <c r="B50" s="35" t="s">
        <v>18</v>
      </c>
      <c r="C50" s="34" t="s">
        <v>123</v>
      </c>
      <c r="D50" s="33" t="s">
        <v>100</v>
      </c>
      <c r="E50" s="32" t="s">
        <v>29</v>
      </c>
      <c r="F50" s="31">
        <v>122271</v>
      </c>
      <c r="G50" s="31">
        <v>65238</v>
      </c>
      <c r="H50" s="31">
        <v>198404</v>
      </c>
      <c r="I50" s="31"/>
      <c r="J50" s="31"/>
      <c r="K50" s="31"/>
      <c r="L50" s="31"/>
      <c r="M50" s="31"/>
      <c r="N50" s="31"/>
      <c r="O50" s="31"/>
      <c r="P50" s="31"/>
      <c r="Q50" s="31"/>
      <c r="Z50" s="138"/>
      <c r="AA50" s="138"/>
      <c r="AB50" s="138"/>
      <c r="AC50" s="138"/>
    </row>
    <row r="51" spans="2:29" x14ac:dyDescent="0.3">
      <c r="B51" s="35" t="s">
        <v>18</v>
      </c>
      <c r="C51" s="34" t="s">
        <v>123</v>
      </c>
      <c r="D51" s="33" t="s">
        <v>100</v>
      </c>
      <c r="E51" s="32" t="s">
        <v>28</v>
      </c>
      <c r="F51" s="31">
        <v>6400000</v>
      </c>
      <c r="G51" s="31">
        <v>6750000</v>
      </c>
      <c r="H51" s="31">
        <v>6888855</v>
      </c>
      <c r="I51" s="31"/>
      <c r="J51" s="31"/>
      <c r="K51" s="31"/>
      <c r="L51" s="31"/>
      <c r="M51" s="31"/>
      <c r="N51" s="31"/>
      <c r="O51" s="31"/>
      <c r="P51" s="31"/>
      <c r="Q51" s="31"/>
    </row>
    <row r="52" spans="2:29" x14ac:dyDescent="0.3">
      <c r="B52" s="35" t="s">
        <v>18</v>
      </c>
      <c r="C52" s="34" t="s">
        <v>123</v>
      </c>
      <c r="D52" s="33" t="s">
        <v>66</v>
      </c>
      <c r="E52" s="32" t="s">
        <v>29</v>
      </c>
      <c r="F52" s="31">
        <v>152629</v>
      </c>
      <c r="G52" s="31">
        <v>107234</v>
      </c>
      <c r="H52" s="31">
        <v>156269</v>
      </c>
      <c r="I52" s="31"/>
      <c r="J52" s="31"/>
      <c r="K52" s="31"/>
      <c r="L52" s="31"/>
      <c r="M52" s="31"/>
      <c r="N52" s="31"/>
      <c r="O52" s="31"/>
      <c r="P52" s="31"/>
      <c r="Q52" s="31"/>
    </row>
    <row r="53" spans="2:29" x14ac:dyDescent="0.3">
      <c r="B53" s="35" t="s">
        <v>18</v>
      </c>
      <c r="C53" s="34" t="s">
        <v>123</v>
      </c>
      <c r="D53" s="33" t="s">
        <v>66</v>
      </c>
      <c r="E53" s="32" t="s">
        <v>28</v>
      </c>
      <c r="F53" s="40">
        <v>257909.25</v>
      </c>
      <c r="G53" s="40">
        <v>258318.59999999998</v>
      </c>
      <c r="H53" s="40">
        <v>541851.6</v>
      </c>
      <c r="I53" s="40"/>
      <c r="J53" s="40"/>
      <c r="K53" s="40"/>
      <c r="L53" s="40"/>
      <c r="M53" s="40"/>
      <c r="N53" s="40"/>
      <c r="O53" s="40"/>
      <c r="P53" s="40"/>
      <c r="Q53" s="40"/>
    </row>
    <row r="54" spans="2:29" x14ac:dyDescent="0.3">
      <c r="B54" s="35" t="s">
        <v>18</v>
      </c>
      <c r="C54" s="34" t="s">
        <v>123</v>
      </c>
      <c r="D54" s="33" t="s">
        <v>68</v>
      </c>
      <c r="E54" s="32" t="s">
        <v>29</v>
      </c>
      <c r="F54" s="40">
        <v>68753</v>
      </c>
      <c r="G54" s="40">
        <v>9455</v>
      </c>
      <c r="H54" s="40">
        <v>9982</v>
      </c>
      <c r="I54" s="40"/>
      <c r="J54" s="40"/>
      <c r="K54" s="40"/>
      <c r="L54" s="40"/>
      <c r="M54" s="40"/>
      <c r="N54" s="40"/>
      <c r="O54" s="40"/>
      <c r="P54" s="40"/>
      <c r="Q54" s="40"/>
    </row>
    <row r="55" spans="2:29" x14ac:dyDescent="0.3">
      <c r="B55" s="35" t="s">
        <v>18</v>
      </c>
      <c r="C55" s="34" t="s">
        <v>123</v>
      </c>
      <c r="D55" s="33" t="s">
        <v>68</v>
      </c>
      <c r="E55" s="32" t="s">
        <v>28</v>
      </c>
      <c r="F55" s="40">
        <v>43870.75</v>
      </c>
      <c r="G55" s="40">
        <v>63032.5</v>
      </c>
      <c r="H55" s="40">
        <v>137379.5</v>
      </c>
      <c r="I55" s="40"/>
      <c r="J55" s="40"/>
      <c r="K55" s="40"/>
      <c r="L55" s="40"/>
      <c r="M55" s="40"/>
      <c r="N55" s="40"/>
      <c r="O55" s="40"/>
      <c r="P55" s="40"/>
      <c r="Q55" s="40"/>
    </row>
    <row r="56" spans="2:29" x14ac:dyDescent="0.3">
      <c r="B56" s="35" t="s">
        <v>18</v>
      </c>
      <c r="C56" s="34" t="s">
        <v>123</v>
      </c>
      <c r="D56" s="33" t="s">
        <v>105</v>
      </c>
      <c r="E56" s="32" t="s">
        <v>106</v>
      </c>
      <c r="F56" s="40">
        <v>65053</v>
      </c>
      <c r="G56" s="40">
        <v>24329</v>
      </c>
      <c r="H56" s="40">
        <v>3500</v>
      </c>
      <c r="I56" s="40"/>
      <c r="J56" s="40"/>
      <c r="K56" s="40"/>
      <c r="L56" s="40"/>
      <c r="M56" s="40"/>
      <c r="N56" s="40"/>
      <c r="O56" s="40"/>
      <c r="P56" s="40"/>
      <c r="Q56" s="40"/>
    </row>
    <row r="57" spans="2:29" x14ac:dyDescent="0.3">
      <c r="B57" s="35" t="s">
        <v>18</v>
      </c>
      <c r="C57" s="34" t="s">
        <v>242</v>
      </c>
      <c r="D57" s="33" t="s">
        <v>23</v>
      </c>
      <c r="E57" s="32" t="s">
        <v>27</v>
      </c>
      <c r="F57" s="40">
        <v>7146</v>
      </c>
      <c r="G57" s="40">
        <v>95865</v>
      </c>
      <c r="H57" s="40">
        <v>318978</v>
      </c>
      <c r="I57" s="40"/>
      <c r="J57" s="40"/>
      <c r="K57" s="40"/>
      <c r="L57" s="40"/>
      <c r="M57" s="40"/>
      <c r="N57" s="40"/>
      <c r="O57" s="40"/>
      <c r="P57" s="40"/>
      <c r="Q57" s="40"/>
    </row>
    <row r="58" spans="2:29" x14ac:dyDescent="0.3">
      <c r="B58" s="35" t="s">
        <v>18</v>
      </c>
      <c r="C58" s="34" t="s">
        <v>243</v>
      </c>
      <c r="D58" s="33" t="s">
        <v>100</v>
      </c>
      <c r="E58" s="32" t="s">
        <v>27</v>
      </c>
      <c r="F58" s="40">
        <v>4548</v>
      </c>
      <c r="G58" s="40">
        <v>17462</v>
      </c>
      <c r="H58" s="40">
        <v>56709</v>
      </c>
      <c r="I58" s="40"/>
      <c r="J58" s="40"/>
      <c r="K58" s="40"/>
      <c r="L58" s="40"/>
      <c r="M58" s="40"/>
      <c r="N58" s="40"/>
      <c r="O58" s="40"/>
      <c r="P58" s="40"/>
      <c r="Q58" s="40"/>
    </row>
    <row r="59" spans="2:29" x14ac:dyDescent="0.3">
      <c r="B59" s="35" t="s">
        <v>18</v>
      </c>
      <c r="C59" s="34" t="s">
        <v>244</v>
      </c>
      <c r="D59" s="33" t="s">
        <v>66</v>
      </c>
      <c r="E59" s="32" t="s">
        <v>27</v>
      </c>
      <c r="F59" s="40">
        <v>0</v>
      </c>
      <c r="G59" s="40">
        <v>0</v>
      </c>
      <c r="H59" s="40">
        <v>0</v>
      </c>
      <c r="I59" s="40"/>
      <c r="J59" s="40"/>
      <c r="K59" s="40"/>
      <c r="L59" s="40"/>
      <c r="M59" s="40"/>
      <c r="N59" s="40"/>
      <c r="O59" s="40"/>
      <c r="P59" s="40"/>
      <c r="Q59" s="40"/>
    </row>
    <row r="60" spans="2:29" x14ac:dyDescent="0.3">
      <c r="B60" s="35" t="s">
        <v>18</v>
      </c>
      <c r="C60" s="34" t="s">
        <v>245</v>
      </c>
      <c r="D60" s="33" t="s">
        <v>17</v>
      </c>
      <c r="E60" s="32" t="s">
        <v>26</v>
      </c>
      <c r="F60" s="40">
        <v>639935</v>
      </c>
      <c r="G60" s="40">
        <v>793812</v>
      </c>
      <c r="H60" s="40">
        <v>960639.5</v>
      </c>
      <c r="I60" s="40"/>
      <c r="J60" s="40"/>
      <c r="K60" s="40"/>
      <c r="L60" s="40"/>
      <c r="M60" s="40"/>
      <c r="N60" s="40"/>
      <c r="O60" s="40"/>
      <c r="P60" s="40"/>
      <c r="Q60" s="40"/>
    </row>
    <row r="61" spans="2:29" x14ac:dyDescent="0.3">
      <c r="B61" s="35" t="s">
        <v>18</v>
      </c>
      <c r="C61" s="34" t="s">
        <v>246</v>
      </c>
      <c r="D61" s="33" t="s">
        <v>17</v>
      </c>
      <c r="E61" s="32" t="s">
        <v>26</v>
      </c>
      <c r="F61" s="40">
        <v>614294</v>
      </c>
      <c r="G61" s="40">
        <v>750519</v>
      </c>
      <c r="H61" s="40">
        <v>594327</v>
      </c>
      <c r="I61" s="40"/>
      <c r="J61" s="40"/>
      <c r="K61" s="40"/>
      <c r="L61" s="40"/>
      <c r="M61" s="40"/>
      <c r="N61" s="40"/>
      <c r="O61" s="40"/>
      <c r="P61" s="40"/>
      <c r="Q61" s="40"/>
    </row>
    <row r="62" spans="2:29" x14ac:dyDescent="0.3">
      <c r="B62" s="35" t="s">
        <v>18</v>
      </c>
      <c r="C62" s="34" t="s">
        <v>247</v>
      </c>
      <c r="D62" s="33" t="s">
        <v>22</v>
      </c>
      <c r="E62" s="32" t="s">
        <v>26</v>
      </c>
      <c r="F62" s="40">
        <v>275269</v>
      </c>
      <c r="G62" s="40">
        <v>466535</v>
      </c>
      <c r="H62" s="40">
        <v>491067</v>
      </c>
      <c r="I62" s="40"/>
      <c r="J62" s="40"/>
      <c r="K62" s="40"/>
      <c r="L62" s="40"/>
      <c r="M62" s="40"/>
      <c r="N62" s="40"/>
      <c r="O62" s="40"/>
      <c r="P62" s="40"/>
      <c r="Q62" s="40"/>
    </row>
    <row r="63" spans="2:29" x14ac:dyDescent="0.3">
      <c r="B63" s="35" t="s">
        <v>18</v>
      </c>
      <c r="C63" s="34" t="s">
        <v>248</v>
      </c>
      <c r="D63" s="33" t="s">
        <v>103</v>
      </c>
      <c r="E63" s="32" t="s">
        <v>26</v>
      </c>
      <c r="F63" s="40">
        <v>813790</v>
      </c>
      <c r="G63" s="40">
        <v>613640</v>
      </c>
      <c r="H63" s="40">
        <v>502708</v>
      </c>
      <c r="I63" s="40"/>
      <c r="J63" s="40"/>
      <c r="K63" s="40"/>
      <c r="L63" s="40"/>
      <c r="M63" s="40"/>
      <c r="N63" s="40"/>
      <c r="O63" s="40"/>
      <c r="P63" s="40"/>
      <c r="Q63" s="40"/>
    </row>
    <row r="64" spans="2:29" x14ac:dyDescent="0.3">
      <c r="B64" s="35" t="s">
        <v>18</v>
      </c>
      <c r="C64" s="34" t="s">
        <v>249</v>
      </c>
      <c r="D64" s="33" t="s">
        <v>108</v>
      </c>
      <c r="E64" s="32" t="s">
        <v>25</v>
      </c>
      <c r="F64" s="40">
        <v>791</v>
      </c>
      <c r="G64" s="40">
        <v>402</v>
      </c>
      <c r="H64" s="40">
        <v>0</v>
      </c>
      <c r="I64" s="40"/>
      <c r="J64" s="40"/>
      <c r="K64" s="40"/>
      <c r="L64" s="40"/>
      <c r="M64" s="40"/>
      <c r="N64" s="40"/>
      <c r="O64" s="40"/>
      <c r="P64" s="40"/>
      <c r="Q64" s="40"/>
    </row>
    <row r="65" spans="1:17" x14ac:dyDescent="0.3">
      <c r="B65" s="35" t="s">
        <v>18</v>
      </c>
      <c r="C65" s="34" t="s">
        <v>250</v>
      </c>
      <c r="D65" s="33" t="s">
        <v>108</v>
      </c>
      <c r="E65" s="32" t="s">
        <v>26</v>
      </c>
      <c r="F65" s="40">
        <v>470209</v>
      </c>
      <c r="G65" s="40">
        <v>806616</v>
      </c>
      <c r="H65" s="40">
        <v>271821</v>
      </c>
      <c r="I65" s="40"/>
      <c r="J65" s="40"/>
      <c r="K65" s="40"/>
      <c r="L65" s="40"/>
      <c r="M65" s="40"/>
      <c r="N65" s="40"/>
      <c r="O65" s="40"/>
      <c r="P65" s="40"/>
      <c r="Q65" s="40"/>
    </row>
    <row r="66" spans="1:17" x14ac:dyDescent="0.3">
      <c r="B66" s="35" t="s">
        <v>18</v>
      </c>
      <c r="C66" s="34" t="s">
        <v>251</v>
      </c>
      <c r="D66" s="33" t="s">
        <v>100</v>
      </c>
      <c r="E66" s="32" t="s">
        <v>25</v>
      </c>
      <c r="F66" s="40">
        <v>6655</v>
      </c>
      <c r="G66" s="40">
        <v>2846</v>
      </c>
      <c r="H66" s="40">
        <v>0</v>
      </c>
      <c r="I66" s="40"/>
      <c r="J66" s="40"/>
      <c r="K66" s="40"/>
      <c r="L66" s="40"/>
      <c r="M66" s="40"/>
      <c r="N66" s="40"/>
      <c r="O66" s="40"/>
      <c r="P66" s="40"/>
      <c r="Q66" s="40"/>
    </row>
    <row r="67" spans="1:17" x14ac:dyDescent="0.3">
      <c r="B67" s="35" t="s">
        <v>18</v>
      </c>
      <c r="C67" s="34" t="s">
        <v>251</v>
      </c>
      <c r="D67" s="33" t="s">
        <v>100</v>
      </c>
      <c r="E67" s="32" t="s">
        <v>26</v>
      </c>
      <c r="F67" s="40">
        <v>327231</v>
      </c>
      <c r="G67" s="40">
        <v>424358</v>
      </c>
      <c r="H67" s="40">
        <v>269337</v>
      </c>
      <c r="I67" s="40"/>
      <c r="J67" s="40"/>
      <c r="K67" s="40"/>
      <c r="L67" s="40"/>
      <c r="M67" s="40"/>
      <c r="N67" s="40"/>
      <c r="O67" s="40"/>
      <c r="P67" s="40"/>
      <c r="Q67" s="40"/>
    </row>
    <row r="68" spans="1:17" x14ac:dyDescent="0.3">
      <c r="B68" s="35" t="s">
        <v>18</v>
      </c>
      <c r="C68" s="34" t="s">
        <v>251</v>
      </c>
      <c r="D68" s="33" t="s">
        <v>66</v>
      </c>
      <c r="E68" s="32" t="s">
        <v>13</v>
      </c>
      <c r="F68" s="40">
        <v>4894</v>
      </c>
      <c r="G68" s="40">
        <v>5432</v>
      </c>
      <c r="H68" s="40">
        <v>8224</v>
      </c>
      <c r="I68" s="40"/>
      <c r="J68" s="40"/>
      <c r="K68" s="40"/>
      <c r="L68" s="40"/>
      <c r="M68" s="40"/>
      <c r="N68" s="40"/>
      <c r="O68" s="40"/>
      <c r="P68" s="40"/>
      <c r="Q68" s="40"/>
    </row>
    <row r="69" spans="1:17" x14ac:dyDescent="0.3">
      <c r="A69" s="127" t="s">
        <v>175</v>
      </c>
      <c r="B69" s="35" t="s">
        <v>18</v>
      </c>
      <c r="C69" s="34" t="s">
        <v>252</v>
      </c>
      <c r="D69" s="33" t="s">
        <v>17</v>
      </c>
      <c r="E69" s="32" t="s">
        <v>13</v>
      </c>
      <c r="F69" s="40">
        <v>0</v>
      </c>
      <c r="G69" s="40">
        <v>0</v>
      </c>
      <c r="H69" s="40">
        <v>0</v>
      </c>
      <c r="I69" s="40"/>
      <c r="J69" s="40"/>
      <c r="K69" s="40"/>
      <c r="L69" s="40"/>
      <c r="M69" s="40"/>
      <c r="N69" s="40"/>
      <c r="O69" s="40"/>
      <c r="P69" s="40"/>
      <c r="Q69" s="40"/>
    </row>
    <row r="70" spans="1:17" x14ac:dyDescent="0.3">
      <c r="A70" s="127" t="s">
        <v>175</v>
      </c>
      <c r="B70" s="35" t="s">
        <v>18</v>
      </c>
      <c r="C70" s="34" t="s">
        <v>252</v>
      </c>
      <c r="D70" s="33" t="s">
        <v>108</v>
      </c>
      <c r="E70" s="32" t="s">
        <v>13</v>
      </c>
      <c r="F70" s="40">
        <v>0</v>
      </c>
      <c r="G70" s="40">
        <v>0</v>
      </c>
      <c r="H70" s="40">
        <v>0</v>
      </c>
      <c r="I70" s="40"/>
      <c r="J70" s="40"/>
      <c r="K70" s="40"/>
      <c r="L70" s="40"/>
      <c r="M70" s="40"/>
      <c r="N70" s="40"/>
      <c r="O70" s="40"/>
      <c r="P70" s="40"/>
      <c r="Q70" s="40"/>
    </row>
    <row r="71" spans="1:17" x14ac:dyDescent="0.3">
      <c r="A71" s="127" t="s">
        <v>175</v>
      </c>
      <c r="B71" s="84" t="s">
        <v>18</v>
      </c>
      <c r="C71" s="34" t="s">
        <v>252</v>
      </c>
      <c r="D71" s="33" t="s">
        <v>100</v>
      </c>
      <c r="E71" s="32" t="s">
        <v>13</v>
      </c>
      <c r="F71" s="85">
        <v>0</v>
      </c>
      <c r="G71" s="85">
        <v>0</v>
      </c>
      <c r="H71" s="85">
        <v>0</v>
      </c>
      <c r="I71" s="85"/>
      <c r="J71" s="85"/>
      <c r="K71" s="85"/>
      <c r="L71" s="85"/>
      <c r="M71" s="85"/>
      <c r="N71" s="85"/>
      <c r="O71" s="85"/>
      <c r="P71" s="85"/>
      <c r="Q71" s="85"/>
    </row>
    <row r="72" spans="1:17" x14ac:dyDescent="0.3">
      <c r="A72" s="127" t="s">
        <v>175</v>
      </c>
      <c r="B72" s="84" t="s">
        <v>18</v>
      </c>
      <c r="C72" s="34" t="s">
        <v>252</v>
      </c>
      <c r="D72" s="33" t="s">
        <v>66</v>
      </c>
      <c r="E72" s="32" t="s">
        <v>13</v>
      </c>
      <c r="F72" s="85">
        <v>0</v>
      </c>
      <c r="G72" s="85">
        <v>0</v>
      </c>
      <c r="H72" s="85">
        <v>0</v>
      </c>
      <c r="I72" s="85"/>
      <c r="J72" s="85"/>
      <c r="K72" s="85"/>
      <c r="L72" s="85"/>
      <c r="M72" s="85"/>
      <c r="N72" s="85"/>
      <c r="O72" s="85"/>
      <c r="P72" s="85"/>
      <c r="Q72" s="85"/>
    </row>
    <row r="73" spans="1:17" x14ac:dyDescent="0.3">
      <c r="A73" s="127" t="s">
        <v>175</v>
      </c>
      <c r="B73" s="84" t="s">
        <v>18</v>
      </c>
      <c r="C73" s="34" t="s">
        <v>252</v>
      </c>
      <c r="D73" s="33" t="s">
        <v>68</v>
      </c>
      <c r="E73" s="32" t="s">
        <v>13</v>
      </c>
      <c r="F73" s="85">
        <v>0</v>
      </c>
      <c r="G73" s="85">
        <v>0</v>
      </c>
      <c r="H73" s="85">
        <v>0</v>
      </c>
      <c r="I73" s="85"/>
      <c r="J73" s="85"/>
      <c r="K73" s="85"/>
      <c r="L73" s="85"/>
      <c r="M73" s="85"/>
      <c r="N73" s="85"/>
      <c r="O73" s="85"/>
      <c r="P73" s="85"/>
      <c r="Q73" s="85"/>
    </row>
    <row r="74" spans="1:17" x14ac:dyDescent="0.3">
      <c r="B74" s="84" t="s">
        <v>18</v>
      </c>
      <c r="C74" s="34" t="s">
        <v>178</v>
      </c>
      <c r="D74" s="33" t="s">
        <v>17</v>
      </c>
      <c r="E74" s="32" t="s">
        <v>25</v>
      </c>
      <c r="F74" s="85">
        <v>14816</v>
      </c>
      <c r="G74" s="85">
        <v>6913</v>
      </c>
      <c r="H74" s="85">
        <v>5094</v>
      </c>
      <c r="I74" s="85"/>
      <c r="J74" s="85"/>
      <c r="K74" s="85"/>
      <c r="L74" s="85"/>
      <c r="M74" s="85"/>
      <c r="N74" s="85"/>
      <c r="O74" s="85"/>
      <c r="P74" s="85"/>
      <c r="Q74" s="85"/>
    </row>
    <row r="75" spans="1:17" x14ac:dyDescent="0.3">
      <c r="B75" s="84" t="s">
        <v>18</v>
      </c>
      <c r="C75" s="34" t="s">
        <v>178</v>
      </c>
      <c r="D75" s="33" t="s">
        <v>17</v>
      </c>
      <c r="E75" s="32" t="s">
        <v>24</v>
      </c>
      <c r="F75" s="85">
        <v>4367</v>
      </c>
      <c r="G75" s="85">
        <v>2269</v>
      </c>
      <c r="H75" s="85">
        <v>2000</v>
      </c>
      <c r="I75" s="85"/>
      <c r="J75" s="85"/>
      <c r="K75" s="85"/>
      <c r="L75" s="85"/>
      <c r="M75" s="85"/>
      <c r="N75" s="85"/>
      <c r="O75" s="85"/>
      <c r="P75" s="85"/>
      <c r="Q75" s="85"/>
    </row>
    <row r="76" spans="1:17" x14ac:dyDescent="0.3">
      <c r="B76" s="84" t="s">
        <v>18</v>
      </c>
      <c r="C76" s="34" t="s">
        <v>253</v>
      </c>
      <c r="D76" s="33" t="s">
        <v>17</v>
      </c>
      <c r="E76" s="32" t="s">
        <v>21</v>
      </c>
      <c r="F76" s="85">
        <v>280058</v>
      </c>
      <c r="G76" s="85">
        <v>622792</v>
      </c>
      <c r="H76" s="85">
        <v>1915817</v>
      </c>
      <c r="I76" s="85"/>
      <c r="J76" s="85"/>
      <c r="K76" s="85"/>
      <c r="L76" s="85"/>
      <c r="M76" s="85"/>
      <c r="N76" s="85"/>
      <c r="O76" s="85"/>
      <c r="P76" s="85"/>
      <c r="Q76" s="85"/>
    </row>
    <row r="77" spans="1:17" x14ac:dyDescent="0.3">
      <c r="B77" s="84" t="s">
        <v>18</v>
      </c>
      <c r="C77" s="34" t="s">
        <v>254</v>
      </c>
      <c r="D77" s="33" t="s">
        <v>17</v>
      </c>
      <c r="E77" s="32" t="s">
        <v>109</v>
      </c>
      <c r="F77" s="85">
        <v>0</v>
      </c>
      <c r="G77" s="85">
        <v>0</v>
      </c>
      <c r="H77" s="85">
        <v>0</v>
      </c>
      <c r="I77" s="85"/>
      <c r="J77" s="85"/>
      <c r="K77" s="85"/>
      <c r="L77" s="85"/>
      <c r="M77" s="85"/>
      <c r="N77" s="85"/>
      <c r="O77" s="85"/>
      <c r="P77" s="85"/>
      <c r="Q77" s="85"/>
    </row>
    <row r="78" spans="1:17" x14ac:dyDescent="0.3">
      <c r="A78" s="127" t="s">
        <v>175</v>
      </c>
      <c r="B78" s="84" t="s">
        <v>18</v>
      </c>
      <c r="C78" s="34" t="s">
        <v>217</v>
      </c>
      <c r="D78" s="33" t="s">
        <v>23</v>
      </c>
      <c r="E78" s="32" t="s">
        <v>21</v>
      </c>
      <c r="F78" s="85">
        <v>0</v>
      </c>
      <c r="G78" s="85">
        <v>0</v>
      </c>
      <c r="H78" s="85">
        <v>150000</v>
      </c>
      <c r="I78" s="85"/>
      <c r="J78" s="85"/>
      <c r="K78" s="85"/>
      <c r="L78" s="85"/>
      <c r="M78" s="85"/>
      <c r="N78" s="85"/>
      <c r="O78" s="85"/>
      <c r="P78" s="85"/>
      <c r="Q78" s="85"/>
    </row>
    <row r="79" spans="1:17" x14ac:dyDescent="0.3">
      <c r="B79" s="84" t="s">
        <v>18</v>
      </c>
      <c r="C79" s="34" t="s">
        <v>255</v>
      </c>
      <c r="D79" s="33" t="s">
        <v>22</v>
      </c>
      <c r="E79" s="32" t="s">
        <v>21</v>
      </c>
      <c r="F79" s="85">
        <v>0</v>
      </c>
      <c r="G79" s="85">
        <v>0</v>
      </c>
      <c r="H79" s="85">
        <v>10000</v>
      </c>
      <c r="I79" s="85"/>
      <c r="J79" s="85"/>
      <c r="K79" s="85"/>
      <c r="L79" s="85"/>
      <c r="M79" s="85"/>
      <c r="N79" s="85"/>
      <c r="O79" s="85"/>
      <c r="P79" s="85"/>
      <c r="Q79" s="85"/>
    </row>
    <row r="80" spans="1:17" x14ac:dyDescent="0.3">
      <c r="B80" s="84" t="s">
        <v>18</v>
      </c>
      <c r="C80" s="34" t="s">
        <v>256</v>
      </c>
      <c r="D80" s="33" t="s">
        <v>103</v>
      </c>
      <c r="E80" s="32" t="s">
        <v>21</v>
      </c>
      <c r="F80" s="85">
        <v>200861</v>
      </c>
      <c r="G80" s="85">
        <v>710038</v>
      </c>
      <c r="H80" s="85">
        <v>514311</v>
      </c>
      <c r="I80" s="85"/>
      <c r="J80" s="85"/>
      <c r="K80" s="85"/>
      <c r="L80" s="85"/>
      <c r="M80" s="85"/>
      <c r="N80" s="85"/>
      <c r="O80" s="85"/>
      <c r="P80" s="85"/>
      <c r="Q80" s="85"/>
    </row>
    <row r="81" spans="1:17" x14ac:dyDescent="0.3">
      <c r="A81" s="127" t="s">
        <v>175</v>
      </c>
      <c r="B81" s="84" t="s">
        <v>18</v>
      </c>
      <c r="C81" s="34" t="s">
        <v>257</v>
      </c>
      <c r="D81" s="33" t="s">
        <v>103</v>
      </c>
      <c r="E81" s="32" t="s">
        <v>21</v>
      </c>
      <c r="F81" s="85">
        <v>0</v>
      </c>
      <c r="G81" s="85">
        <v>0</v>
      </c>
      <c r="H81" s="85">
        <v>0</v>
      </c>
      <c r="I81" s="85"/>
      <c r="J81" s="85"/>
      <c r="K81" s="85"/>
      <c r="L81" s="85"/>
      <c r="M81" s="85"/>
      <c r="N81" s="85"/>
      <c r="O81" s="85"/>
      <c r="P81" s="85"/>
      <c r="Q81" s="85"/>
    </row>
    <row r="82" spans="1:17" x14ac:dyDescent="0.3">
      <c r="A82" s="128"/>
      <c r="B82" s="84" t="s">
        <v>18</v>
      </c>
      <c r="C82" s="34" t="s">
        <v>258</v>
      </c>
      <c r="D82" s="33" t="s">
        <v>108</v>
      </c>
      <c r="E82" s="32" t="s">
        <v>21</v>
      </c>
      <c r="F82" s="85">
        <v>88200.6</v>
      </c>
      <c r="G82" s="85">
        <v>683412.1</v>
      </c>
      <c r="H82" s="85">
        <v>1100000</v>
      </c>
      <c r="I82" s="85"/>
      <c r="J82" s="85"/>
      <c r="K82" s="85"/>
      <c r="L82" s="85"/>
      <c r="M82" s="85"/>
      <c r="N82" s="85"/>
      <c r="O82" s="85"/>
      <c r="P82" s="85"/>
      <c r="Q82" s="85"/>
    </row>
    <row r="83" spans="1:17" x14ac:dyDescent="0.3">
      <c r="A83" s="128"/>
      <c r="B83" s="84" t="s">
        <v>18</v>
      </c>
      <c r="C83" s="34" t="s">
        <v>177</v>
      </c>
      <c r="D83" s="33" t="s">
        <v>103</v>
      </c>
      <c r="E83" s="32" t="s">
        <v>21</v>
      </c>
      <c r="F83" s="85">
        <v>30989.399999999994</v>
      </c>
      <c r="G83" s="85">
        <v>292890.90000000002</v>
      </c>
      <c r="H83" s="85">
        <v>1866292.6190476189</v>
      </c>
      <c r="I83" s="85"/>
      <c r="J83" s="85"/>
      <c r="K83" s="85"/>
      <c r="L83" s="85"/>
      <c r="M83" s="85"/>
      <c r="N83" s="85"/>
      <c r="O83" s="85"/>
      <c r="P83" s="85"/>
      <c r="Q83" s="85"/>
    </row>
    <row r="84" spans="1:17" x14ac:dyDescent="0.3">
      <c r="A84" s="127" t="s">
        <v>175</v>
      </c>
      <c r="B84" s="84" t="s">
        <v>18</v>
      </c>
      <c r="C84" s="34" t="s">
        <v>259</v>
      </c>
      <c r="D84" s="33" t="s">
        <v>108</v>
      </c>
      <c r="E84" s="32" t="s">
        <v>21</v>
      </c>
      <c r="F84" s="85">
        <v>0</v>
      </c>
      <c r="G84" s="85">
        <v>0</v>
      </c>
      <c r="H84" s="85">
        <v>3000</v>
      </c>
      <c r="I84" s="85"/>
      <c r="J84" s="85"/>
      <c r="K84" s="85"/>
      <c r="L84" s="85"/>
      <c r="M84" s="85"/>
      <c r="N84" s="85"/>
      <c r="O84" s="85"/>
      <c r="P84" s="85"/>
      <c r="Q84" s="85"/>
    </row>
    <row r="85" spans="1:17" x14ac:dyDescent="0.3">
      <c r="A85" s="127"/>
      <c r="B85" s="84" t="s">
        <v>18</v>
      </c>
      <c r="C85" s="34" t="s">
        <v>178</v>
      </c>
      <c r="D85" s="33" t="s">
        <v>100</v>
      </c>
      <c r="E85" s="32" t="s">
        <v>25</v>
      </c>
      <c r="F85" s="85">
        <v>109936</v>
      </c>
      <c r="G85" s="85">
        <v>67349</v>
      </c>
      <c r="H85" s="85">
        <v>38716</v>
      </c>
      <c r="I85" s="85"/>
      <c r="J85" s="85"/>
      <c r="K85" s="85"/>
      <c r="L85" s="85"/>
      <c r="M85" s="85"/>
      <c r="N85" s="85"/>
      <c r="O85" s="85"/>
      <c r="P85" s="85"/>
      <c r="Q85" s="85"/>
    </row>
    <row r="86" spans="1:17" x14ac:dyDescent="0.3">
      <c r="A86" s="127"/>
      <c r="B86" s="84" t="s">
        <v>18</v>
      </c>
      <c r="C86" s="34" t="s">
        <v>178</v>
      </c>
      <c r="D86" s="33" t="s">
        <v>100</v>
      </c>
      <c r="E86" s="32" t="s">
        <v>24</v>
      </c>
      <c r="F86" s="85">
        <v>92243</v>
      </c>
      <c r="G86" s="85">
        <v>78202</v>
      </c>
      <c r="H86" s="85">
        <v>73797</v>
      </c>
      <c r="I86" s="85"/>
      <c r="J86" s="85"/>
      <c r="K86" s="85"/>
      <c r="L86" s="85"/>
      <c r="M86" s="85"/>
      <c r="N86" s="85"/>
      <c r="O86" s="85"/>
      <c r="P86" s="85"/>
      <c r="Q86" s="85"/>
    </row>
    <row r="87" spans="1:17" x14ac:dyDescent="0.3">
      <c r="A87" s="127"/>
      <c r="B87" s="84" t="s">
        <v>18</v>
      </c>
      <c r="C87" s="34" t="s">
        <v>260</v>
      </c>
      <c r="D87" s="33" t="s">
        <v>100</v>
      </c>
      <c r="E87" s="32" t="s">
        <v>21</v>
      </c>
      <c r="F87" s="85">
        <v>90443</v>
      </c>
      <c r="G87" s="85">
        <v>362352</v>
      </c>
      <c r="H87" s="85">
        <v>397891.1176470588</v>
      </c>
      <c r="I87" s="85"/>
      <c r="J87" s="85"/>
      <c r="K87" s="85"/>
      <c r="L87" s="85"/>
      <c r="M87" s="85"/>
      <c r="N87" s="85"/>
      <c r="O87" s="85"/>
      <c r="P87" s="85"/>
      <c r="Q87" s="85"/>
    </row>
    <row r="88" spans="1:17" x14ac:dyDescent="0.3">
      <c r="B88" s="84" t="s">
        <v>18</v>
      </c>
      <c r="C88" s="34" t="s">
        <v>261</v>
      </c>
      <c r="D88" s="33" t="s">
        <v>100</v>
      </c>
      <c r="E88" s="32" t="s">
        <v>21</v>
      </c>
      <c r="F88" s="85">
        <v>0</v>
      </c>
      <c r="G88" s="85">
        <v>45000</v>
      </c>
      <c r="H88" s="85">
        <v>100000</v>
      </c>
      <c r="I88" s="85"/>
      <c r="J88" s="85"/>
      <c r="K88" s="85"/>
      <c r="L88" s="85"/>
      <c r="M88" s="85"/>
      <c r="N88" s="85"/>
      <c r="O88" s="85"/>
      <c r="P88" s="85"/>
      <c r="Q88" s="85"/>
    </row>
    <row r="89" spans="1:17" x14ac:dyDescent="0.3">
      <c r="B89" s="84" t="s">
        <v>18</v>
      </c>
      <c r="C89" s="34" t="s">
        <v>262</v>
      </c>
      <c r="D89" s="33" t="s">
        <v>110</v>
      </c>
      <c r="E89" s="32" t="s">
        <v>21</v>
      </c>
      <c r="F89" s="85">
        <v>0</v>
      </c>
      <c r="G89" s="85">
        <v>0</v>
      </c>
      <c r="H89" s="85">
        <v>0</v>
      </c>
      <c r="I89" s="85"/>
      <c r="J89" s="85"/>
      <c r="K89" s="85"/>
      <c r="L89" s="85"/>
      <c r="M89" s="85"/>
      <c r="N89" s="85"/>
      <c r="O89" s="85"/>
      <c r="P89" s="85"/>
      <c r="Q89" s="85"/>
    </row>
    <row r="90" spans="1:17" x14ac:dyDescent="0.3">
      <c r="B90" s="84" t="s">
        <v>18</v>
      </c>
      <c r="C90" s="34" t="s">
        <v>267</v>
      </c>
      <c r="D90" s="33" t="s">
        <v>237</v>
      </c>
      <c r="E90" s="32" t="s">
        <v>13</v>
      </c>
      <c r="F90" s="85">
        <v>0</v>
      </c>
      <c r="G90" s="85">
        <v>2000</v>
      </c>
      <c r="H90" s="85">
        <v>6050</v>
      </c>
      <c r="I90" s="85"/>
      <c r="J90" s="85"/>
      <c r="K90" s="85"/>
      <c r="L90" s="85"/>
      <c r="M90" s="85"/>
      <c r="N90" s="85"/>
      <c r="O90" s="85"/>
      <c r="P90" s="85"/>
      <c r="Q90" s="85"/>
    </row>
    <row r="91" spans="1:17" x14ac:dyDescent="0.3">
      <c r="B91" s="84" t="s">
        <v>18</v>
      </c>
      <c r="C91" s="34" t="s">
        <v>268</v>
      </c>
      <c r="D91" s="33" t="s">
        <v>66</v>
      </c>
      <c r="E91" s="32" t="s">
        <v>13</v>
      </c>
      <c r="F91" s="85">
        <v>7456</v>
      </c>
      <c r="G91" s="85">
        <v>8272</v>
      </c>
      <c r="H91" s="85">
        <v>4050</v>
      </c>
      <c r="I91" s="85"/>
      <c r="J91" s="85"/>
      <c r="K91" s="85"/>
      <c r="L91" s="85"/>
      <c r="M91" s="85"/>
      <c r="N91" s="85"/>
      <c r="O91" s="85"/>
      <c r="P91" s="85"/>
      <c r="Q91" s="85"/>
    </row>
    <row r="92" spans="1:17" x14ac:dyDescent="0.3">
      <c r="B92" s="185" t="s">
        <v>18</v>
      </c>
      <c r="C92" s="186" t="s">
        <v>238</v>
      </c>
      <c r="D92" s="187" t="s">
        <v>68</v>
      </c>
      <c r="E92" s="188" t="s">
        <v>13</v>
      </c>
      <c r="F92" s="167">
        <v>0</v>
      </c>
      <c r="G92" s="167">
        <v>0</v>
      </c>
      <c r="H92" s="167">
        <v>0</v>
      </c>
      <c r="I92" s="167"/>
      <c r="J92" s="167"/>
      <c r="K92" s="167"/>
      <c r="L92" s="167"/>
      <c r="M92" s="167"/>
      <c r="N92" s="167"/>
      <c r="O92" s="167"/>
      <c r="P92" s="167"/>
      <c r="Q92" s="167"/>
    </row>
    <row r="93" spans="1:17" x14ac:dyDescent="0.3">
      <c r="A93" s="127" t="s">
        <v>175</v>
      </c>
      <c r="B93" s="84" t="s">
        <v>18</v>
      </c>
      <c r="C93" s="34" t="s">
        <v>270</v>
      </c>
      <c r="D93" s="33" t="s">
        <v>17</v>
      </c>
      <c r="E93" s="32" t="s">
        <v>19</v>
      </c>
      <c r="F93" s="85">
        <v>0</v>
      </c>
      <c r="G93" s="85">
        <v>0</v>
      </c>
      <c r="H93" s="85">
        <v>750</v>
      </c>
      <c r="I93" s="85"/>
      <c r="J93" s="85"/>
      <c r="K93" s="85"/>
      <c r="L93" s="85"/>
      <c r="M93" s="85"/>
      <c r="N93" s="85"/>
      <c r="O93" s="85"/>
      <c r="P93" s="85"/>
      <c r="Q93" s="85"/>
    </row>
    <row r="94" spans="1:17" x14ac:dyDescent="0.3">
      <c r="A94" s="127"/>
      <c r="B94" s="84" t="s">
        <v>18</v>
      </c>
      <c r="C94" s="34" t="s">
        <v>269</v>
      </c>
      <c r="D94" s="33" t="s">
        <v>103</v>
      </c>
      <c r="E94" s="32" t="s">
        <v>30</v>
      </c>
      <c r="F94" s="85">
        <v>0</v>
      </c>
      <c r="G94" s="85">
        <v>0</v>
      </c>
      <c r="H94" s="85">
        <v>0</v>
      </c>
      <c r="I94" s="85"/>
      <c r="J94" s="85"/>
      <c r="K94" s="85"/>
      <c r="L94" s="85"/>
      <c r="M94" s="85"/>
      <c r="N94" s="85"/>
      <c r="O94" s="85"/>
      <c r="P94" s="85"/>
      <c r="Q94" s="85"/>
    </row>
    <row r="95" spans="1:17" x14ac:dyDescent="0.3">
      <c r="A95" s="127" t="s">
        <v>175</v>
      </c>
      <c r="B95" s="84" t="s">
        <v>18</v>
      </c>
      <c r="C95" s="34" t="s">
        <v>271</v>
      </c>
      <c r="D95" s="33" t="s">
        <v>272</v>
      </c>
      <c r="E95" s="32" t="s">
        <v>19</v>
      </c>
      <c r="F95" s="85">
        <v>0</v>
      </c>
      <c r="G95" s="85">
        <v>0</v>
      </c>
      <c r="H95" s="85">
        <v>750</v>
      </c>
      <c r="I95" s="85"/>
      <c r="J95" s="85"/>
      <c r="K95" s="85"/>
      <c r="L95" s="85"/>
      <c r="M95" s="85"/>
      <c r="N95" s="85"/>
      <c r="O95" s="85"/>
      <c r="P95" s="85"/>
      <c r="Q95" s="85"/>
    </row>
    <row r="96" spans="1:17" x14ac:dyDescent="0.3">
      <c r="A96" s="127"/>
      <c r="B96" s="84" t="s">
        <v>18</v>
      </c>
      <c r="C96" s="34" t="s">
        <v>263</v>
      </c>
      <c r="D96" s="33" t="s">
        <v>100</v>
      </c>
      <c r="E96" s="32" t="s">
        <v>30</v>
      </c>
      <c r="F96" s="85">
        <v>0</v>
      </c>
      <c r="G96" s="85">
        <v>0</v>
      </c>
      <c r="H96" s="85">
        <v>0</v>
      </c>
      <c r="I96" s="85"/>
      <c r="J96" s="85"/>
      <c r="K96" s="85"/>
      <c r="L96" s="85"/>
      <c r="M96" s="85"/>
      <c r="N96" s="85"/>
      <c r="O96" s="85"/>
      <c r="P96" s="85"/>
      <c r="Q96" s="85"/>
    </row>
    <row r="97" spans="1:17" x14ac:dyDescent="0.3">
      <c r="A97" s="127"/>
      <c r="B97" s="84" t="s">
        <v>18</v>
      </c>
      <c r="C97" s="34" t="s">
        <v>273</v>
      </c>
      <c r="D97" s="33" t="s">
        <v>66</v>
      </c>
      <c r="E97" s="32" t="s">
        <v>30</v>
      </c>
      <c r="F97" s="85">
        <v>0</v>
      </c>
      <c r="G97" s="85">
        <v>0</v>
      </c>
      <c r="H97" s="85">
        <v>0</v>
      </c>
      <c r="I97" s="85"/>
      <c r="J97" s="85"/>
      <c r="K97" s="85"/>
      <c r="L97" s="85"/>
      <c r="M97" s="85"/>
      <c r="N97" s="85"/>
      <c r="O97" s="85"/>
      <c r="P97" s="85"/>
      <c r="Q97" s="85"/>
    </row>
    <row r="98" spans="1:17" x14ac:dyDescent="0.3">
      <c r="A98" s="127" t="s">
        <v>175</v>
      </c>
      <c r="B98" s="181" t="s">
        <v>18</v>
      </c>
      <c r="C98" s="133" t="s">
        <v>111</v>
      </c>
      <c r="D98" s="134" t="s">
        <v>17</v>
      </c>
      <c r="E98" s="135" t="s">
        <v>213</v>
      </c>
      <c r="F98" s="171">
        <v>0</v>
      </c>
      <c r="G98" s="171">
        <v>0</v>
      </c>
      <c r="H98" s="171">
        <v>34500</v>
      </c>
      <c r="I98" s="171"/>
      <c r="J98" s="171"/>
      <c r="K98" s="171"/>
      <c r="L98" s="171"/>
      <c r="M98" s="171"/>
      <c r="N98" s="171"/>
      <c r="O98" s="171"/>
      <c r="P98" s="171"/>
      <c r="Q98" s="171"/>
    </row>
    <row r="99" spans="1:17" x14ac:dyDescent="0.3">
      <c r="A99" s="127" t="s">
        <v>175</v>
      </c>
      <c r="B99" s="84" t="s">
        <v>18</v>
      </c>
      <c r="C99" s="34" t="s">
        <v>264</v>
      </c>
      <c r="D99" s="33" t="s">
        <v>17</v>
      </c>
      <c r="E99" s="32" t="s">
        <v>213</v>
      </c>
      <c r="F99" s="85">
        <v>0</v>
      </c>
      <c r="G99" s="85">
        <v>0</v>
      </c>
      <c r="H99" s="85">
        <v>0</v>
      </c>
      <c r="I99" s="85"/>
      <c r="J99" s="85"/>
      <c r="K99" s="85"/>
      <c r="L99" s="85"/>
      <c r="M99" s="85"/>
      <c r="N99" s="85"/>
      <c r="O99" s="85"/>
      <c r="P99" s="85"/>
      <c r="Q99" s="85"/>
    </row>
    <row r="100" spans="1:17" x14ac:dyDescent="0.3">
      <c r="A100" s="127" t="s">
        <v>175</v>
      </c>
      <c r="B100" s="84" t="s">
        <v>18</v>
      </c>
      <c r="C100" s="34" t="s">
        <v>265</v>
      </c>
      <c r="D100" s="33" t="s">
        <v>103</v>
      </c>
      <c r="E100" s="32" t="s">
        <v>274</v>
      </c>
      <c r="F100" s="85">
        <v>0</v>
      </c>
      <c r="G100" s="85">
        <v>0</v>
      </c>
      <c r="H100" s="85">
        <v>3000</v>
      </c>
      <c r="I100" s="85"/>
      <c r="J100" s="85"/>
      <c r="K100" s="85"/>
      <c r="L100" s="85"/>
      <c r="M100" s="85"/>
      <c r="N100" s="85"/>
      <c r="O100" s="85"/>
      <c r="P100" s="85"/>
      <c r="Q100" s="85"/>
    </row>
    <row r="101" spans="1:17" x14ac:dyDescent="0.3">
      <c r="A101" s="127" t="s">
        <v>175</v>
      </c>
      <c r="B101" s="84" t="s">
        <v>18</v>
      </c>
      <c r="C101" s="34" t="s">
        <v>275</v>
      </c>
      <c r="D101" s="33" t="s">
        <v>108</v>
      </c>
      <c r="E101" s="32" t="s">
        <v>112</v>
      </c>
      <c r="F101" s="85">
        <v>0</v>
      </c>
      <c r="G101" s="85">
        <v>0</v>
      </c>
      <c r="H101" s="85">
        <v>18000</v>
      </c>
      <c r="I101" s="85"/>
      <c r="J101" s="85"/>
      <c r="K101" s="85"/>
      <c r="L101" s="85"/>
      <c r="M101" s="85"/>
      <c r="N101" s="85"/>
      <c r="O101" s="85"/>
      <c r="P101" s="85"/>
      <c r="Q101" s="85"/>
    </row>
    <row r="102" spans="1:17" x14ac:dyDescent="0.3">
      <c r="A102" s="127" t="s">
        <v>175</v>
      </c>
      <c r="B102" s="84" t="s">
        <v>18</v>
      </c>
      <c r="C102" s="34" t="s">
        <v>276</v>
      </c>
      <c r="D102" s="33" t="s">
        <v>108</v>
      </c>
      <c r="E102" s="32" t="s">
        <v>274</v>
      </c>
      <c r="F102" s="85">
        <v>0</v>
      </c>
      <c r="G102" s="85">
        <v>10.5</v>
      </c>
      <c r="H102" s="85">
        <v>1500</v>
      </c>
      <c r="I102" s="85"/>
      <c r="J102" s="85"/>
      <c r="K102" s="85"/>
      <c r="L102" s="85"/>
      <c r="M102" s="85"/>
      <c r="N102" s="85"/>
      <c r="O102" s="85"/>
      <c r="P102" s="85"/>
      <c r="Q102" s="85"/>
    </row>
    <row r="103" spans="1:17" x14ac:dyDescent="0.3">
      <c r="A103" s="127" t="s">
        <v>175</v>
      </c>
      <c r="B103" s="84" t="s">
        <v>18</v>
      </c>
      <c r="C103" s="34" t="s">
        <v>300</v>
      </c>
      <c r="D103" s="33" t="s">
        <v>100</v>
      </c>
      <c r="E103" s="32" t="s">
        <v>274</v>
      </c>
      <c r="F103" s="85">
        <v>0</v>
      </c>
      <c r="G103" s="85">
        <v>123</v>
      </c>
      <c r="H103" s="85">
        <v>1500</v>
      </c>
      <c r="I103" s="85"/>
      <c r="J103" s="85"/>
      <c r="K103" s="85"/>
      <c r="L103" s="85"/>
      <c r="M103" s="85"/>
      <c r="N103" s="85"/>
      <c r="O103" s="85"/>
      <c r="P103" s="85"/>
      <c r="Q103" s="85"/>
    </row>
    <row r="104" spans="1:17" x14ac:dyDescent="0.3">
      <c r="A104" s="127" t="s">
        <v>175</v>
      </c>
      <c r="B104" s="185" t="s">
        <v>18</v>
      </c>
      <c r="C104" s="186" t="s">
        <v>301</v>
      </c>
      <c r="D104" s="187" t="s">
        <v>66</v>
      </c>
      <c r="E104" s="188" t="s">
        <v>30</v>
      </c>
      <c r="F104" s="167"/>
      <c r="G104" s="167"/>
      <c r="H104" s="167"/>
      <c r="I104" s="167"/>
      <c r="J104" s="167"/>
      <c r="K104" s="167"/>
      <c r="L104" s="167"/>
      <c r="M104" s="167"/>
      <c r="N104" s="167"/>
      <c r="O104" s="167"/>
      <c r="P104" s="167"/>
      <c r="Q104" s="167"/>
    </row>
    <row r="105" spans="1:17" x14ac:dyDescent="0.3">
      <c r="A105" s="127" t="s">
        <v>175</v>
      </c>
      <c r="B105" s="84" t="s">
        <v>18</v>
      </c>
      <c r="C105" s="34" t="s">
        <v>277</v>
      </c>
      <c r="D105" s="33" t="s">
        <v>212</v>
      </c>
      <c r="E105" s="32" t="s">
        <v>278</v>
      </c>
      <c r="F105" s="85">
        <v>0</v>
      </c>
      <c r="G105" s="85">
        <v>0</v>
      </c>
      <c r="H105" s="85">
        <v>0</v>
      </c>
      <c r="I105" s="85"/>
      <c r="J105" s="85"/>
      <c r="K105" s="85"/>
      <c r="L105" s="85"/>
      <c r="M105" s="85"/>
      <c r="N105" s="85"/>
      <c r="O105" s="85"/>
      <c r="P105" s="85"/>
      <c r="Q105" s="85"/>
    </row>
    <row r="106" spans="1:17" x14ac:dyDescent="0.3">
      <c r="A106" s="127" t="s">
        <v>175</v>
      </c>
      <c r="B106" s="84" t="s">
        <v>18</v>
      </c>
      <c r="C106" s="34" t="s">
        <v>302</v>
      </c>
      <c r="D106" s="33" t="s">
        <v>103</v>
      </c>
      <c r="E106" s="32" t="s">
        <v>278</v>
      </c>
      <c r="F106" s="85">
        <v>0</v>
      </c>
      <c r="G106" s="85">
        <v>0</v>
      </c>
      <c r="H106" s="85">
        <v>0</v>
      </c>
      <c r="I106" s="85"/>
      <c r="J106" s="85"/>
      <c r="K106" s="85"/>
      <c r="L106" s="85"/>
      <c r="M106" s="85"/>
      <c r="N106" s="85"/>
      <c r="O106" s="85"/>
      <c r="P106" s="85"/>
      <c r="Q106" s="85"/>
    </row>
    <row r="107" spans="1:17" x14ac:dyDescent="0.3">
      <c r="A107" s="127" t="s">
        <v>175</v>
      </c>
      <c r="B107" s="84" t="s">
        <v>18</v>
      </c>
      <c r="C107" s="34" t="s">
        <v>303</v>
      </c>
      <c r="D107" s="33" t="s">
        <v>108</v>
      </c>
      <c r="E107" s="32" t="s">
        <v>278</v>
      </c>
      <c r="F107" s="85">
        <v>0</v>
      </c>
      <c r="G107" s="85">
        <v>0</v>
      </c>
      <c r="H107" s="85">
        <v>0</v>
      </c>
      <c r="I107" s="85"/>
      <c r="J107" s="85"/>
      <c r="K107" s="85"/>
      <c r="L107" s="85"/>
      <c r="M107" s="85"/>
      <c r="N107" s="85"/>
      <c r="O107" s="85"/>
      <c r="P107" s="85"/>
      <c r="Q107" s="85"/>
    </row>
    <row r="108" spans="1:17" x14ac:dyDescent="0.3">
      <c r="A108" s="127" t="s">
        <v>175</v>
      </c>
      <c r="B108" s="84" t="s">
        <v>18</v>
      </c>
      <c r="C108" s="34" t="s">
        <v>304</v>
      </c>
      <c r="D108" s="33" t="s">
        <v>305</v>
      </c>
      <c r="E108" s="32" t="s">
        <v>30</v>
      </c>
      <c r="F108" s="85">
        <v>0</v>
      </c>
      <c r="G108" s="85">
        <v>0</v>
      </c>
      <c r="H108" s="85">
        <v>0</v>
      </c>
      <c r="I108" s="85"/>
      <c r="J108" s="85"/>
      <c r="K108" s="85"/>
      <c r="L108" s="85"/>
      <c r="M108" s="85"/>
      <c r="N108" s="85"/>
      <c r="O108" s="85"/>
      <c r="P108" s="85"/>
      <c r="Q108" s="85"/>
    </row>
    <row r="109" spans="1:17" x14ac:dyDescent="0.3">
      <c r="A109" s="127" t="s">
        <v>175</v>
      </c>
      <c r="B109" s="84" t="s">
        <v>18</v>
      </c>
      <c r="C109" s="34" t="s">
        <v>279</v>
      </c>
      <c r="D109" s="33" t="s">
        <v>306</v>
      </c>
      <c r="E109" s="32" t="s">
        <v>30</v>
      </c>
      <c r="F109" s="85">
        <v>0</v>
      </c>
      <c r="G109" s="85">
        <v>0</v>
      </c>
      <c r="H109" s="85">
        <v>0</v>
      </c>
      <c r="I109" s="85"/>
      <c r="J109" s="85"/>
      <c r="K109" s="85"/>
      <c r="L109" s="85"/>
      <c r="M109" s="85"/>
      <c r="N109" s="85"/>
      <c r="O109" s="85"/>
      <c r="P109" s="85"/>
      <c r="Q109" s="85"/>
    </row>
    <row r="110" spans="1:17" x14ac:dyDescent="0.3">
      <c r="A110" s="129" t="s">
        <v>176</v>
      </c>
      <c r="B110" s="185" t="s">
        <v>18</v>
      </c>
      <c r="C110" s="186" t="s">
        <v>307</v>
      </c>
      <c r="D110" s="187" t="s">
        <v>66</v>
      </c>
      <c r="E110" s="188" t="s">
        <v>30</v>
      </c>
      <c r="F110" s="167">
        <v>0</v>
      </c>
      <c r="G110" s="167">
        <v>0</v>
      </c>
      <c r="H110" s="167">
        <v>0</v>
      </c>
      <c r="I110" s="167"/>
      <c r="J110" s="167"/>
      <c r="K110" s="167"/>
      <c r="L110" s="167"/>
      <c r="M110" s="167"/>
      <c r="N110" s="167"/>
      <c r="O110" s="167"/>
      <c r="P110" s="167"/>
      <c r="Q110" s="167"/>
    </row>
    <row r="111" spans="1:17" x14ac:dyDescent="0.3">
      <c r="A111" s="127" t="s">
        <v>175</v>
      </c>
      <c r="B111" s="84" t="s">
        <v>18</v>
      </c>
      <c r="C111" s="34" t="s">
        <v>308</v>
      </c>
      <c r="D111" s="33" t="s">
        <v>17</v>
      </c>
      <c r="E111" s="32" t="s">
        <v>309</v>
      </c>
      <c r="F111" s="85">
        <v>0</v>
      </c>
      <c r="G111" s="85">
        <v>0</v>
      </c>
      <c r="H111" s="85">
        <v>0</v>
      </c>
      <c r="I111" s="85"/>
      <c r="J111" s="85"/>
      <c r="K111" s="85"/>
      <c r="L111" s="85"/>
      <c r="M111" s="85"/>
      <c r="N111" s="85"/>
      <c r="O111" s="85"/>
      <c r="P111" s="85"/>
      <c r="Q111" s="85"/>
    </row>
    <row r="112" spans="1:17" x14ac:dyDescent="0.3">
      <c r="A112" s="127" t="s">
        <v>175</v>
      </c>
      <c r="B112" s="84" t="s">
        <v>18</v>
      </c>
      <c r="C112" s="34" t="s">
        <v>310</v>
      </c>
      <c r="D112" s="33" t="s">
        <v>103</v>
      </c>
      <c r="E112" s="32" t="s">
        <v>309</v>
      </c>
      <c r="F112" s="85">
        <v>0</v>
      </c>
      <c r="G112" s="85">
        <v>0</v>
      </c>
      <c r="H112" s="85">
        <v>0</v>
      </c>
      <c r="I112" s="85"/>
      <c r="J112" s="85"/>
      <c r="K112" s="85"/>
      <c r="L112" s="85"/>
      <c r="M112" s="85"/>
      <c r="N112" s="85"/>
      <c r="O112" s="85"/>
      <c r="P112" s="85"/>
      <c r="Q112" s="85"/>
    </row>
    <row r="113" spans="1:17" x14ac:dyDescent="0.3">
      <c r="A113" s="127" t="s">
        <v>175</v>
      </c>
      <c r="B113" s="84" t="s">
        <v>18</v>
      </c>
      <c r="C113" s="34" t="s">
        <v>311</v>
      </c>
      <c r="D113" s="33" t="s">
        <v>108</v>
      </c>
      <c r="E113" s="32" t="s">
        <v>309</v>
      </c>
      <c r="F113" s="85">
        <v>0</v>
      </c>
      <c r="G113" s="85">
        <v>0</v>
      </c>
      <c r="H113" s="85">
        <v>0</v>
      </c>
      <c r="I113" s="85"/>
      <c r="J113" s="85"/>
      <c r="K113" s="85"/>
      <c r="L113" s="85"/>
      <c r="M113" s="85"/>
      <c r="N113" s="85"/>
      <c r="O113" s="85"/>
      <c r="P113" s="85"/>
      <c r="Q113" s="85"/>
    </row>
    <row r="114" spans="1:17" x14ac:dyDescent="0.3">
      <c r="A114" s="127" t="s">
        <v>175</v>
      </c>
      <c r="B114" s="84" t="s">
        <v>18</v>
      </c>
      <c r="C114" s="34" t="s">
        <v>312</v>
      </c>
      <c r="D114" s="33" t="s">
        <v>100</v>
      </c>
      <c r="E114" s="32" t="s">
        <v>309</v>
      </c>
      <c r="F114" s="85">
        <v>0</v>
      </c>
      <c r="G114" s="85">
        <v>0</v>
      </c>
      <c r="H114" s="85">
        <v>0</v>
      </c>
      <c r="I114" s="85"/>
      <c r="J114" s="85"/>
      <c r="K114" s="85"/>
      <c r="L114" s="85"/>
      <c r="M114" s="85"/>
      <c r="N114" s="85"/>
      <c r="O114" s="85"/>
      <c r="P114" s="85"/>
      <c r="Q114" s="85"/>
    </row>
    <row r="115" spans="1:17" x14ac:dyDescent="0.3">
      <c r="A115" s="127" t="s">
        <v>175</v>
      </c>
      <c r="B115" s="185" t="s">
        <v>18</v>
      </c>
      <c r="C115" s="186" t="s">
        <v>313</v>
      </c>
      <c r="D115" s="187" t="s">
        <v>280</v>
      </c>
      <c r="E115" s="188" t="s">
        <v>309</v>
      </c>
      <c r="F115" s="167">
        <v>0</v>
      </c>
      <c r="G115" s="167">
        <v>0</v>
      </c>
      <c r="H115" s="167">
        <v>0</v>
      </c>
      <c r="I115" s="167"/>
      <c r="J115" s="167"/>
      <c r="K115" s="167"/>
      <c r="L115" s="167"/>
      <c r="M115" s="167"/>
      <c r="N115" s="167"/>
      <c r="O115" s="167"/>
      <c r="P115" s="167"/>
      <c r="Q115" s="167"/>
    </row>
    <row r="116" spans="1:17" x14ac:dyDescent="0.3">
      <c r="A116" s="127"/>
      <c r="B116" s="84" t="s">
        <v>18</v>
      </c>
      <c r="C116" s="34" t="s">
        <v>281</v>
      </c>
      <c r="D116" s="33" t="s">
        <v>17</v>
      </c>
      <c r="E116" s="32" t="s">
        <v>309</v>
      </c>
      <c r="F116" s="85">
        <v>0</v>
      </c>
      <c r="G116" s="85">
        <v>0</v>
      </c>
      <c r="H116" s="85">
        <v>0</v>
      </c>
      <c r="I116" s="85"/>
      <c r="J116" s="85"/>
      <c r="K116" s="85"/>
      <c r="L116" s="85"/>
      <c r="M116" s="85"/>
      <c r="N116" s="85"/>
      <c r="O116" s="85"/>
      <c r="P116" s="85"/>
      <c r="Q116" s="85"/>
    </row>
    <row r="117" spans="1:17" x14ac:dyDescent="0.3">
      <c r="A117" s="127"/>
      <c r="B117" s="84" t="s">
        <v>18</v>
      </c>
      <c r="C117" s="34" t="s">
        <v>282</v>
      </c>
      <c r="D117" s="33" t="s">
        <v>103</v>
      </c>
      <c r="E117" s="32" t="s">
        <v>309</v>
      </c>
      <c r="F117" s="85">
        <v>0</v>
      </c>
      <c r="G117" s="85">
        <v>0</v>
      </c>
      <c r="H117" s="85">
        <v>0</v>
      </c>
      <c r="I117" s="85"/>
      <c r="J117" s="85"/>
      <c r="K117" s="85"/>
      <c r="L117" s="85"/>
      <c r="M117" s="85"/>
      <c r="N117" s="85"/>
      <c r="O117" s="85"/>
      <c r="P117" s="85"/>
      <c r="Q117" s="85"/>
    </row>
    <row r="118" spans="1:17" x14ac:dyDescent="0.3">
      <c r="A118" s="127"/>
      <c r="B118" s="84" t="s">
        <v>18</v>
      </c>
      <c r="C118" s="34" t="s">
        <v>283</v>
      </c>
      <c r="D118" s="33" t="s">
        <v>108</v>
      </c>
      <c r="E118" s="32" t="s">
        <v>309</v>
      </c>
      <c r="F118" s="85">
        <v>0</v>
      </c>
      <c r="G118" s="85">
        <v>0</v>
      </c>
      <c r="H118" s="85">
        <v>0</v>
      </c>
      <c r="I118" s="85"/>
      <c r="J118" s="85"/>
      <c r="K118" s="85"/>
      <c r="L118" s="85"/>
      <c r="M118" s="85"/>
      <c r="N118" s="85"/>
      <c r="O118" s="85"/>
      <c r="P118" s="85"/>
      <c r="Q118" s="85"/>
    </row>
    <row r="119" spans="1:17" x14ac:dyDescent="0.3">
      <c r="A119" s="127"/>
      <c r="B119" s="84" t="s">
        <v>18</v>
      </c>
      <c r="C119" s="34" t="s">
        <v>284</v>
      </c>
      <c r="D119" s="33" t="s">
        <v>100</v>
      </c>
      <c r="E119" s="32" t="s">
        <v>309</v>
      </c>
      <c r="F119" s="85">
        <v>0</v>
      </c>
      <c r="G119" s="85">
        <v>0</v>
      </c>
      <c r="H119" s="85">
        <v>0</v>
      </c>
      <c r="I119" s="85"/>
      <c r="J119" s="85"/>
      <c r="K119" s="85"/>
      <c r="L119" s="85"/>
      <c r="M119" s="85"/>
      <c r="N119" s="85"/>
      <c r="O119" s="85"/>
      <c r="P119" s="85"/>
      <c r="Q119" s="85"/>
    </row>
    <row r="120" spans="1:17" x14ac:dyDescent="0.3">
      <c r="A120" s="127"/>
      <c r="B120" s="84" t="s">
        <v>18</v>
      </c>
      <c r="C120" s="34" t="s">
        <v>285</v>
      </c>
      <c r="D120" s="33" t="s">
        <v>280</v>
      </c>
      <c r="E120" s="32" t="s">
        <v>309</v>
      </c>
      <c r="F120" s="85">
        <v>0</v>
      </c>
      <c r="G120" s="85">
        <v>0</v>
      </c>
      <c r="H120" s="85">
        <v>0</v>
      </c>
      <c r="I120" s="85"/>
      <c r="J120" s="85"/>
      <c r="K120" s="85"/>
      <c r="L120" s="85"/>
      <c r="M120" s="85"/>
      <c r="N120" s="85"/>
      <c r="O120" s="85"/>
      <c r="P120" s="85"/>
      <c r="Q120" s="85"/>
    </row>
    <row r="121" spans="1:17" x14ac:dyDescent="0.3">
      <c r="B121" s="86" t="s">
        <v>64</v>
      </c>
      <c r="C121" s="87" t="s">
        <v>65</v>
      </c>
      <c r="D121" s="87" t="s">
        <v>66</v>
      </c>
      <c r="E121" s="88" t="s">
        <v>67</v>
      </c>
      <c r="F121" s="89">
        <v>68092</v>
      </c>
      <c r="G121" s="89">
        <v>55559</v>
      </c>
      <c r="H121" s="89">
        <v>47239</v>
      </c>
      <c r="I121" s="89"/>
      <c r="J121" s="89"/>
      <c r="K121" s="89"/>
      <c r="L121" s="89"/>
      <c r="M121" s="89"/>
      <c r="N121" s="89"/>
      <c r="O121" s="89"/>
      <c r="P121" s="89"/>
      <c r="Q121" s="89"/>
    </row>
    <row r="122" spans="1:17" x14ac:dyDescent="0.3">
      <c r="B122" s="90" t="s">
        <v>64</v>
      </c>
      <c r="C122" s="60" t="s">
        <v>65</v>
      </c>
      <c r="D122" s="60" t="s">
        <v>68</v>
      </c>
      <c r="E122" s="57" t="s">
        <v>67</v>
      </c>
      <c r="F122" s="91">
        <v>96936</v>
      </c>
      <c r="G122" s="91">
        <v>55885</v>
      </c>
      <c r="H122" s="91">
        <v>35161</v>
      </c>
      <c r="I122" s="91"/>
      <c r="J122" s="91"/>
      <c r="K122" s="91"/>
      <c r="L122" s="91"/>
      <c r="M122" s="91"/>
      <c r="N122" s="91"/>
      <c r="O122" s="91"/>
      <c r="P122" s="91"/>
      <c r="Q122" s="91"/>
    </row>
    <row r="123" spans="1:17" x14ac:dyDescent="0.3">
      <c r="B123" s="90" t="s">
        <v>64</v>
      </c>
      <c r="C123" s="60" t="s">
        <v>69</v>
      </c>
      <c r="D123" s="60" t="s">
        <v>66</v>
      </c>
      <c r="E123" s="57" t="s">
        <v>67</v>
      </c>
      <c r="F123" s="91">
        <v>62662</v>
      </c>
      <c r="G123" s="91">
        <v>42077</v>
      </c>
      <c r="H123" s="91">
        <v>33205</v>
      </c>
      <c r="I123" s="91"/>
      <c r="J123" s="91"/>
      <c r="K123" s="91"/>
      <c r="L123" s="91"/>
      <c r="M123" s="91"/>
      <c r="N123" s="91"/>
      <c r="O123" s="91"/>
      <c r="P123" s="91"/>
      <c r="Q123" s="91"/>
    </row>
    <row r="124" spans="1:17" x14ac:dyDescent="0.3">
      <c r="B124" s="90" t="s">
        <v>64</v>
      </c>
      <c r="C124" s="60" t="s">
        <v>69</v>
      </c>
      <c r="D124" s="60" t="s">
        <v>68</v>
      </c>
      <c r="E124" s="57" t="s">
        <v>67</v>
      </c>
      <c r="F124" s="91">
        <v>160740</v>
      </c>
      <c r="G124" s="91">
        <v>48318</v>
      </c>
      <c r="H124" s="91">
        <v>37740</v>
      </c>
      <c r="I124" s="91"/>
      <c r="J124" s="91"/>
      <c r="K124" s="91"/>
      <c r="L124" s="91"/>
      <c r="M124" s="91"/>
      <c r="N124" s="91"/>
      <c r="O124" s="91"/>
      <c r="P124" s="91"/>
      <c r="Q124" s="91"/>
    </row>
    <row r="125" spans="1:17" x14ac:dyDescent="0.3">
      <c r="B125" s="90" t="s">
        <v>64</v>
      </c>
      <c r="C125" s="60" t="s">
        <v>70</v>
      </c>
      <c r="D125" s="60" t="s">
        <v>67</v>
      </c>
      <c r="E125" s="57" t="s">
        <v>67</v>
      </c>
      <c r="F125" s="91">
        <v>82907</v>
      </c>
      <c r="G125" s="91">
        <v>74735</v>
      </c>
      <c r="H125" s="91">
        <v>172912</v>
      </c>
      <c r="I125" s="91"/>
      <c r="J125" s="91"/>
      <c r="K125" s="91"/>
      <c r="L125" s="91"/>
      <c r="M125" s="91"/>
      <c r="N125" s="91"/>
      <c r="O125" s="91"/>
      <c r="P125" s="91"/>
      <c r="Q125" s="91"/>
    </row>
    <row r="126" spans="1:17" x14ac:dyDescent="0.3">
      <c r="B126" s="92" t="s">
        <v>59</v>
      </c>
      <c r="C126" s="93" t="s">
        <v>69</v>
      </c>
      <c r="D126" s="93" t="s">
        <v>67</v>
      </c>
      <c r="E126" s="74" t="s">
        <v>67</v>
      </c>
      <c r="F126" s="94">
        <v>93240</v>
      </c>
      <c r="G126" s="94">
        <v>55198</v>
      </c>
      <c r="H126" s="94">
        <v>38304</v>
      </c>
      <c r="I126" s="94"/>
      <c r="J126" s="94"/>
      <c r="K126" s="94"/>
      <c r="L126" s="94"/>
      <c r="M126" s="94"/>
      <c r="N126" s="94"/>
      <c r="O126" s="94"/>
      <c r="P126" s="94"/>
      <c r="Q126" s="94"/>
    </row>
    <row r="127" spans="1:17" x14ac:dyDescent="0.3">
      <c r="B127" s="90" t="s">
        <v>59</v>
      </c>
      <c r="C127" s="58" t="s">
        <v>71</v>
      </c>
      <c r="D127" s="60" t="s">
        <v>67</v>
      </c>
      <c r="E127" s="57" t="s">
        <v>29</v>
      </c>
      <c r="F127" s="95">
        <v>94875</v>
      </c>
      <c r="G127" s="95">
        <v>86509</v>
      </c>
      <c r="H127" s="95">
        <v>43947</v>
      </c>
      <c r="I127" s="95"/>
      <c r="J127" s="95"/>
      <c r="K127" s="95"/>
      <c r="L127" s="95"/>
      <c r="M127" s="95"/>
      <c r="N127" s="95"/>
      <c r="O127" s="95"/>
      <c r="P127" s="95"/>
      <c r="Q127" s="95"/>
    </row>
    <row r="128" spans="1:17" x14ac:dyDescent="0.3">
      <c r="B128" s="90" t="s">
        <v>59</v>
      </c>
      <c r="C128" s="58" t="s">
        <v>72</v>
      </c>
      <c r="D128" s="60" t="s">
        <v>67</v>
      </c>
      <c r="E128" s="57" t="s">
        <v>28</v>
      </c>
      <c r="F128" s="95">
        <v>65562</v>
      </c>
      <c r="G128" s="95">
        <v>106342</v>
      </c>
      <c r="H128" s="95">
        <v>84695</v>
      </c>
      <c r="I128" s="95"/>
      <c r="J128" s="95"/>
      <c r="K128" s="95"/>
      <c r="L128" s="95"/>
      <c r="M128" s="95"/>
      <c r="N128" s="95"/>
      <c r="O128" s="95"/>
      <c r="P128" s="95"/>
      <c r="Q128" s="95"/>
    </row>
    <row r="129" spans="1:17" x14ac:dyDescent="0.3">
      <c r="B129" s="90" t="s">
        <v>59</v>
      </c>
      <c r="C129" s="58" t="s">
        <v>73</v>
      </c>
      <c r="D129" s="60" t="s">
        <v>67</v>
      </c>
      <c r="E129" s="57" t="s">
        <v>74</v>
      </c>
      <c r="F129" s="95">
        <v>174127</v>
      </c>
      <c r="G129" s="95">
        <v>183113</v>
      </c>
      <c r="H129" s="95">
        <v>186074</v>
      </c>
      <c r="I129" s="95"/>
      <c r="J129" s="95"/>
      <c r="K129" s="95"/>
      <c r="L129" s="95"/>
      <c r="M129" s="95"/>
      <c r="N129" s="95"/>
      <c r="O129" s="95"/>
      <c r="P129" s="95"/>
      <c r="Q129" s="95"/>
    </row>
    <row r="130" spans="1:17" x14ac:dyDescent="0.3">
      <c r="B130" s="90" t="s">
        <v>59</v>
      </c>
      <c r="C130" s="58" t="s">
        <v>73</v>
      </c>
      <c r="D130" s="60" t="s">
        <v>67</v>
      </c>
      <c r="E130" s="57" t="s">
        <v>28</v>
      </c>
      <c r="F130" s="95">
        <v>45461</v>
      </c>
      <c r="G130" s="95">
        <v>74817</v>
      </c>
      <c r="H130" s="95">
        <v>105420</v>
      </c>
      <c r="I130" s="95"/>
      <c r="J130" s="95"/>
      <c r="K130" s="95"/>
      <c r="L130" s="95"/>
      <c r="M130" s="95"/>
      <c r="N130" s="95"/>
      <c r="O130" s="95"/>
      <c r="P130" s="95"/>
      <c r="Q130" s="95"/>
    </row>
    <row r="131" spans="1:17" x14ac:dyDescent="0.3">
      <c r="B131" s="90" t="s">
        <v>59</v>
      </c>
      <c r="C131" s="60" t="s">
        <v>75</v>
      </c>
      <c r="D131" s="60" t="s">
        <v>67</v>
      </c>
      <c r="E131" s="57" t="s">
        <v>67</v>
      </c>
      <c r="F131" s="95">
        <v>241686.60744382022</v>
      </c>
      <c r="G131" s="95">
        <v>171204.26326785388</v>
      </c>
      <c r="H131" s="95">
        <v>0</v>
      </c>
      <c r="I131" s="95"/>
      <c r="J131" s="95"/>
      <c r="K131" s="95"/>
      <c r="L131" s="95"/>
      <c r="M131" s="95"/>
      <c r="N131" s="95"/>
      <c r="O131" s="95"/>
      <c r="P131" s="95"/>
      <c r="Q131" s="95"/>
    </row>
    <row r="132" spans="1:17" x14ac:dyDescent="0.3">
      <c r="A132" s="129" t="s">
        <v>176</v>
      </c>
      <c r="B132" s="90" t="s">
        <v>59</v>
      </c>
      <c r="C132" s="58" t="s">
        <v>84</v>
      </c>
      <c r="D132" s="60" t="s">
        <v>67</v>
      </c>
      <c r="E132" s="59" t="s">
        <v>76</v>
      </c>
      <c r="F132" s="95">
        <v>261292</v>
      </c>
      <c r="G132" s="95">
        <v>256912</v>
      </c>
      <c r="H132" s="95">
        <v>271842</v>
      </c>
      <c r="I132" s="95"/>
      <c r="J132" s="95"/>
      <c r="K132" s="95"/>
      <c r="L132" s="95"/>
      <c r="M132" s="95"/>
      <c r="N132" s="95"/>
      <c r="O132" s="95"/>
      <c r="P132" s="95"/>
      <c r="Q132" s="95"/>
    </row>
    <row r="133" spans="1:17" x14ac:dyDescent="0.3">
      <c r="A133" s="127" t="s">
        <v>175</v>
      </c>
      <c r="B133" s="90" t="s">
        <v>59</v>
      </c>
      <c r="C133" s="58" t="s">
        <v>84</v>
      </c>
      <c r="D133" s="60" t="s">
        <v>67</v>
      </c>
      <c r="E133" s="59" t="s">
        <v>77</v>
      </c>
      <c r="F133" s="95">
        <v>3429</v>
      </c>
      <c r="G133" s="95">
        <v>31869</v>
      </c>
      <c r="H133" s="95">
        <v>27000</v>
      </c>
      <c r="I133" s="95"/>
      <c r="J133" s="95"/>
      <c r="K133" s="95"/>
      <c r="L133" s="95"/>
      <c r="M133" s="95"/>
      <c r="N133" s="95"/>
      <c r="O133" s="95"/>
      <c r="P133" s="95"/>
      <c r="Q133" s="95"/>
    </row>
    <row r="134" spans="1:17" x14ac:dyDescent="0.3">
      <c r="A134" s="129" t="s">
        <v>176</v>
      </c>
      <c r="B134" s="90" t="s">
        <v>59</v>
      </c>
      <c r="C134" s="58" t="s">
        <v>84</v>
      </c>
      <c r="D134" s="60" t="s">
        <v>67</v>
      </c>
      <c r="E134" s="59" t="s">
        <v>78</v>
      </c>
      <c r="F134" s="95">
        <v>33852</v>
      </c>
      <c r="G134" s="95">
        <v>37200</v>
      </c>
      <c r="H134" s="95">
        <v>39955</v>
      </c>
      <c r="I134" s="95"/>
      <c r="J134" s="95"/>
      <c r="K134" s="95"/>
      <c r="L134" s="95"/>
      <c r="M134" s="95"/>
      <c r="N134" s="95"/>
      <c r="O134" s="95"/>
      <c r="P134" s="95"/>
      <c r="Q134" s="95"/>
    </row>
    <row r="135" spans="1:17" x14ac:dyDescent="0.3">
      <c r="A135" s="129" t="s">
        <v>176</v>
      </c>
      <c r="B135" s="90" t="s">
        <v>59</v>
      </c>
      <c r="C135" s="58" t="s">
        <v>84</v>
      </c>
      <c r="D135" s="60" t="s">
        <v>68</v>
      </c>
      <c r="E135" s="59" t="s">
        <v>266</v>
      </c>
      <c r="F135" s="95">
        <v>0</v>
      </c>
      <c r="G135" s="95">
        <v>0</v>
      </c>
      <c r="H135" s="95">
        <v>0</v>
      </c>
      <c r="I135" s="95"/>
      <c r="J135" s="95"/>
      <c r="K135" s="95"/>
      <c r="L135" s="95"/>
      <c r="M135" s="95"/>
      <c r="N135" s="95"/>
      <c r="O135" s="95"/>
      <c r="P135" s="95"/>
      <c r="Q135" s="95"/>
    </row>
    <row r="136" spans="1:17" x14ac:dyDescent="0.3">
      <c r="A136" s="129" t="s">
        <v>176</v>
      </c>
      <c r="B136" s="90" t="s">
        <v>59</v>
      </c>
      <c r="C136" s="58" t="s">
        <v>84</v>
      </c>
      <c r="D136" s="60" t="s">
        <v>67</v>
      </c>
      <c r="E136" s="57" t="s">
        <v>80</v>
      </c>
      <c r="F136" s="95">
        <v>13515</v>
      </c>
      <c r="G136" s="95">
        <v>21888</v>
      </c>
      <c r="H136" s="95">
        <v>18203</v>
      </c>
      <c r="I136" s="95"/>
      <c r="J136" s="95"/>
      <c r="K136" s="95"/>
      <c r="L136" s="95"/>
      <c r="M136" s="95"/>
      <c r="N136" s="95"/>
      <c r="O136" s="95"/>
      <c r="P136" s="95"/>
      <c r="Q136" s="95"/>
    </row>
    <row r="137" spans="1:17" x14ac:dyDescent="0.3">
      <c r="A137" s="129" t="s">
        <v>176</v>
      </c>
      <c r="B137" s="90" t="s">
        <v>59</v>
      </c>
      <c r="C137" s="58" t="s">
        <v>81</v>
      </c>
      <c r="D137" s="60" t="s">
        <v>67</v>
      </c>
      <c r="E137" s="57" t="s">
        <v>299</v>
      </c>
      <c r="F137" s="95">
        <v>0</v>
      </c>
      <c r="G137" s="95">
        <v>29383</v>
      </c>
      <c r="H137" s="95">
        <v>73052</v>
      </c>
      <c r="I137" s="95"/>
      <c r="J137" s="95"/>
      <c r="K137" s="95"/>
      <c r="L137" s="95"/>
      <c r="M137" s="95"/>
      <c r="N137" s="95"/>
      <c r="O137" s="95"/>
      <c r="P137" s="95"/>
      <c r="Q137" s="95"/>
    </row>
    <row r="138" spans="1:17" x14ac:dyDescent="0.3">
      <c r="A138" s="129" t="s">
        <v>176</v>
      </c>
      <c r="B138" s="90" t="s">
        <v>59</v>
      </c>
      <c r="C138" s="58" t="s">
        <v>81</v>
      </c>
      <c r="D138" s="60" t="s">
        <v>67</v>
      </c>
      <c r="E138" s="57" t="s">
        <v>79</v>
      </c>
      <c r="F138" s="95">
        <v>0</v>
      </c>
      <c r="G138" s="95">
        <v>5000</v>
      </c>
      <c r="H138" s="95">
        <v>30745</v>
      </c>
      <c r="I138" s="95"/>
      <c r="J138" s="95"/>
      <c r="K138" s="95"/>
      <c r="L138" s="95"/>
      <c r="M138" s="95"/>
      <c r="N138" s="95"/>
      <c r="O138" s="95"/>
      <c r="P138" s="95"/>
      <c r="Q138" s="95"/>
    </row>
    <row r="139" spans="1:17" x14ac:dyDescent="0.3">
      <c r="A139" s="129" t="s">
        <v>176</v>
      </c>
      <c r="B139" s="90" t="s">
        <v>59</v>
      </c>
      <c r="C139" s="58" t="s">
        <v>81</v>
      </c>
      <c r="D139" s="60" t="s">
        <v>67</v>
      </c>
      <c r="E139" s="57" t="s">
        <v>80</v>
      </c>
      <c r="F139" s="95">
        <v>0</v>
      </c>
      <c r="G139" s="95">
        <v>11117</v>
      </c>
      <c r="H139" s="95">
        <v>18203</v>
      </c>
      <c r="I139" s="95"/>
      <c r="J139" s="95"/>
      <c r="K139" s="95"/>
      <c r="L139" s="95"/>
      <c r="M139" s="95"/>
      <c r="N139" s="95"/>
      <c r="O139" s="95"/>
      <c r="P139" s="95"/>
      <c r="Q139" s="95"/>
    </row>
    <row r="140" spans="1:17" x14ac:dyDescent="0.3">
      <c r="A140" s="129" t="s">
        <v>176</v>
      </c>
      <c r="B140" s="90" t="s">
        <v>59</v>
      </c>
      <c r="C140" s="58" t="s">
        <v>124</v>
      </c>
      <c r="D140" s="60" t="s">
        <v>67</v>
      </c>
      <c r="E140" s="57" t="s">
        <v>299</v>
      </c>
      <c r="F140" s="95">
        <v>0</v>
      </c>
      <c r="G140" s="95">
        <v>4000</v>
      </c>
      <c r="H140" s="95">
        <v>17500</v>
      </c>
      <c r="I140" s="95"/>
      <c r="J140" s="95"/>
      <c r="K140" s="95"/>
      <c r="L140" s="95"/>
      <c r="M140" s="95"/>
      <c r="N140" s="95"/>
      <c r="O140" s="95"/>
      <c r="P140" s="95"/>
      <c r="Q140" s="95"/>
    </row>
    <row r="141" spans="1:17" ht="13.5" customHeight="1" x14ac:dyDescent="0.3">
      <c r="A141" s="129" t="s">
        <v>176</v>
      </c>
      <c r="B141" s="90" t="s">
        <v>59</v>
      </c>
      <c r="C141" s="58" t="s">
        <v>124</v>
      </c>
      <c r="D141" s="60" t="s">
        <v>214</v>
      </c>
      <c r="E141" s="59" t="s">
        <v>82</v>
      </c>
      <c r="F141" s="95">
        <v>0</v>
      </c>
      <c r="G141" s="95">
        <v>0</v>
      </c>
      <c r="H141" s="95">
        <v>0</v>
      </c>
      <c r="I141" s="95"/>
      <c r="J141" s="95"/>
      <c r="K141" s="95"/>
      <c r="L141" s="95"/>
      <c r="M141" s="95"/>
      <c r="N141" s="95"/>
      <c r="O141" s="95"/>
      <c r="P141" s="95"/>
      <c r="Q141" s="95"/>
    </row>
    <row r="142" spans="1:17" ht="13.5" customHeight="1" x14ac:dyDescent="0.3">
      <c r="A142" s="129" t="s">
        <v>176</v>
      </c>
      <c r="B142" s="90" t="s">
        <v>59</v>
      </c>
      <c r="C142" s="58" t="s">
        <v>124</v>
      </c>
      <c r="D142" s="60" t="s">
        <v>215</v>
      </c>
      <c r="E142" s="59" t="s">
        <v>216</v>
      </c>
      <c r="F142" s="95">
        <v>0</v>
      </c>
      <c r="G142" s="95">
        <v>0</v>
      </c>
      <c r="H142" s="95">
        <v>0</v>
      </c>
      <c r="I142" s="95"/>
      <c r="J142" s="95"/>
      <c r="K142" s="95"/>
      <c r="L142" s="95"/>
      <c r="M142" s="95"/>
      <c r="N142" s="95"/>
      <c r="O142" s="95"/>
      <c r="P142" s="95"/>
      <c r="Q142" s="95"/>
    </row>
    <row r="143" spans="1:17" x14ac:dyDescent="0.3">
      <c r="A143" s="129" t="s">
        <v>176</v>
      </c>
      <c r="B143" s="90" t="e">
        <f>#REF!</f>
        <v>#REF!</v>
      </c>
      <c r="C143" s="58" t="e">
        <f>#REF!</f>
        <v>#REF!</v>
      </c>
      <c r="D143" s="60" t="e">
        <f>#REF!</f>
        <v>#REF!</v>
      </c>
      <c r="E143" s="59" t="e">
        <f>#REF!</f>
        <v>#REF!</v>
      </c>
      <c r="F143" s="95">
        <v>0</v>
      </c>
      <c r="G143" s="95">
        <v>0</v>
      </c>
      <c r="H143" s="95">
        <v>0</v>
      </c>
      <c r="I143" s="95"/>
      <c r="J143" s="95"/>
      <c r="K143" s="95"/>
      <c r="L143" s="95"/>
      <c r="M143" s="95"/>
      <c r="N143" s="95"/>
      <c r="O143" s="95"/>
      <c r="P143" s="95"/>
      <c r="Q143" s="95"/>
    </row>
    <row r="144" spans="1:17" x14ac:dyDescent="0.3">
      <c r="A144" s="129" t="s">
        <v>176</v>
      </c>
      <c r="B144" s="90" t="e">
        <f>#REF!</f>
        <v>#REF!</v>
      </c>
      <c r="C144" s="58" t="s">
        <v>286</v>
      </c>
      <c r="D144" s="60" t="s">
        <v>214</v>
      </c>
      <c r="E144" s="59" t="s">
        <v>287</v>
      </c>
      <c r="F144" s="95">
        <v>0</v>
      </c>
      <c r="G144" s="95">
        <v>0</v>
      </c>
      <c r="H144" s="95">
        <v>0</v>
      </c>
      <c r="I144" s="95"/>
      <c r="J144" s="95"/>
      <c r="K144" s="95"/>
      <c r="L144" s="95"/>
      <c r="M144" s="95"/>
      <c r="N144" s="95"/>
      <c r="O144" s="95"/>
      <c r="P144" s="95"/>
      <c r="Q144" s="95"/>
    </row>
    <row r="145" spans="1:21" x14ac:dyDescent="0.3">
      <c r="A145" s="129" t="s">
        <v>176</v>
      </c>
      <c r="B145" s="96" t="e">
        <f>#REF!</f>
        <v>#REF!</v>
      </c>
      <c r="C145" s="61" t="e">
        <f>#REF!</f>
        <v>#REF!</v>
      </c>
      <c r="D145" s="62" t="e">
        <f>#REF!</f>
        <v>#REF!</v>
      </c>
      <c r="E145" s="110" t="e">
        <f>#REF!</f>
        <v>#REF!</v>
      </c>
      <c r="F145" s="97">
        <v>0</v>
      </c>
      <c r="G145" s="97">
        <v>0</v>
      </c>
      <c r="H145" s="97">
        <v>3000</v>
      </c>
      <c r="I145" s="97"/>
      <c r="J145" s="97"/>
      <c r="K145" s="97"/>
      <c r="L145" s="97"/>
      <c r="M145" s="97"/>
      <c r="N145" s="97"/>
      <c r="O145" s="97"/>
      <c r="P145" s="97"/>
      <c r="Q145" s="97"/>
    </row>
    <row r="146" spans="1:21" x14ac:dyDescent="0.3">
      <c r="B146" s="98" t="s">
        <v>60</v>
      </c>
      <c r="C146" s="99" t="s">
        <v>114</v>
      </c>
      <c r="D146" s="99" t="s">
        <v>67</v>
      </c>
      <c r="E146" s="100" t="s">
        <v>116</v>
      </c>
      <c r="F146" s="101">
        <v>11427514.699999999</v>
      </c>
      <c r="G146" s="101">
        <v>8127039.1422706265</v>
      </c>
      <c r="H146" s="101">
        <v>7401851.8200361906</v>
      </c>
      <c r="I146" s="101"/>
      <c r="J146" s="101"/>
      <c r="K146" s="101"/>
      <c r="L146" s="101"/>
      <c r="M146" s="101"/>
      <c r="N146" s="101"/>
      <c r="O146" s="101"/>
      <c r="P146" s="101"/>
      <c r="Q146" s="101"/>
    </row>
    <row r="147" spans="1:21" x14ac:dyDescent="0.3">
      <c r="B147" s="98" t="s">
        <v>60</v>
      </c>
      <c r="C147" s="99" t="s">
        <v>70</v>
      </c>
      <c r="D147" s="99" t="s">
        <v>115</v>
      </c>
      <c r="E147" s="100" t="s">
        <v>116</v>
      </c>
      <c r="F147" s="101">
        <v>1108518.3358539655</v>
      </c>
      <c r="G147" s="101">
        <v>762309.20232291287</v>
      </c>
      <c r="H147" s="101">
        <v>533616.44162603898</v>
      </c>
      <c r="I147" s="101"/>
      <c r="J147" s="101"/>
      <c r="K147" s="101"/>
      <c r="L147" s="101"/>
      <c r="M147" s="101"/>
      <c r="N147" s="101"/>
      <c r="O147" s="101"/>
      <c r="P147" s="101"/>
      <c r="Q147" s="101"/>
    </row>
    <row r="148" spans="1:21" x14ac:dyDescent="0.3">
      <c r="B148" s="98" t="s">
        <v>60</v>
      </c>
      <c r="C148" s="99" t="s">
        <v>70</v>
      </c>
      <c r="D148" s="99" t="s">
        <v>100</v>
      </c>
      <c r="E148" s="100" t="s">
        <v>116</v>
      </c>
      <c r="F148" s="101">
        <v>4437509.4000000004</v>
      </c>
      <c r="G148" s="101">
        <v>3095459</v>
      </c>
      <c r="H148" s="101">
        <v>6105654</v>
      </c>
      <c r="I148" s="101"/>
      <c r="J148" s="101"/>
      <c r="K148" s="101"/>
      <c r="L148" s="101"/>
      <c r="M148" s="101"/>
      <c r="N148" s="101"/>
      <c r="O148" s="101"/>
      <c r="P148" s="101"/>
      <c r="Q148" s="101"/>
    </row>
    <row r="149" spans="1:21" x14ac:dyDescent="0.3">
      <c r="B149" s="98" t="s">
        <v>60</v>
      </c>
      <c r="C149" s="99" t="s">
        <v>70</v>
      </c>
      <c r="D149" s="99" t="s">
        <v>110</v>
      </c>
      <c r="E149" s="100" t="s">
        <v>116</v>
      </c>
      <c r="F149" s="101">
        <v>2009992</v>
      </c>
      <c r="G149" s="101">
        <v>861247.2</v>
      </c>
      <c r="H149" s="101">
        <v>1997438.8</v>
      </c>
      <c r="I149" s="101"/>
      <c r="J149" s="101"/>
      <c r="K149" s="101"/>
      <c r="L149" s="101"/>
      <c r="M149" s="101"/>
      <c r="N149" s="101"/>
      <c r="O149" s="101"/>
      <c r="P149" s="101"/>
      <c r="Q149" s="101"/>
    </row>
    <row r="150" spans="1:21" x14ac:dyDescent="0.3">
      <c r="B150" s="98" t="s">
        <v>60</v>
      </c>
      <c r="C150" s="99" t="s">
        <v>83</v>
      </c>
      <c r="D150" s="99" t="s">
        <v>115</v>
      </c>
      <c r="E150" s="100" t="s">
        <v>180</v>
      </c>
      <c r="F150" s="101">
        <v>150</v>
      </c>
      <c r="G150" s="101">
        <v>4000</v>
      </c>
      <c r="H150" s="101">
        <v>0</v>
      </c>
      <c r="I150" s="101"/>
      <c r="J150" s="101"/>
      <c r="K150" s="101"/>
      <c r="L150" s="101"/>
      <c r="M150" s="101"/>
      <c r="N150" s="101"/>
      <c r="O150" s="101"/>
      <c r="P150" s="101"/>
      <c r="Q150" s="101"/>
    </row>
    <row r="151" spans="1:21" x14ac:dyDescent="0.3">
      <c r="B151" s="98" t="s">
        <v>60</v>
      </c>
      <c r="C151" s="99" t="s">
        <v>83</v>
      </c>
      <c r="D151" s="99" t="s">
        <v>22</v>
      </c>
      <c r="E151" s="100" t="s">
        <v>181</v>
      </c>
      <c r="F151" s="101">
        <v>0</v>
      </c>
      <c r="G151" s="101">
        <v>500</v>
      </c>
      <c r="H151" s="101">
        <v>26336</v>
      </c>
      <c r="I151" s="101"/>
      <c r="J151" s="101"/>
      <c r="K151" s="101"/>
      <c r="L151" s="101"/>
      <c r="M151" s="101"/>
      <c r="N151" s="101"/>
      <c r="O151" s="101"/>
      <c r="P151" s="101"/>
      <c r="Q151" s="101"/>
    </row>
    <row r="152" spans="1:21" x14ac:dyDescent="0.3">
      <c r="B152" s="98" t="s">
        <v>60</v>
      </c>
      <c r="C152" s="99" t="s">
        <v>83</v>
      </c>
      <c r="D152" s="99" t="s">
        <v>100</v>
      </c>
      <c r="E152" s="100" t="s">
        <v>183</v>
      </c>
      <c r="F152" s="101">
        <v>366</v>
      </c>
      <c r="G152" s="101">
        <v>65000</v>
      </c>
      <c r="H152" s="101">
        <v>221056.45</v>
      </c>
      <c r="I152" s="101"/>
      <c r="J152" s="101"/>
      <c r="K152" s="101"/>
      <c r="L152" s="101"/>
      <c r="M152" s="101"/>
      <c r="N152" s="101"/>
      <c r="O152" s="101"/>
      <c r="P152" s="101"/>
      <c r="Q152" s="101"/>
    </row>
    <row r="153" spans="1:21" x14ac:dyDescent="0.3">
      <c r="B153" s="98" t="s">
        <v>60</v>
      </c>
      <c r="C153" s="99" t="s">
        <v>83</v>
      </c>
      <c r="D153" s="99" t="s">
        <v>100</v>
      </c>
      <c r="E153" s="100" t="s">
        <v>182</v>
      </c>
      <c r="F153" s="101">
        <v>0</v>
      </c>
      <c r="G153" s="101">
        <v>0</v>
      </c>
      <c r="H153" s="101">
        <v>11634.55</v>
      </c>
      <c r="I153" s="101"/>
      <c r="J153" s="101"/>
      <c r="K153" s="101"/>
      <c r="L153" s="101"/>
      <c r="M153" s="101"/>
      <c r="N153" s="101"/>
      <c r="O153" s="101"/>
      <c r="P153" s="101"/>
      <c r="Q153" s="101"/>
    </row>
    <row r="154" spans="1:21" x14ac:dyDescent="0.3">
      <c r="B154" s="98" t="s">
        <v>60</v>
      </c>
      <c r="C154" s="99" t="s">
        <v>83</v>
      </c>
      <c r="D154" s="99" t="s">
        <v>110</v>
      </c>
      <c r="E154" s="100" t="s">
        <v>183</v>
      </c>
      <c r="F154" s="101">
        <v>84</v>
      </c>
      <c r="G154" s="101">
        <v>9000</v>
      </c>
      <c r="H154" s="101">
        <v>7213.5</v>
      </c>
      <c r="I154" s="101"/>
      <c r="J154" s="101"/>
      <c r="K154" s="101"/>
      <c r="L154" s="101"/>
      <c r="M154" s="101"/>
      <c r="N154" s="101"/>
      <c r="O154" s="101"/>
      <c r="P154" s="101"/>
      <c r="Q154" s="101"/>
    </row>
    <row r="155" spans="1:21" x14ac:dyDescent="0.3">
      <c r="B155" s="98" t="s">
        <v>60</v>
      </c>
      <c r="C155" s="99" t="s">
        <v>83</v>
      </c>
      <c r="D155" s="99" t="s">
        <v>110</v>
      </c>
      <c r="E155" s="100" t="s">
        <v>182</v>
      </c>
      <c r="F155" s="101">
        <v>0</v>
      </c>
      <c r="G155" s="101">
        <v>0</v>
      </c>
      <c r="H155" s="101">
        <v>801.5</v>
      </c>
      <c r="I155" s="101"/>
      <c r="J155" s="101"/>
      <c r="K155" s="101"/>
      <c r="L155" s="101"/>
      <c r="M155" s="101"/>
      <c r="N155" s="101"/>
      <c r="O155" s="101"/>
      <c r="P155" s="101"/>
      <c r="Q155" s="101"/>
    </row>
    <row r="156" spans="1:21" s="153" customFormat="1" x14ac:dyDescent="0.3">
      <c r="A156" s="211" t="s">
        <v>175</v>
      </c>
      <c r="B156" s="98" t="s">
        <v>60</v>
      </c>
      <c r="C156" s="99" t="s">
        <v>86</v>
      </c>
      <c r="D156" s="99" t="s">
        <v>115</v>
      </c>
      <c r="E156" s="100" t="s">
        <v>116</v>
      </c>
      <c r="F156" s="101">
        <v>0</v>
      </c>
      <c r="G156" s="101">
        <v>0</v>
      </c>
      <c r="H156" s="101">
        <v>0</v>
      </c>
      <c r="I156" s="101"/>
      <c r="J156" s="101"/>
      <c r="K156" s="101"/>
      <c r="L156" s="101"/>
      <c r="M156" s="101"/>
      <c r="N156" s="101"/>
      <c r="O156" s="101"/>
      <c r="P156" s="101"/>
      <c r="Q156" s="101"/>
      <c r="R156"/>
      <c r="S156"/>
      <c r="T156"/>
      <c r="U156"/>
    </row>
    <row r="157" spans="1:21" s="153" customFormat="1" x14ac:dyDescent="0.3">
      <c r="A157" s="211" t="s">
        <v>175</v>
      </c>
      <c r="B157" s="98" t="s">
        <v>60</v>
      </c>
      <c r="C157" s="99" t="s">
        <v>86</v>
      </c>
      <c r="D157" s="99" t="s">
        <v>110</v>
      </c>
      <c r="E157" s="100" t="s">
        <v>116</v>
      </c>
      <c r="F157" s="101">
        <v>0</v>
      </c>
      <c r="G157" s="101">
        <v>0</v>
      </c>
      <c r="H157" s="101">
        <v>0</v>
      </c>
      <c r="I157" s="101"/>
      <c r="J157" s="101"/>
      <c r="K157" s="101"/>
      <c r="L157" s="101"/>
      <c r="M157" s="101"/>
      <c r="N157" s="101"/>
      <c r="O157" s="101"/>
      <c r="P157" s="101"/>
      <c r="Q157" s="101"/>
      <c r="R157"/>
      <c r="S157"/>
      <c r="T157"/>
      <c r="U157"/>
    </row>
    <row r="158" spans="1:21" x14ac:dyDescent="0.3">
      <c r="B158" s="98" t="s">
        <v>60</v>
      </c>
      <c r="C158" s="99" t="s">
        <v>84</v>
      </c>
      <c r="D158" s="99" t="s">
        <v>100</v>
      </c>
      <c r="E158" s="100" t="s">
        <v>116</v>
      </c>
      <c r="F158" s="101">
        <v>0</v>
      </c>
      <c r="G158" s="101">
        <v>0</v>
      </c>
      <c r="H158" s="101">
        <v>0</v>
      </c>
      <c r="I158" s="101"/>
      <c r="J158" s="101"/>
      <c r="K158" s="101"/>
      <c r="L158" s="101"/>
      <c r="M158" s="101"/>
      <c r="N158" s="101"/>
      <c r="O158" s="101"/>
      <c r="P158" s="101"/>
      <c r="Q158" s="101"/>
    </row>
    <row r="159" spans="1:21" x14ac:dyDescent="0.3">
      <c r="B159" s="98" t="s">
        <v>60</v>
      </c>
      <c r="C159" s="99" t="s">
        <v>84</v>
      </c>
      <c r="D159" s="99" t="s">
        <v>110</v>
      </c>
      <c r="E159" s="100" t="s">
        <v>116</v>
      </c>
      <c r="F159" s="101">
        <v>0</v>
      </c>
      <c r="G159" s="101">
        <v>0</v>
      </c>
      <c r="H159" s="101">
        <v>0</v>
      </c>
      <c r="I159" s="101"/>
      <c r="J159" s="101"/>
      <c r="K159" s="101"/>
      <c r="L159" s="101"/>
      <c r="M159" s="101"/>
      <c r="N159" s="101"/>
      <c r="O159" s="101"/>
      <c r="P159" s="101"/>
      <c r="Q159" s="101"/>
    </row>
    <row r="160" spans="1:21" x14ac:dyDescent="0.3">
      <c r="B160" s="98" t="s">
        <v>60</v>
      </c>
      <c r="C160" s="99" t="s">
        <v>70</v>
      </c>
      <c r="D160" s="99" t="s">
        <v>110</v>
      </c>
      <c r="E160" s="100" t="s">
        <v>64</v>
      </c>
      <c r="F160" s="101">
        <v>0</v>
      </c>
      <c r="G160" s="101">
        <v>0</v>
      </c>
      <c r="H160" s="101">
        <v>0</v>
      </c>
      <c r="I160" s="101"/>
      <c r="J160" s="101"/>
      <c r="K160" s="101"/>
      <c r="L160" s="101"/>
      <c r="M160" s="101"/>
      <c r="N160" s="101"/>
      <c r="O160" s="101"/>
      <c r="P160" s="101"/>
      <c r="Q160" s="101"/>
    </row>
    <row r="161" spans="1:17" x14ac:dyDescent="0.3">
      <c r="B161" s="98" t="s">
        <v>60</v>
      </c>
      <c r="C161" s="99" t="s">
        <v>70</v>
      </c>
      <c r="D161" s="99" t="s">
        <v>110</v>
      </c>
      <c r="E161" s="100" t="s">
        <v>59</v>
      </c>
      <c r="F161" s="101">
        <v>39985.336519634919</v>
      </c>
      <c r="G161" s="101">
        <v>75000</v>
      </c>
      <c r="H161" s="101">
        <v>87026</v>
      </c>
      <c r="I161" s="101"/>
      <c r="J161" s="101"/>
      <c r="K161" s="101"/>
      <c r="L161" s="101"/>
      <c r="M161" s="101"/>
      <c r="N161" s="101"/>
      <c r="O161" s="101"/>
      <c r="P161" s="101"/>
      <c r="Q161" s="101"/>
    </row>
    <row r="162" spans="1:17" x14ac:dyDescent="0.3">
      <c r="B162" s="98" t="s">
        <v>60</v>
      </c>
      <c r="C162" s="99" t="s">
        <v>83</v>
      </c>
      <c r="D162" s="99" t="s">
        <v>110</v>
      </c>
      <c r="E162" s="100" t="s">
        <v>64</v>
      </c>
      <c r="F162" s="101">
        <v>0</v>
      </c>
      <c r="G162" s="101">
        <v>0</v>
      </c>
      <c r="H162" s="101">
        <v>0</v>
      </c>
      <c r="I162" s="101"/>
      <c r="J162" s="101"/>
      <c r="K162" s="101"/>
      <c r="L162" s="101"/>
      <c r="M162" s="101"/>
      <c r="N162" s="101"/>
      <c r="O162" s="101"/>
      <c r="P162" s="101"/>
      <c r="Q162" s="101"/>
    </row>
    <row r="163" spans="1:17" x14ac:dyDescent="0.3">
      <c r="B163" s="143" t="s">
        <v>60</v>
      </c>
      <c r="C163" s="144" t="s">
        <v>83</v>
      </c>
      <c r="D163" s="144" t="s">
        <v>110</v>
      </c>
      <c r="E163" s="145" t="s">
        <v>59</v>
      </c>
      <c r="F163" s="139">
        <v>0</v>
      </c>
      <c r="G163" s="140">
        <v>0</v>
      </c>
      <c r="H163" s="140">
        <v>72040</v>
      </c>
      <c r="I163" s="140"/>
      <c r="J163" s="140"/>
      <c r="K163" s="140"/>
      <c r="L163" s="140"/>
      <c r="M163" s="140"/>
      <c r="N163" s="140"/>
      <c r="O163" s="140"/>
      <c r="P163" s="140"/>
      <c r="Q163" s="140"/>
    </row>
    <row r="164" spans="1:17" x14ac:dyDescent="0.3">
      <c r="B164" s="98" t="s">
        <v>230</v>
      </c>
      <c r="C164" s="99" t="s">
        <v>231</v>
      </c>
      <c r="D164" s="99" t="s">
        <v>100</v>
      </c>
      <c r="E164" s="100" t="s">
        <v>104</v>
      </c>
      <c r="F164" s="173">
        <v>105786.74625</v>
      </c>
      <c r="G164" s="173">
        <v>95000</v>
      </c>
      <c r="H164" s="173">
        <v>74250</v>
      </c>
      <c r="I164" s="173"/>
      <c r="J164" s="173"/>
      <c r="K164" s="173"/>
      <c r="L164" s="173"/>
      <c r="M164" s="173"/>
      <c r="N164" s="173"/>
      <c r="O164" s="173"/>
      <c r="P164" s="173"/>
      <c r="Q164" s="173"/>
    </row>
    <row r="165" spans="1:17" x14ac:dyDescent="0.3">
      <c r="B165" s="98" t="s">
        <v>230</v>
      </c>
      <c r="C165" s="99" t="s">
        <v>231</v>
      </c>
      <c r="D165" s="99" t="s">
        <v>66</v>
      </c>
      <c r="E165" s="100" t="s">
        <v>104</v>
      </c>
      <c r="F165" s="173">
        <v>479566.58300000004</v>
      </c>
      <c r="G165" s="173">
        <v>487695.56</v>
      </c>
      <c r="H165" s="173">
        <v>550000</v>
      </c>
      <c r="I165" s="173"/>
      <c r="J165" s="173"/>
      <c r="K165" s="173"/>
      <c r="L165" s="173"/>
      <c r="M165" s="173"/>
      <c r="N165" s="173"/>
      <c r="O165" s="173"/>
      <c r="P165" s="173"/>
      <c r="Q165" s="173"/>
    </row>
    <row r="166" spans="1:17" x14ac:dyDescent="0.3">
      <c r="B166" s="98" t="s">
        <v>230</v>
      </c>
      <c r="C166" s="99" t="s">
        <v>231</v>
      </c>
      <c r="D166" s="99" t="s">
        <v>68</v>
      </c>
      <c r="E166" s="100" t="s">
        <v>104</v>
      </c>
      <c r="F166" s="173">
        <v>59945.822875000005</v>
      </c>
      <c r="G166" s="173">
        <v>60961.945</v>
      </c>
      <c r="H166" s="173">
        <v>42307.692307692312</v>
      </c>
      <c r="I166" s="173"/>
      <c r="J166" s="173"/>
      <c r="K166" s="173"/>
      <c r="L166" s="173"/>
      <c r="M166" s="173"/>
      <c r="N166" s="173"/>
      <c r="O166" s="173"/>
      <c r="P166" s="173"/>
      <c r="Q166" s="173"/>
    </row>
    <row r="167" spans="1:17" x14ac:dyDescent="0.3">
      <c r="B167" s="98" t="s">
        <v>230</v>
      </c>
      <c r="C167" s="99" t="s">
        <v>70</v>
      </c>
      <c r="D167" s="99" t="s">
        <v>100</v>
      </c>
      <c r="E167" s="100" t="s">
        <v>28</v>
      </c>
      <c r="F167" s="173">
        <v>100313.28420000001</v>
      </c>
      <c r="G167" s="173">
        <v>100313.28420000001</v>
      </c>
      <c r="H167" s="173">
        <v>130000</v>
      </c>
      <c r="I167" s="173"/>
      <c r="J167" s="173"/>
      <c r="K167" s="173"/>
      <c r="L167" s="173"/>
      <c r="M167" s="173"/>
      <c r="N167" s="173"/>
      <c r="O167" s="173"/>
      <c r="P167" s="173"/>
      <c r="Q167" s="173"/>
    </row>
    <row r="168" spans="1:17" x14ac:dyDescent="0.3">
      <c r="B168" s="98" t="s">
        <v>230</v>
      </c>
      <c r="C168" s="99" t="s">
        <v>70</v>
      </c>
      <c r="D168" s="99" t="s">
        <v>66</v>
      </c>
      <c r="E168" s="100" t="s">
        <v>28</v>
      </c>
      <c r="F168" s="173">
        <v>454753.55504000001</v>
      </c>
      <c r="G168" s="173">
        <v>471932.36</v>
      </c>
      <c r="H168" s="173">
        <v>500000</v>
      </c>
      <c r="I168" s="173"/>
      <c r="J168" s="173"/>
      <c r="K168" s="173"/>
      <c r="L168" s="173"/>
      <c r="M168" s="173"/>
      <c r="N168" s="173"/>
      <c r="O168" s="173"/>
      <c r="P168" s="173"/>
      <c r="Q168" s="173"/>
    </row>
    <row r="169" spans="1:17" x14ac:dyDescent="0.3">
      <c r="B169" s="98" t="s">
        <v>230</v>
      </c>
      <c r="C169" s="99" t="s">
        <v>70</v>
      </c>
      <c r="D169" s="99" t="s">
        <v>68</v>
      </c>
      <c r="E169" s="100" t="s">
        <v>28</v>
      </c>
      <c r="F169" s="173">
        <v>56844.194380000001</v>
      </c>
      <c r="G169" s="173">
        <v>58991.544999999998</v>
      </c>
      <c r="H169" s="173">
        <v>75000</v>
      </c>
      <c r="I169" s="173"/>
      <c r="J169" s="173"/>
      <c r="K169" s="173"/>
      <c r="L169" s="173"/>
      <c r="M169" s="173"/>
      <c r="N169" s="173"/>
      <c r="O169" s="173"/>
      <c r="P169" s="173"/>
      <c r="Q169" s="173"/>
    </row>
    <row r="170" spans="1:17" x14ac:dyDescent="0.3">
      <c r="B170" s="98" t="s">
        <v>230</v>
      </c>
      <c r="C170" s="99" t="s">
        <v>83</v>
      </c>
      <c r="D170" s="99" t="s">
        <v>100</v>
      </c>
      <c r="E170" s="100" t="s">
        <v>27</v>
      </c>
      <c r="F170" s="173">
        <v>0</v>
      </c>
      <c r="G170" s="173">
        <v>2000</v>
      </c>
      <c r="H170" s="173">
        <v>18000</v>
      </c>
      <c r="I170" s="173"/>
      <c r="J170" s="173"/>
      <c r="K170" s="173"/>
      <c r="L170" s="173"/>
      <c r="M170" s="173"/>
      <c r="N170" s="173"/>
      <c r="O170" s="173"/>
      <c r="P170" s="173"/>
      <c r="Q170" s="173"/>
    </row>
    <row r="171" spans="1:17" x14ac:dyDescent="0.3">
      <c r="B171" s="98" t="s">
        <v>230</v>
      </c>
      <c r="C171" s="99" t="s">
        <v>83</v>
      </c>
      <c r="D171" s="99" t="s">
        <v>66</v>
      </c>
      <c r="E171" s="100" t="s">
        <v>27</v>
      </c>
      <c r="F171" s="173">
        <v>0</v>
      </c>
      <c r="G171" s="173">
        <v>0</v>
      </c>
      <c r="H171" s="173">
        <v>180</v>
      </c>
      <c r="I171" s="173"/>
      <c r="J171" s="173"/>
      <c r="K171" s="173"/>
      <c r="L171" s="173"/>
      <c r="M171" s="173"/>
      <c r="N171" s="173"/>
      <c r="O171" s="173"/>
      <c r="P171" s="173"/>
      <c r="Q171" s="173"/>
    </row>
    <row r="172" spans="1:17" x14ac:dyDescent="0.3">
      <c r="A172" s="127" t="s">
        <v>175</v>
      </c>
      <c r="B172" s="98" t="s">
        <v>230</v>
      </c>
      <c r="C172" s="99" t="s">
        <v>86</v>
      </c>
      <c r="D172" s="99" t="s">
        <v>100</v>
      </c>
      <c r="E172" s="100" t="s">
        <v>21</v>
      </c>
      <c r="F172" s="173">
        <v>0</v>
      </c>
      <c r="G172" s="173">
        <v>0</v>
      </c>
      <c r="H172" s="173">
        <v>0</v>
      </c>
      <c r="I172" s="173"/>
      <c r="J172" s="173"/>
      <c r="K172" s="173"/>
      <c r="L172" s="173"/>
      <c r="M172" s="173"/>
      <c r="N172" s="173"/>
      <c r="O172" s="173"/>
      <c r="P172" s="173"/>
      <c r="Q172" s="173"/>
    </row>
    <row r="173" spans="1:17" x14ac:dyDescent="0.3">
      <c r="A173" s="127" t="s">
        <v>175</v>
      </c>
      <c r="B173" s="98" t="s">
        <v>230</v>
      </c>
      <c r="C173" s="99" t="s">
        <v>86</v>
      </c>
      <c r="D173" s="99" t="s">
        <v>66</v>
      </c>
      <c r="E173" s="100" t="s">
        <v>21</v>
      </c>
      <c r="F173" s="173">
        <v>0</v>
      </c>
      <c r="G173" s="173">
        <v>0</v>
      </c>
      <c r="H173" s="173">
        <v>0</v>
      </c>
      <c r="I173" s="173"/>
      <c r="J173" s="173"/>
      <c r="K173" s="173"/>
      <c r="L173" s="173"/>
      <c r="M173" s="173"/>
      <c r="N173" s="173"/>
      <c r="O173" s="173"/>
      <c r="P173" s="173"/>
      <c r="Q173" s="173"/>
    </row>
    <row r="174" spans="1:17" x14ac:dyDescent="0.3">
      <c r="A174" s="127" t="s">
        <v>175</v>
      </c>
      <c r="B174" s="98" t="s">
        <v>230</v>
      </c>
      <c r="C174" s="99" t="s">
        <v>86</v>
      </c>
      <c r="D174" s="99" t="s">
        <v>68</v>
      </c>
      <c r="E174" s="100" t="s">
        <v>21</v>
      </c>
      <c r="F174" s="173">
        <v>0</v>
      </c>
      <c r="G174" s="173">
        <v>0</v>
      </c>
      <c r="H174" s="173">
        <v>0</v>
      </c>
      <c r="I174" s="173"/>
      <c r="J174" s="173"/>
      <c r="K174" s="173"/>
      <c r="L174" s="173"/>
      <c r="M174" s="173"/>
      <c r="N174" s="173"/>
      <c r="O174" s="173"/>
      <c r="P174" s="173"/>
      <c r="Q174" s="173"/>
    </row>
    <row r="175" spans="1:17" x14ac:dyDescent="0.3">
      <c r="B175" s="98" t="s">
        <v>230</v>
      </c>
      <c r="C175" s="99" t="s">
        <v>232</v>
      </c>
      <c r="D175" s="99" t="s">
        <v>100</v>
      </c>
      <c r="E175" s="100" t="s">
        <v>21</v>
      </c>
      <c r="F175" s="173">
        <v>0</v>
      </c>
      <c r="G175" s="173">
        <v>0</v>
      </c>
      <c r="H175" s="173">
        <v>0</v>
      </c>
      <c r="I175" s="173"/>
      <c r="J175" s="173"/>
      <c r="K175" s="173"/>
      <c r="L175" s="173"/>
      <c r="M175" s="173"/>
      <c r="N175" s="173"/>
      <c r="O175" s="173"/>
      <c r="P175" s="173"/>
      <c r="Q175" s="173"/>
    </row>
    <row r="176" spans="1:17" x14ac:dyDescent="0.3">
      <c r="B176" s="98" t="s">
        <v>230</v>
      </c>
      <c r="C176" s="99" t="s">
        <v>84</v>
      </c>
      <c r="D176" s="99" t="s">
        <v>66</v>
      </c>
      <c r="E176" s="100" t="s">
        <v>21</v>
      </c>
      <c r="F176" s="173">
        <v>0</v>
      </c>
      <c r="G176" s="173">
        <v>0</v>
      </c>
      <c r="H176" s="173">
        <v>0</v>
      </c>
      <c r="I176" s="173"/>
      <c r="J176" s="173"/>
      <c r="K176" s="173"/>
      <c r="L176" s="173"/>
      <c r="M176" s="173"/>
      <c r="N176" s="173"/>
      <c r="O176" s="173"/>
      <c r="P176" s="173"/>
      <c r="Q176" s="173"/>
    </row>
    <row r="177" spans="1:17" x14ac:dyDescent="0.3">
      <c r="A177" s="127" t="s">
        <v>175</v>
      </c>
      <c r="B177" s="98" t="s">
        <v>230</v>
      </c>
      <c r="C177" s="99" t="s">
        <v>81</v>
      </c>
      <c r="D177" s="99" t="s">
        <v>100</v>
      </c>
      <c r="E177" s="100" t="s">
        <v>21</v>
      </c>
      <c r="F177" s="173">
        <v>0</v>
      </c>
      <c r="G177" s="173">
        <v>0</v>
      </c>
      <c r="H177" s="173">
        <v>0</v>
      </c>
      <c r="I177" s="173"/>
      <c r="J177" s="173"/>
      <c r="K177" s="173"/>
      <c r="L177" s="173"/>
      <c r="M177" s="173"/>
      <c r="N177" s="173"/>
      <c r="O177" s="173"/>
      <c r="P177" s="173"/>
      <c r="Q177" s="173"/>
    </row>
    <row r="178" spans="1:17" x14ac:dyDescent="0.3">
      <c r="A178" s="127" t="s">
        <v>175</v>
      </c>
      <c r="B178" s="143" t="s">
        <v>230</v>
      </c>
      <c r="C178" s="144" t="s">
        <v>81</v>
      </c>
      <c r="D178" s="144" t="s">
        <v>66</v>
      </c>
      <c r="E178" s="145" t="s">
        <v>21</v>
      </c>
      <c r="F178" s="140">
        <v>0</v>
      </c>
      <c r="G178" s="140">
        <v>0</v>
      </c>
      <c r="H178" s="140">
        <v>0</v>
      </c>
      <c r="I178" s="140"/>
      <c r="J178" s="140"/>
      <c r="K178" s="140"/>
      <c r="L178" s="140"/>
      <c r="M178" s="140"/>
      <c r="N178" s="140"/>
      <c r="O178" s="140"/>
      <c r="P178" s="140"/>
      <c r="Q178" s="140"/>
    </row>
    <row r="179" spans="1:17" x14ac:dyDescent="0.3">
      <c r="B179" s="20" t="s">
        <v>61</v>
      </c>
      <c r="C179" s="23" t="s">
        <v>87</v>
      </c>
      <c r="D179" s="23"/>
      <c r="E179" s="22"/>
      <c r="F179" s="101">
        <v>4057780.4</v>
      </c>
      <c r="G179" s="101">
        <v>4195038</v>
      </c>
      <c r="H179" s="101">
        <v>8689373</v>
      </c>
      <c r="I179" s="101"/>
      <c r="J179" s="101"/>
      <c r="K179" s="101"/>
      <c r="L179" s="101"/>
      <c r="M179" s="101"/>
      <c r="N179" s="101"/>
      <c r="O179" s="101"/>
      <c r="P179" s="101"/>
      <c r="Q179" s="101"/>
    </row>
    <row r="180" spans="1:17" x14ac:dyDescent="0.3">
      <c r="B180" s="20" t="s">
        <v>61</v>
      </c>
      <c r="C180" s="23" t="s">
        <v>88</v>
      </c>
      <c r="D180" s="23"/>
      <c r="E180" s="22"/>
      <c r="F180" s="101">
        <v>77500000</v>
      </c>
      <c r="G180" s="101">
        <v>58000000</v>
      </c>
      <c r="H180" s="101">
        <v>69600000</v>
      </c>
      <c r="I180" s="101"/>
      <c r="J180" s="101"/>
      <c r="K180" s="101"/>
      <c r="L180" s="101"/>
      <c r="M180" s="101"/>
      <c r="N180" s="101"/>
      <c r="O180" s="101"/>
      <c r="P180" s="101"/>
      <c r="Q180" s="101"/>
    </row>
    <row r="181" spans="1:17" x14ac:dyDescent="0.3">
      <c r="B181" s="20" t="s">
        <v>61</v>
      </c>
      <c r="C181" s="23" t="s">
        <v>89</v>
      </c>
      <c r="D181" s="23"/>
      <c r="E181" s="22"/>
      <c r="F181" s="101">
        <v>4280529.8</v>
      </c>
      <c r="G181" s="101">
        <v>2863044.01</v>
      </c>
      <c r="H181" s="101">
        <v>3051000</v>
      </c>
      <c r="I181" s="101"/>
      <c r="J181" s="101"/>
      <c r="K181" s="101"/>
      <c r="L181" s="101"/>
      <c r="M181" s="101"/>
      <c r="N181" s="101"/>
      <c r="O181" s="101"/>
      <c r="P181" s="101"/>
      <c r="Q181" s="101"/>
    </row>
    <row r="182" spans="1:17" x14ac:dyDescent="0.3">
      <c r="B182" s="20" t="s">
        <v>61</v>
      </c>
      <c r="C182" s="23" t="s">
        <v>90</v>
      </c>
      <c r="D182" s="23"/>
      <c r="E182" s="22"/>
      <c r="F182" s="101">
        <v>455349.26470588241</v>
      </c>
      <c r="G182" s="101">
        <v>113837.3161764706</v>
      </c>
      <c r="H182" s="101">
        <v>150000</v>
      </c>
      <c r="I182" s="101"/>
      <c r="J182" s="101"/>
      <c r="K182" s="101"/>
      <c r="L182" s="101"/>
      <c r="M182" s="101"/>
      <c r="N182" s="101"/>
      <c r="O182" s="101"/>
      <c r="P182" s="101"/>
      <c r="Q182" s="101"/>
    </row>
    <row r="183" spans="1:17" x14ac:dyDescent="0.3">
      <c r="B183" s="20" t="s">
        <v>61</v>
      </c>
      <c r="C183" s="23" t="s">
        <v>91</v>
      </c>
      <c r="D183" s="23"/>
      <c r="E183" s="22"/>
      <c r="F183" s="101">
        <v>2251552.7599999998</v>
      </c>
      <c r="G183" s="101">
        <v>954431</v>
      </c>
      <c r="H183" s="101">
        <v>1051504</v>
      </c>
      <c r="I183" s="101"/>
      <c r="J183" s="101"/>
      <c r="K183" s="101"/>
      <c r="L183" s="101"/>
      <c r="M183" s="101"/>
      <c r="N183" s="101"/>
      <c r="O183" s="101"/>
      <c r="P183" s="101"/>
      <c r="Q183" s="101"/>
    </row>
    <row r="184" spans="1:17" x14ac:dyDescent="0.3">
      <c r="B184" s="20" t="s">
        <v>61</v>
      </c>
      <c r="C184" s="23" t="s">
        <v>92</v>
      </c>
      <c r="D184" s="23"/>
      <c r="E184" s="22"/>
      <c r="F184" s="101">
        <v>12061532.039999999</v>
      </c>
      <c r="G184" s="101">
        <v>9649225.6319999993</v>
      </c>
      <c r="H184" s="101">
        <v>6754457.9423999991</v>
      </c>
      <c r="I184" s="101"/>
      <c r="J184" s="101"/>
      <c r="K184" s="101"/>
      <c r="L184" s="101"/>
      <c r="M184" s="101"/>
      <c r="N184" s="101"/>
      <c r="O184" s="101"/>
      <c r="P184" s="101"/>
      <c r="Q184" s="101"/>
    </row>
    <row r="185" spans="1:17" x14ac:dyDescent="0.3">
      <c r="B185" s="20" t="s">
        <v>61</v>
      </c>
      <c r="C185" s="23" t="s">
        <v>93</v>
      </c>
      <c r="D185" s="23"/>
      <c r="E185" s="22"/>
      <c r="F185" s="101">
        <v>1208071.2000000002</v>
      </c>
      <c r="G185" s="101">
        <v>343000</v>
      </c>
      <c r="H185" s="101">
        <v>253000</v>
      </c>
      <c r="I185" s="101"/>
      <c r="J185" s="101"/>
      <c r="K185" s="101"/>
      <c r="L185" s="101"/>
      <c r="M185" s="101"/>
      <c r="N185" s="101"/>
      <c r="O185" s="101"/>
      <c r="P185" s="101"/>
      <c r="Q185" s="101"/>
    </row>
    <row r="186" spans="1:17" x14ac:dyDescent="0.3">
      <c r="B186" s="20" t="s">
        <v>61</v>
      </c>
      <c r="C186" s="23" t="s">
        <v>94</v>
      </c>
      <c r="D186" s="23"/>
      <c r="E186" s="22"/>
      <c r="F186" s="101">
        <v>25000</v>
      </c>
      <c r="G186" s="101">
        <v>200000</v>
      </c>
      <c r="H186" s="101">
        <v>700000</v>
      </c>
      <c r="I186" s="101"/>
      <c r="J186" s="101"/>
      <c r="K186" s="101"/>
      <c r="L186" s="101"/>
      <c r="M186" s="101"/>
      <c r="N186" s="101"/>
      <c r="O186" s="101"/>
      <c r="P186" s="101"/>
      <c r="Q186" s="101"/>
    </row>
    <row r="187" spans="1:17" x14ac:dyDescent="0.3">
      <c r="B187" s="20" t="s">
        <v>61</v>
      </c>
      <c r="C187" s="23" t="s">
        <v>184</v>
      </c>
      <c r="D187" s="23"/>
      <c r="E187" s="22"/>
      <c r="F187" s="101">
        <v>0</v>
      </c>
      <c r="G187" s="101">
        <v>0</v>
      </c>
      <c r="H187" s="101">
        <v>0</v>
      </c>
      <c r="I187" s="101"/>
      <c r="J187" s="101"/>
      <c r="K187" s="101"/>
      <c r="L187" s="101"/>
      <c r="M187" s="101"/>
      <c r="N187" s="101"/>
      <c r="O187" s="101"/>
      <c r="P187" s="101"/>
      <c r="Q187" s="101"/>
    </row>
    <row r="188" spans="1:17" x14ac:dyDescent="0.3">
      <c r="B188" s="20" t="s">
        <v>61</v>
      </c>
      <c r="C188" s="23" t="s">
        <v>95</v>
      </c>
      <c r="D188" s="23"/>
      <c r="E188" s="22"/>
      <c r="F188" s="101">
        <v>325000</v>
      </c>
      <c r="G188" s="101">
        <v>700000</v>
      </c>
      <c r="H188" s="101">
        <v>850232</v>
      </c>
      <c r="I188" s="101"/>
      <c r="J188" s="101"/>
      <c r="K188" s="101"/>
      <c r="L188" s="101"/>
      <c r="M188" s="101"/>
      <c r="N188" s="101"/>
      <c r="O188" s="101"/>
      <c r="P188" s="101"/>
      <c r="Q188" s="101"/>
    </row>
    <row r="189" spans="1:17" x14ac:dyDescent="0.3">
      <c r="B189" s="20" t="s">
        <v>61</v>
      </c>
      <c r="C189" s="23" t="s">
        <v>96</v>
      </c>
      <c r="D189" s="23"/>
      <c r="E189" s="22"/>
      <c r="F189" s="101">
        <v>35000</v>
      </c>
      <c r="G189" s="101">
        <v>833395.25</v>
      </c>
      <c r="H189" s="101">
        <v>763268</v>
      </c>
      <c r="I189" s="101"/>
      <c r="J189" s="101"/>
      <c r="K189" s="101"/>
      <c r="L189" s="101"/>
      <c r="M189" s="101"/>
      <c r="N189" s="101"/>
      <c r="O189" s="101"/>
      <c r="P189" s="101"/>
      <c r="Q189" s="101"/>
    </row>
    <row r="190" spans="1:17" x14ac:dyDescent="0.3">
      <c r="B190" s="20" t="s">
        <v>61</v>
      </c>
      <c r="C190" s="23" t="s">
        <v>97</v>
      </c>
      <c r="D190" s="23"/>
      <c r="E190" s="22"/>
      <c r="F190" s="101">
        <v>50</v>
      </c>
      <c r="G190" s="101">
        <v>500</v>
      </c>
      <c r="H190" s="101">
        <v>1000</v>
      </c>
      <c r="I190" s="101"/>
      <c r="J190" s="101"/>
      <c r="K190" s="101"/>
      <c r="L190" s="101"/>
      <c r="M190" s="101"/>
      <c r="N190" s="101"/>
      <c r="O190" s="101"/>
      <c r="P190" s="101"/>
      <c r="Q190" s="101"/>
    </row>
    <row r="191" spans="1:17" x14ac:dyDescent="0.3">
      <c r="B191" s="20" t="s">
        <v>61</v>
      </c>
      <c r="C191" s="23" t="s">
        <v>98</v>
      </c>
      <c r="D191" s="23"/>
      <c r="E191" s="22"/>
      <c r="F191" s="101">
        <v>50</v>
      </c>
      <c r="G191" s="101">
        <v>100</v>
      </c>
      <c r="H191" s="101">
        <v>150</v>
      </c>
      <c r="I191" s="101"/>
      <c r="J191" s="101"/>
      <c r="K191" s="101"/>
      <c r="L191" s="101"/>
      <c r="M191" s="101"/>
      <c r="N191" s="101"/>
      <c r="O191" s="101"/>
      <c r="P191" s="101"/>
      <c r="Q191" s="101"/>
    </row>
    <row r="192" spans="1:17" x14ac:dyDescent="0.3">
      <c r="B192" s="20" t="s">
        <v>61</v>
      </c>
      <c r="C192" s="23" t="s">
        <v>218</v>
      </c>
      <c r="D192" s="23"/>
      <c r="E192" s="22"/>
      <c r="F192" s="101">
        <v>0</v>
      </c>
      <c r="G192" s="101">
        <v>0</v>
      </c>
      <c r="H192" s="101">
        <v>0</v>
      </c>
      <c r="I192" s="101"/>
      <c r="J192" s="101"/>
      <c r="K192" s="101"/>
      <c r="L192" s="101"/>
      <c r="M192" s="101"/>
      <c r="N192" s="101"/>
      <c r="O192" s="101"/>
      <c r="P192" s="101"/>
      <c r="Q192" s="101"/>
    </row>
    <row r="193" spans="2:17" x14ac:dyDescent="0.3">
      <c r="B193" s="20" t="s">
        <v>61</v>
      </c>
      <c r="C193" s="23" t="s">
        <v>219</v>
      </c>
      <c r="D193" s="23"/>
      <c r="E193" s="22"/>
      <c r="F193" s="101">
        <v>0</v>
      </c>
      <c r="G193" s="101">
        <v>0</v>
      </c>
      <c r="H193" s="101">
        <v>0</v>
      </c>
      <c r="I193" s="101"/>
      <c r="J193" s="101"/>
      <c r="K193" s="101"/>
      <c r="L193" s="101"/>
      <c r="M193" s="101"/>
      <c r="N193" s="101"/>
      <c r="O193" s="101"/>
      <c r="P193" s="101"/>
      <c r="Q193" s="101"/>
    </row>
    <row r="194" spans="2:17" x14ac:dyDescent="0.3">
      <c r="B194" s="9" t="s">
        <v>4</v>
      </c>
      <c r="C194" s="8"/>
      <c r="D194" s="8"/>
      <c r="E194" s="8"/>
      <c r="F194" s="103">
        <f t="shared" ref="F194:Q194" si="0">SUM(F9:F193)</f>
        <v>173473222.04755402</v>
      </c>
      <c r="G194" s="103">
        <f t="shared" si="0"/>
        <v>147854943.14823785</v>
      </c>
      <c r="H194" s="103">
        <f t="shared" si="0"/>
        <v>177542136.49041131</v>
      </c>
      <c r="I194" s="103">
        <f t="shared" si="0"/>
        <v>0</v>
      </c>
      <c r="J194" s="103">
        <f t="shared" si="0"/>
        <v>0</v>
      </c>
      <c r="K194" s="103">
        <f t="shared" si="0"/>
        <v>0</v>
      </c>
      <c r="L194" s="103">
        <f t="shared" si="0"/>
        <v>0</v>
      </c>
      <c r="M194" s="103">
        <f t="shared" si="0"/>
        <v>0</v>
      </c>
      <c r="N194" s="103">
        <f t="shared" si="0"/>
        <v>0</v>
      </c>
      <c r="O194" s="103">
        <f t="shared" si="0"/>
        <v>0</v>
      </c>
      <c r="P194" s="103">
        <f t="shared" si="0"/>
        <v>0</v>
      </c>
      <c r="Q194" s="103">
        <f t="shared" si="0"/>
        <v>0</v>
      </c>
    </row>
    <row r="196" spans="2:17" x14ac:dyDescent="0.3">
      <c r="F196" s="104"/>
      <c r="G196" s="104"/>
      <c r="H196" s="104"/>
      <c r="I196" s="104"/>
      <c r="J196" s="104"/>
      <c r="K196" s="104"/>
      <c r="L196" s="104"/>
      <c r="M196" s="104"/>
      <c r="N196" s="104"/>
      <c r="O196" s="104"/>
      <c r="P196" s="104"/>
      <c r="Q196" s="104"/>
    </row>
    <row r="197" spans="2:17" x14ac:dyDescent="0.3">
      <c r="B197" t="s">
        <v>148</v>
      </c>
      <c r="F197" s="148"/>
      <c r="G197" s="148"/>
      <c r="H197" s="149">
        <v>500000</v>
      </c>
      <c r="I197" s="149">
        <f>H197*2</f>
        <v>1000000</v>
      </c>
      <c r="J197" s="149">
        <f>I197</f>
        <v>1000000</v>
      </c>
      <c r="K197" s="149">
        <v>700000</v>
      </c>
      <c r="L197" s="149">
        <v>500000</v>
      </c>
      <c r="M197" s="149">
        <v>300000</v>
      </c>
      <c r="N197" s="149">
        <v>100000</v>
      </c>
      <c r="O197" s="149">
        <v>50000</v>
      </c>
      <c r="P197" s="149">
        <v>50001</v>
      </c>
      <c r="Q197" s="149">
        <v>50001</v>
      </c>
    </row>
    <row r="198" spans="2:17" x14ac:dyDescent="0.3">
      <c r="B198" t="s">
        <v>185</v>
      </c>
      <c r="C198" t="s">
        <v>186</v>
      </c>
      <c r="D198" t="s">
        <v>67</v>
      </c>
      <c r="E198" t="s">
        <v>116</v>
      </c>
      <c r="F198" s="147">
        <f t="shared" ref="F198:Q198" si="1">SUM(F147:F149)</f>
        <v>7556019.7358539663</v>
      </c>
      <c r="G198" s="147">
        <f t="shared" si="1"/>
        <v>4719015.4023229126</v>
      </c>
      <c r="H198" s="147">
        <f t="shared" si="1"/>
        <v>8636709.2416260391</v>
      </c>
      <c r="I198" s="147">
        <f t="shared" si="1"/>
        <v>0</v>
      </c>
      <c r="J198" s="147">
        <f t="shared" si="1"/>
        <v>0</v>
      </c>
      <c r="K198" s="147">
        <f t="shared" si="1"/>
        <v>0</v>
      </c>
      <c r="L198" s="147">
        <f t="shared" si="1"/>
        <v>0</v>
      </c>
      <c r="M198" s="147">
        <f t="shared" si="1"/>
        <v>0</v>
      </c>
      <c r="N198" s="147">
        <f t="shared" si="1"/>
        <v>0</v>
      </c>
      <c r="O198" s="147">
        <f t="shared" si="1"/>
        <v>0</v>
      </c>
      <c r="P198" s="147">
        <f t="shared" si="1"/>
        <v>0</v>
      </c>
      <c r="Q198" s="147">
        <f t="shared" si="1"/>
        <v>0</v>
      </c>
    </row>
    <row r="199" spans="2:17" x14ac:dyDescent="0.3">
      <c r="B199" t="s">
        <v>185</v>
      </c>
      <c r="C199" t="s">
        <v>186</v>
      </c>
      <c r="D199" t="s">
        <v>67</v>
      </c>
      <c r="E199" t="s">
        <v>85</v>
      </c>
      <c r="F199" s="147">
        <f t="shared" ref="F199:Q199" si="2">F161+F160</f>
        <v>39985.336519634919</v>
      </c>
      <c r="G199" s="147">
        <f t="shared" si="2"/>
        <v>75000</v>
      </c>
      <c r="H199" s="147">
        <f t="shared" si="2"/>
        <v>87026</v>
      </c>
      <c r="I199" s="147">
        <f t="shared" si="2"/>
        <v>0</v>
      </c>
      <c r="J199" s="147">
        <f t="shared" si="2"/>
        <v>0</v>
      </c>
      <c r="K199" s="147">
        <f t="shared" si="2"/>
        <v>0</v>
      </c>
      <c r="L199" s="147">
        <f t="shared" si="2"/>
        <v>0</v>
      </c>
      <c r="M199" s="147">
        <f t="shared" si="2"/>
        <v>0</v>
      </c>
      <c r="N199" s="147">
        <f t="shared" si="2"/>
        <v>0</v>
      </c>
      <c r="O199" s="147">
        <f t="shared" si="2"/>
        <v>0</v>
      </c>
      <c r="P199" s="147">
        <f t="shared" si="2"/>
        <v>0</v>
      </c>
      <c r="Q199" s="147">
        <f t="shared" si="2"/>
        <v>0</v>
      </c>
    </row>
    <row r="200" spans="2:17" x14ac:dyDescent="0.3">
      <c r="B200" t="s">
        <v>185</v>
      </c>
      <c r="C200" t="s">
        <v>187</v>
      </c>
      <c r="D200" t="s">
        <v>67</v>
      </c>
      <c r="E200" t="s">
        <v>67</v>
      </c>
      <c r="F200" s="147">
        <f>F201+F202</f>
        <v>600</v>
      </c>
      <c r="G200" s="147">
        <f t="shared" ref="G200:N200" si="3">G201+G202</f>
        <v>78500</v>
      </c>
      <c r="H200" s="147">
        <f t="shared" si="3"/>
        <v>339082</v>
      </c>
      <c r="I200" s="147">
        <f t="shared" si="3"/>
        <v>0</v>
      </c>
      <c r="J200" s="147">
        <f t="shared" si="3"/>
        <v>0</v>
      </c>
      <c r="K200" s="147">
        <f t="shared" si="3"/>
        <v>0</v>
      </c>
      <c r="L200" s="147">
        <f t="shared" si="3"/>
        <v>0</v>
      </c>
      <c r="M200" s="147">
        <f t="shared" si="3"/>
        <v>0</v>
      </c>
      <c r="N200" s="147">
        <f t="shared" si="3"/>
        <v>0</v>
      </c>
      <c r="O200" s="147">
        <f t="shared" ref="O200:Q200" si="4">O201+O202</f>
        <v>0</v>
      </c>
      <c r="P200" s="147">
        <f t="shared" si="4"/>
        <v>0</v>
      </c>
      <c r="Q200" s="147">
        <f t="shared" si="4"/>
        <v>0</v>
      </c>
    </row>
    <row r="201" spans="2:17" x14ac:dyDescent="0.3">
      <c r="B201" t="s">
        <v>185</v>
      </c>
      <c r="C201" t="s">
        <v>187</v>
      </c>
      <c r="D201" t="s">
        <v>67</v>
      </c>
      <c r="E201" t="s">
        <v>116</v>
      </c>
      <c r="F201" s="147">
        <f t="shared" ref="F201:Q201" si="5">SUM(F150:F155)</f>
        <v>600</v>
      </c>
      <c r="G201" s="147">
        <f t="shared" si="5"/>
        <v>78500</v>
      </c>
      <c r="H201" s="147">
        <f t="shared" si="5"/>
        <v>267042</v>
      </c>
      <c r="I201" s="147">
        <f t="shared" si="5"/>
        <v>0</v>
      </c>
      <c r="J201" s="147">
        <f t="shared" si="5"/>
        <v>0</v>
      </c>
      <c r="K201" s="147">
        <f t="shared" si="5"/>
        <v>0</v>
      </c>
      <c r="L201" s="147">
        <f t="shared" si="5"/>
        <v>0</v>
      </c>
      <c r="M201" s="147">
        <f t="shared" si="5"/>
        <v>0</v>
      </c>
      <c r="N201" s="147">
        <f t="shared" si="5"/>
        <v>0</v>
      </c>
      <c r="O201" s="147">
        <f t="shared" si="5"/>
        <v>0</v>
      </c>
      <c r="P201" s="147">
        <f t="shared" si="5"/>
        <v>0</v>
      </c>
      <c r="Q201" s="147">
        <f t="shared" si="5"/>
        <v>0</v>
      </c>
    </row>
    <row r="202" spans="2:17" x14ac:dyDescent="0.3">
      <c r="B202" t="s">
        <v>185</v>
      </c>
      <c r="C202" t="s">
        <v>187</v>
      </c>
      <c r="D202" t="s">
        <v>67</v>
      </c>
      <c r="E202" t="s">
        <v>85</v>
      </c>
      <c r="F202" s="147">
        <f t="shared" ref="F202:Q202" si="6">F162+F163</f>
        <v>0</v>
      </c>
      <c r="G202" s="147">
        <f t="shared" si="6"/>
        <v>0</v>
      </c>
      <c r="H202" s="147">
        <f t="shared" si="6"/>
        <v>72040</v>
      </c>
      <c r="I202" s="147">
        <f t="shared" si="6"/>
        <v>0</v>
      </c>
      <c r="J202" s="147">
        <f t="shared" si="6"/>
        <v>0</v>
      </c>
      <c r="K202" s="147">
        <f t="shared" si="6"/>
        <v>0</v>
      </c>
      <c r="L202" s="147">
        <f t="shared" si="6"/>
        <v>0</v>
      </c>
      <c r="M202" s="147">
        <f t="shared" si="6"/>
        <v>0</v>
      </c>
      <c r="N202" s="147">
        <f t="shared" si="6"/>
        <v>0</v>
      </c>
      <c r="O202" s="147">
        <f t="shared" si="6"/>
        <v>0</v>
      </c>
      <c r="P202" s="147">
        <f t="shared" si="6"/>
        <v>0</v>
      </c>
      <c r="Q202" s="147">
        <f t="shared" si="6"/>
        <v>0</v>
      </c>
    </row>
    <row r="204" spans="2:17" x14ac:dyDescent="0.3">
      <c r="B204" s="16" t="s">
        <v>188</v>
      </c>
    </row>
    <row r="205" spans="2:17" x14ac:dyDescent="0.3">
      <c r="B205" t="s">
        <v>16</v>
      </c>
      <c r="C205" t="s">
        <v>189</v>
      </c>
      <c r="F205" s="38">
        <f t="shared" ref="F205:Q205" si="7">SUM(F9:F16)</f>
        <v>7837651</v>
      </c>
      <c r="G205" s="38">
        <f t="shared" si="7"/>
        <v>7704897</v>
      </c>
      <c r="H205" s="38">
        <f t="shared" si="7"/>
        <v>7839170</v>
      </c>
      <c r="I205" s="38">
        <f t="shared" si="7"/>
        <v>0</v>
      </c>
      <c r="J205" s="38">
        <f t="shared" si="7"/>
        <v>0</v>
      </c>
      <c r="K205" s="38">
        <f t="shared" si="7"/>
        <v>0</v>
      </c>
      <c r="L205" s="38">
        <f t="shared" si="7"/>
        <v>0</v>
      </c>
      <c r="M205" s="38">
        <f t="shared" si="7"/>
        <v>0</v>
      </c>
      <c r="N205" s="38">
        <f t="shared" si="7"/>
        <v>0</v>
      </c>
      <c r="O205" s="38">
        <f t="shared" si="7"/>
        <v>0</v>
      </c>
      <c r="P205" s="38">
        <f t="shared" si="7"/>
        <v>0</v>
      </c>
      <c r="Q205" s="38">
        <f t="shared" si="7"/>
        <v>0</v>
      </c>
    </row>
    <row r="206" spans="2:17" x14ac:dyDescent="0.3">
      <c r="B206" t="s">
        <v>15</v>
      </c>
      <c r="C206" t="s">
        <v>189</v>
      </c>
      <c r="F206" s="38">
        <f t="shared" ref="F206:Q206" si="8">SUM(F17:F37)</f>
        <v>5189972.7142857146</v>
      </c>
      <c r="G206" s="38">
        <f t="shared" si="8"/>
        <v>8474878</v>
      </c>
      <c r="H206" s="38">
        <f t="shared" si="8"/>
        <v>12491876</v>
      </c>
      <c r="I206" s="38">
        <f t="shared" si="8"/>
        <v>0</v>
      </c>
      <c r="J206" s="38">
        <f t="shared" si="8"/>
        <v>0</v>
      </c>
      <c r="K206" s="38">
        <f t="shared" si="8"/>
        <v>0</v>
      </c>
      <c r="L206" s="38">
        <f t="shared" si="8"/>
        <v>0</v>
      </c>
      <c r="M206" s="38">
        <f t="shared" si="8"/>
        <v>0</v>
      </c>
      <c r="N206" s="38">
        <f t="shared" si="8"/>
        <v>0</v>
      </c>
      <c r="O206" s="38">
        <f t="shared" si="8"/>
        <v>0</v>
      </c>
      <c r="P206" s="38">
        <f t="shared" si="8"/>
        <v>0</v>
      </c>
      <c r="Q206" s="38">
        <f t="shared" si="8"/>
        <v>0</v>
      </c>
    </row>
    <row r="207" spans="2:17" x14ac:dyDescent="0.3">
      <c r="B207" t="s">
        <v>229</v>
      </c>
      <c r="C207" t="s">
        <v>189</v>
      </c>
      <c r="F207" s="38">
        <f t="shared" ref="F207:Q207" si="9">SUM(F38:F41)</f>
        <v>32562.267999999996</v>
      </c>
      <c r="G207" s="38">
        <f t="shared" si="9"/>
        <v>92864.787999999986</v>
      </c>
      <c r="H207" s="38">
        <f t="shared" si="9"/>
        <v>128191.45734668408</v>
      </c>
      <c r="I207" s="38">
        <f t="shared" si="9"/>
        <v>0</v>
      </c>
      <c r="J207" s="38">
        <f t="shared" si="9"/>
        <v>0</v>
      </c>
      <c r="K207" s="38">
        <f t="shared" si="9"/>
        <v>0</v>
      </c>
      <c r="L207" s="38">
        <f t="shared" si="9"/>
        <v>0</v>
      </c>
      <c r="M207" s="38">
        <f t="shared" si="9"/>
        <v>0</v>
      </c>
      <c r="N207" s="38">
        <f t="shared" si="9"/>
        <v>0</v>
      </c>
      <c r="O207" s="38">
        <f t="shared" si="9"/>
        <v>0</v>
      </c>
      <c r="P207" s="38">
        <f t="shared" si="9"/>
        <v>0</v>
      </c>
      <c r="Q207" s="38">
        <f t="shared" si="9"/>
        <v>0</v>
      </c>
    </row>
    <row r="208" spans="2:17" x14ac:dyDescent="0.3">
      <c r="B208" t="s">
        <v>14</v>
      </c>
      <c r="C208" t="s">
        <v>189</v>
      </c>
      <c r="F208" s="38">
        <f t="shared" ref="F208:Q208" si="10">SUM(F42:F120)</f>
        <v>36433414.034999996</v>
      </c>
      <c r="G208" s="38">
        <f t="shared" si="10"/>
        <v>38102156.650000006</v>
      </c>
      <c r="H208" s="38">
        <f t="shared" si="10"/>
        <v>46080310.33669468</v>
      </c>
      <c r="I208" s="38">
        <f t="shared" si="10"/>
        <v>0</v>
      </c>
      <c r="J208" s="38">
        <f t="shared" si="10"/>
        <v>0</v>
      </c>
      <c r="K208" s="38">
        <f t="shared" si="10"/>
        <v>0</v>
      </c>
      <c r="L208" s="38">
        <f t="shared" si="10"/>
        <v>0</v>
      </c>
      <c r="M208" s="38">
        <f t="shared" si="10"/>
        <v>0</v>
      </c>
      <c r="N208" s="38">
        <f t="shared" si="10"/>
        <v>0</v>
      </c>
      <c r="O208" s="38">
        <f t="shared" si="10"/>
        <v>0</v>
      </c>
      <c r="P208" s="38">
        <f t="shared" si="10"/>
        <v>0</v>
      </c>
      <c r="Q208" s="38">
        <f t="shared" si="10"/>
        <v>0</v>
      </c>
    </row>
    <row r="209" spans="1:17" x14ac:dyDescent="0.3">
      <c r="B209" t="s">
        <v>99</v>
      </c>
      <c r="C209" t="s">
        <v>189</v>
      </c>
      <c r="F209" s="38">
        <f t="shared" ref="F209:Q209" si="11">SUM(F121:F145)</f>
        <v>1498376.6074438202</v>
      </c>
      <c r="G209" s="38">
        <f t="shared" si="11"/>
        <v>1351126.2632678538</v>
      </c>
      <c r="H209" s="38">
        <f t="shared" si="11"/>
        <v>1284197</v>
      </c>
      <c r="I209" s="38">
        <f t="shared" si="11"/>
        <v>0</v>
      </c>
      <c r="J209" s="38">
        <f t="shared" si="11"/>
        <v>0</v>
      </c>
      <c r="K209" s="38">
        <f t="shared" si="11"/>
        <v>0</v>
      </c>
      <c r="L209" s="38">
        <f t="shared" si="11"/>
        <v>0</v>
      </c>
      <c r="M209" s="38">
        <f t="shared" si="11"/>
        <v>0</v>
      </c>
      <c r="N209" s="38">
        <f t="shared" si="11"/>
        <v>0</v>
      </c>
      <c r="O209" s="38">
        <f t="shared" si="11"/>
        <v>0</v>
      </c>
      <c r="P209" s="38">
        <f t="shared" si="11"/>
        <v>0</v>
      </c>
      <c r="Q209" s="38">
        <f t="shared" si="11"/>
        <v>0</v>
      </c>
    </row>
    <row r="210" spans="1:17" x14ac:dyDescent="0.3">
      <c r="B210" t="s">
        <v>63</v>
      </c>
      <c r="C210" t="s">
        <v>189</v>
      </c>
      <c r="F210" s="38">
        <f t="shared" ref="F210:Q210" si="12">SUM(F146:F178)</f>
        <v>20281329.958118603</v>
      </c>
      <c r="G210" s="38">
        <f t="shared" si="12"/>
        <v>14276449.238793539</v>
      </c>
      <c r="H210" s="38">
        <f t="shared" si="12"/>
        <v>17854406.753969923</v>
      </c>
      <c r="I210" s="38">
        <f t="shared" si="12"/>
        <v>0</v>
      </c>
      <c r="J210" s="38">
        <f t="shared" si="12"/>
        <v>0</v>
      </c>
      <c r="K210" s="38">
        <f t="shared" si="12"/>
        <v>0</v>
      </c>
      <c r="L210" s="38">
        <f t="shared" si="12"/>
        <v>0</v>
      </c>
      <c r="M210" s="38">
        <f t="shared" si="12"/>
        <v>0</v>
      </c>
      <c r="N210" s="38">
        <f t="shared" si="12"/>
        <v>0</v>
      </c>
      <c r="O210" s="38">
        <f t="shared" si="12"/>
        <v>0</v>
      </c>
      <c r="P210" s="38">
        <f t="shared" si="12"/>
        <v>0</v>
      </c>
      <c r="Q210" s="38">
        <f t="shared" si="12"/>
        <v>0</v>
      </c>
    </row>
    <row r="211" spans="1:17" x14ac:dyDescent="0.3">
      <c r="B211" s="6" t="s">
        <v>62</v>
      </c>
      <c r="C211" s="6" t="s">
        <v>189</v>
      </c>
      <c r="D211" s="6"/>
      <c r="E211" s="6"/>
      <c r="F211" s="172">
        <f t="shared" ref="F211:Q211" si="13">SUM(F179:F193)</f>
        <v>102199915.4647059</v>
      </c>
      <c r="G211" s="172">
        <f t="shared" si="13"/>
        <v>77852571.208176464</v>
      </c>
      <c r="H211" s="172">
        <f t="shared" si="13"/>
        <v>91863984.942399994</v>
      </c>
      <c r="I211" s="172">
        <f t="shared" si="13"/>
        <v>0</v>
      </c>
      <c r="J211" s="172">
        <f t="shared" si="13"/>
        <v>0</v>
      </c>
      <c r="K211" s="172">
        <f t="shared" si="13"/>
        <v>0</v>
      </c>
      <c r="L211" s="172">
        <f t="shared" si="13"/>
        <v>0</v>
      </c>
      <c r="M211" s="172">
        <f t="shared" si="13"/>
        <v>0</v>
      </c>
      <c r="N211" s="172">
        <f t="shared" si="13"/>
        <v>0</v>
      </c>
      <c r="O211" s="172">
        <f t="shared" si="13"/>
        <v>0</v>
      </c>
      <c r="P211" s="172">
        <f t="shared" si="13"/>
        <v>0</v>
      </c>
      <c r="Q211" s="172">
        <f t="shared" si="13"/>
        <v>0</v>
      </c>
    </row>
    <row r="212" spans="1:17" x14ac:dyDescent="0.3">
      <c r="B212" t="s">
        <v>190</v>
      </c>
      <c r="F212" s="137">
        <f>SUM(F205:F211)</f>
        <v>173473222.04755402</v>
      </c>
      <c r="G212" s="137">
        <f t="shared" ref="G212:L212" si="14">SUM(G205:G211)</f>
        <v>147854943.14823788</v>
      </c>
      <c r="H212" s="137">
        <f t="shared" si="14"/>
        <v>177542136.49041128</v>
      </c>
      <c r="I212" s="137">
        <f t="shared" si="14"/>
        <v>0</v>
      </c>
      <c r="J212" s="137">
        <f t="shared" si="14"/>
        <v>0</v>
      </c>
      <c r="K212" s="137">
        <f t="shared" si="14"/>
        <v>0</v>
      </c>
      <c r="L212" s="137">
        <f t="shared" si="14"/>
        <v>0</v>
      </c>
      <c r="M212" s="137">
        <f>SUM(M205:M211)</f>
        <v>0</v>
      </c>
      <c r="N212" s="137">
        <f t="shared" ref="N212" si="15">SUM(N205:N211)</f>
        <v>0</v>
      </c>
      <c r="O212" s="137">
        <f t="shared" ref="O212" si="16">SUM(O205:O211)</f>
        <v>0</v>
      </c>
      <c r="P212" s="137">
        <f t="shared" ref="P212" si="17">SUM(P205:P211)</f>
        <v>0</v>
      </c>
      <c r="Q212" s="137">
        <f t="shared" ref="Q212" si="18">SUM(Q205:Q211)</f>
        <v>0</v>
      </c>
    </row>
    <row r="213" spans="1:17" x14ac:dyDescent="0.3">
      <c r="A213"/>
    </row>
    <row r="214" spans="1:17" x14ac:dyDescent="0.3">
      <c r="B214" t="s">
        <v>152</v>
      </c>
      <c r="F214" s="38">
        <f>SUMIF('Chipset units'!$A$9:$A$193,"PAM4",'Chipset units'!F$9:F$193)</f>
        <v>3429</v>
      </c>
      <c r="G214" s="38">
        <f>SUMIF('Chipset units'!$A$9:$A$193,"PAM4",'Chipset units'!G$9:G$193)</f>
        <v>32002.5</v>
      </c>
      <c r="H214" s="38">
        <f>SUMIF('Chipset units'!$A$9:$A$193,"PAM4",'Chipset units'!H$9:H$193)</f>
        <v>240360</v>
      </c>
      <c r="I214" s="38">
        <f>SUMIF('Chipset units'!$A$9:$A$193,"PAM4",'Chipset units'!I$9:I$193)</f>
        <v>0</v>
      </c>
      <c r="J214" s="38">
        <f>SUMIF('Chipset units'!$A$9:$A$193,"PAM4",'Chipset units'!J$9:J$193)</f>
        <v>0</v>
      </c>
      <c r="K214" s="38">
        <f>SUMIF('Chipset units'!$A$9:$A$193,"PAM4",'Chipset units'!K$9:K$193)</f>
        <v>0</v>
      </c>
      <c r="L214" s="38">
        <f>SUMIF('Chipset units'!$A$9:$A$193,"PAM4",'Chipset units'!L$9:L$193)</f>
        <v>0</v>
      </c>
      <c r="M214" s="38">
        <f>SUMIF('Chipset units'!$A$9:$A$193,"PAM4",'Chipset units'!M$9:M$193)</f>
        <v>0</v>
      </c>
      <c r="N214" s="38">
        <f>SUMIF('Chipset units'!$A$9:$A$193,"PAM4",'Chipset units'!N$9:N$193)</f>
        <v>0</v>
      </c>
      <c r="O214" s="38">
        <f>SUMIF('Chipset units'!$A$9:$A$193,"PAM4",'Chipset units'!O$9:Q$193)</f>
        <v>0</v>
      </c>
      <c r="P214" s="38">
        <f>SUMIF('Chipset units'!$A$9:$A$193,"PAM4",'Chipset units'!P$9:P$193)</f>
        <v>0</v>
      </c>
      <c r="Q214" s="38">
        <f>SUMIF('Chipset units'!$A$9:$A$193,"PAM4",'Chipset units'!Q$9:Q$193)</f>
        <v>0</v>
      </c>
    </row>
    <row r="215" spans="1:17" x14ac:dyDescent="0.3">
      <c r="B215" s="6" t="s">
        <v>153</v>
      </c>
      <c r="C215" s="6"/>
      <c r="D215" s="6"/>
      <c r="E215" s="6"/>
      <c r="F215" s="172">
        <f>SUMIF('Chipset units'!$A$9:$A$193,"C-DSP",'Chipset units'!F$9:F$193)</f>
        <v>308659</v>
      </c>
      <c r="G215" s="172">
        <f>SUMIF('Chipset units'!$A$9:$A$193,"C-DSP",'Chipset units'!G$9:G$193)</f>
        <v>365500</v>
      </c>
      <c r="H215" s="172">
        <f>SUMIF('Chipset units'!$A$9:$A$193,"C-DSP",'Chipset units'!H$9:H$193)</f>
        <v>472500</v>
      </c>
      <c r="I215" s="172">
        <f>SUMIF('Chipset units'!$A$9:$A$193,"C-DSP",'Chipset units'!I$9:I$193)</f>
        <v>0</v>
      </c>
      <c r="J215" s="172">
        <f>SUMIF('Chipset units'!$A$9:$A$193,"C-DSP",'Chipset units'!J$9:J$193)</f>
        <v>0</v>
      </c>
      <c r="K215" s="172">
        <f>SUMIF('Chipset units'!$A$9:$A$193,"C-DSP",'Chipset units'!K$9:K$193)</f>
        <v>0</v>
      </c>
      <c r="L215" s="172">
        <f>SUMIF('Chipset units'!$A$9:$A$193,"C-DSP",'Chipset units'!L$9:L$193)</f>
        <v>0</v>
      </c>
      <c r="M215" s="172">
        <f>SUMIF('Chipset units'!$A$9:$A$193,"C-DSP",'Chipset units'!M$9:M$193)</f>
        <v>0</v>
      </c>
      <c r="N215" s="172">
        <f>SUMIF('Chipset units'!$A$9:$A$193,"C-DSP",'Chipset units'!N$9:N$193)</f>
        <v>0</v>
      </c>
      <c r="O215" s="172">
        <f>SUMIF('Chipset units'!$A$9:$A$193,"C-DSP",'Chipset units'!O$9:Q$193)</f>
        <v>0</v>
      </c>
      <c r="P215" s="172">
        <f>SUMIF('Chipset units'!$A$9:$A$193,"C-DSP",'Chipset units'!P$9:P$193)</f>
        <v>0</v>
      </c>
      <c r="Q215" s="172">
        <f>SUMIF('Chipset units'!$A$9:$A$193,"C-DSP",'Chipset units'!Q$9:Q$193)</f>
        <v>0</v>
      </c>
    </row>
    <row r="242" spans="2:2" x14ac:dyDescent="0.3">
      <c r="B242" s="3"/>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AH214"/>
  <sheetViews>
    <sheetView showGridLines="0" zoomScale="70" zoomScaleNormal="70" workbookViewId="0">
      <pane xSplit="5" ySplit="8" topLeftCell="F9" activePane="bottomRight" state="frozen"/>
      <selection activeCell="G6" sqref="G6"/>
      <selection pane="topRight" activeCell="G6" sqref="G6"/>
      <selection pane="bottomLeft" activeCell="G6" sqref="G6"/>
      <selection pane="bottomRight"/>
    </sheetView>
  </sheetViews>
  <sheetFormatPr defaultColWidth="9" defaultRowHeight="13.8" x14ac:dyDescent="0.3"/>
  <cols>
    <col min="1" max="1" width="7" customWidth="1"/>
    <col min="2" max="2" width="20.88671875" customWidth="1"/>
    <col min="3" max="3" width="21.5546875" customWidth="1"/>
    <col min="4" max="4" width="11.109375" customWidth="1"/>
    <col min="5" max="5" width="15.44140625" customWidth="1"/>
    <col min="6" max="17" width="13.109375" customWidth="1"/>
  </cols>
  <sheetData>
    <row r="2" spans="2:17" ht="18" x14ac:dyDescent="0.35">
      <c r="B2" s="71" t="str">
        <f>Introduction!B2</f>
        <v>LightCounting Market Research</v>
      </c>
    </row>
    <row r="3" spans="2:17" ht="15.6" x14ac:dyDescent="0.3">
      <c r="B3" s="41" t="str">
        <f>Introduction!B3</f>
        <v>February 2022 report - Sample Spreadsheet</v>
      </c>
    </row>
    <row r="4" spans="2:17" ht="15.6" x14ac:dyDescent="0.3">
      <c r="B4" s="72" t="str">
        <f>Introduction!B4</f>
        <v>Forecast: IC Chipsets for Optical Transceivers</v>
      </c>
    </row>
    <row r="5" spans="2:17" ht="14.55" customHeight="1" x14ac:dyDescent="0.3"/>
    <row r="6" spans="2:17" x14ac:dyDescent="0.3">
      <c r="E6" s="5"/>
      <c r="F6" s="5"/>
      <c r="G6" s="5"/>
      <c r="H6" s="5"/>
      <c r="I6" s="5"/>
      <c r="J6" s="5"/>
      <c r="K6" s="5"/>
      <c r="L6" s="5"/>
      <c r="M6" s="5"/>
      <c r="N6" s="5"/>
      <c r="O6" s="5"/>
      <c r="P6" s="5"/>
      <c r="Q6" s="5"/>
    </row>
    <row r="7" spans="2:17" ht="18" customHeight="1" x14ac:dyDescent="0.35">
      <c r="B7" s="76" t="s">
        <v>117</v>
      </c>
    </row>
    <row r="8" spans="2:17" x14ac:dyDescent="0.3">
      <c r="B8" s="48" t="s">
        <v>8</v>
      </c>
      <c r="C8" s="48" t="s">
        <v>7</v>
      </c>
      <c r="D8" s="48" t="s">
        <v>6</v>
      </c>
      <c r="E8" s="48" t="s">
        <v>5</v>
      </c>
      <c r="F8" s="29">
        <v>2016</v>
      </c>
      <c r="G8" s="29">
        <v>2017</v>
      </c>
      <c r="H8" s="15">
        <v>2018</v>
      </c>
      <c r="I8" s="15">
        <v>2019</v>
      </c>
      <c r="J8" s="15">
        <v>2020</v>
      </c>
      <c r="K8" s="15">
        <v>2021</v>
      </c>
      <c r="L8" s="15">
        <v>2022</v>
      </c>
      <c r="M8" s="15">
        <v>2023</v>
      </c>
      <c r="N8" s="15">
        <v>2024</v>
      </c>
      <c r="O8" s="15">
        <v>2025</v>
      </c>
      <c r="P8" s="15">
        <v>2026</v>
      </c>
      <c r="Q8" s="15">
        <v>2027</v>
      </c>
    </row>
    <row r="9" spans="2:17" x14ac:dyDescent="0.3">
      <c r="B9" s="28" t="str">
        <f>'Chipset units'!B9</f>
        <v>Fibre Channel</v>
      </c>
      <c r="C9" s="27" t="str">
        <f>'Chipset units'!C9</f>
        <v>8 Gbps</v>
      </c>
      <c r="D9" s="27" t="str">
        <f>'Chipset units'!D9</f>
        <v>100 m</v>
      </c>
      <c r="E9" s="24" t="str">
        <f>'Chipset units'!E9</f>
        <v>SFP+</v>
      </c>
      <c r="F9" s="10">
        <v>1.0077423385368363</v>
      </c>
      <c r="G9" s="10">
        <v>1.0008379969625727</v>
      </c>
      <c r="H9" s="10">
        <v>0.90023435325970247</v>
      </c>
      <c r="I9" s="10"/>
      <c r="J9" s="10"/>
      <c r="K9" s="10"/>
      <c r="L9" s="10"/>
      <c r="M9" s="10"/>
      <c r="N9" s="10"/>
      <c r="O9" s="10"/>
      <c r="P9" s="10"/>
      <c r="Q9" s="10"/>
    </row>
    <row r="10" spans="2:17" x14ac:dyDescent="0.3">
      <c r="B10" s="20" t="str">
        <f>'Chipset units'!B10</f>
        <v>Fibre Channel</v>
      </c>
      <c r="C10" s="23" t="str">
        <f>'Chipset units'!C10</f>
        <v>8 Gbps</v>
      </c>
      <c r="D10" s="23" t="str">
        <f>'Chipset units'!D10</f>
        <v>10 km</v>
      </c>
      <c r="E10" s="22" t="str">
        <f>'Chipset units'!E10</f>
        <v>SFP+</v>
      </c>
      <c r="F10" s="10">
        <v>6.8434345230757465</v>
      </c>
      <c r="G10" s="10">
        <v>6.7705786736914444</v>
      </c>
      <c r="H10" s="10">
        <v>5.5022269638612666</v>
      </c>
      <c r="I10" s="10"/>
      <c r="J10" s="10"/>
      <c r="K10" s="10"/>
      <c r="L10" s="10"/>
      <c r="M10" s="10"/>
      <c r="N10" s="10"/>
      <c r="O10" s="10"/>
      <c r="P10" s="10"/>
      <c r="Q10" s="10"/>
    </row>
    <row r="11" spans="2:17" x14ac:dyDescent="0.3">
      <c r="B11" s="20" t="str">
        <f>'Chipset units'!B11</f>
        <v>Fibre Channel</v>
      </c>
      <c r="C11" s="23" t="str">
        <f>'Chipset units'!C11</f>
        <v>16 Gbps</v>
      </c>
      <c r="D11" s="23" t="str">
        <f>'Chipset units'!D11</f>
        <v>100 m</v>
      </c>
      <c r="E11" s="22" t="str">
        <f>'Chipset units'!E11</f>
        <v>SFP+</v>
      </c>
      <c r="F11" s="10">
        <v>3.0687944535491001</v>
      </c>
      <c r="G11" s="10">
        <v>2.628629260364602</v>
      </c>
      <c r="H11" s="10">
        <v>2.2270549761309182</v>
      </c>
      <c r="I11" s="10"/>
      <c r="J11" s="10"/>
      <c r="K11" s="10"/>
      <c r="L11" s="10"/>
      <c r="M11" s="10"/>
      <c r="N11" s="10"/>
      <c r="O11" s="10"/>
      <c r="P11" s="10"/>
      <c r="Q11" s="10"/>
    </row>
    <row r="12" spans="2:17" x14ac:dyDescent="0.3">
      <c r="B12" s="20" t="str">
        <f>'Chipset units'!B12</f>
        <v>Fibre Channel</v>
      </c>
      <c r="C12" s="23" t="str">
        <f>'Chipset units'!C12</f>
        <v>16 Gbps</v>
      </c>
      <c r="D12" s="23" t="str">
        <f>'Chipset units'!D12</f>
        <v>10 km</v>
      </c>
      <c r="E12" s="22" t="str">
        <f>'Chipset units'!E12</f>
        <v>SFP+</v>
      </c>
      <c r="F12" s="10">
        <v>11.159773289461949</v>
      </c>
      <c r="G12" s="10">
        <v>8.7245234383785562</v>
      </c>
      <c r="H12" s="10">
        <v>7.2695716233506076</v>
      </c>
      <c r="I12" s="10"/>
      <c r="J12" s="10"/>
      <c r="K12" s="10"/>
      <c r="L12" s="10"/>
      <c r="M12" s="10"/>
      <c r="N12" s="10"/>
      <c r="O12" s="10"/>
      <c r="P12" s="10"/>
      <c r="Q12" s="10"/>
    </row>
    <row r="13" spans="2:17" x14ac:dyDescent="0.3">
      <c r="B13" s="20" t="str">
        <f>'Chipset units'!B13</f>
        <v>Fibre Channel</v>
      </c>
      <c r="C13" s="23" t="str">
        <f>'Chipset units'!C13</f>
        <v>32 Gbps</v>
      </c>
      <c r="D13" s="23" t="str">
        <f>'Chipset units'!D13</f>
        <v>100 m</v>
      </c>
      <c r="E13" s="22" t="str">
        <f>'Chipset units'!E13</f>
        <v>all</v>
      </c>
      <c r="F13" s="10">
        <v>12.176777587833058</v>
      </c>
      <c r="G13" s="10">
        <v>8.4011864486325525</v>
      </c>
      <c r="H13" s="10">
        <v>4.7332110722012546</v>
      </c>
      <c r="I13" s="10"/>
      <c r="J13" s="10"/>
      <c r="K13" s="10"/>
      <c r="L13" s="10"/>
      <c r="M13" s="10"/>
      <c r="N13" s="10"/>
      <c r="O13" s="10"/>
      <c r="P13" s="10"/>
      <c r="Q13" s="10"/>
    </row>
    <row r="14" spans="2:17" x14ac:dyDescent="0.3">
      <c r="B14" s="20" t="str">
        <f>'Chipset units'!B14</f>
        <v>Fibre Channel</v>
      </c>
      <c r="C14" s="23" t="str">
        <f>'Chipset units'!C14</f>
        <v>32 Gbps</v>
      </c>
      <c r="D14" s="23" t="str">
        <f>'Chipset units'!D14</f>
        <v>10 km</v>
      </c>
      <c r="E14" s="22" t="str">
        <f>'Chipset units'!E14</f>
        <v>all</v>
      </c>
      <c r="F14" s="10">
        <v>20.837110507505361</v>
      </c>
      <c r="G14" s="10">
        <v>16.5</v>
      </c>
      <c r="H14" s="10">
        <v>15.730903093807981</v>
      </c>
      <c r="I14" s="10"/>
      <c r="J14" s="10"/>
      <c r="K14" s="10"/>
      <c r="L14" s="10"/>
      <c r="M14" s="10"/>
      <c r="N14" s="10"/>
      <c r="O14" s="10"/>
      <c r="P14" s="10"/>
      <c r="Q14" s="10"/>
    </row>
    <row r="15" spans="2:17" x14ac:dyDescent="0.3">
      <c r="B15" s="20" t="str">
        <f>'Chipset units'!B15</f>
        <v>Fibre Channel</v>
      </c>
      <c r="C15" s="23" t="str">
        <f>'Chipset units'!C15</f>
        <v>64 Gbps</v>
      </c>
      <c r="D15" s="23" t="str">
        <f>'Chipset units'!D15</f>
        <v>100 m</v>
      </c>
      <c r="E15" s="22" t="str">
        <f>'Chipset units'!E15</f>
        <v>all</v>
      </c>
      <c r="F15" s="10">
        <v>0</v>
      </c>
      <c r="G15" s="10">
        <v>0</v>
      </c>
      <c r="H15" s="10">
        <v>33.60474579453021</v>
      </c>
      <c r="I15" s="10"/>
      <c r="J15" s="10"/>
      <c r="K15" s="10"/>
      <c r="L15" s="10"/>
      <c r="M15" s="10"/>
      <c r="N15" s="10"/>
      <c r="O15" s="10"/>
      <c r="P15" s="10"/>
      <c r="Q15" s="10"/>
    </row>
    <row r="16" spans="2:17" x14ac:dyDescent="0.3">
      <c r="B16" s="17" t="str">
        <f>'Chipset units'!B16</f>
        <v>Fibre Channel</v>
      </c>
      <c r="C16" s="6" t="str">
        <f>'Chipset units'!C16</f>
        <v>64 Gbps</v>
      </c>
      <c r="D16" s="6" t="str">
        <f>'Chipset units'!D16</f>
        <v>10 km</v>
      </c>
      <c r="E16" s="25" t="str">
        <f>'Chipset units'!E16</f>
        <v>all</v>
      </c>
      <c r="F16" s="13">
        <v>0</v>
      </c>
      <c r="G16" s="13">
        <v>0</v>
      </c>
      <c r="H16" s="13">
        <v>0</v>
      </c>
      <c r="I16" s="13"/>
      <c r="J16" s="13"/>
      <c r="K16" s="13"/>
      <c r="L16" s="13"/>
      <c r="M16" s="13"/>
      <c r="N16" s="13"/>
      <c r="O16" s="13"/>
      <c r="P16" s="13"/>
      <c r="Q16" s="13"/>
    </row>
    <row r="17" spans="2:34" x14ac:dyDescent="0.3">
      <c r="B17" s="20" t="str">
        <f>'Chipset units'!B17</f>
        <v>AOC</v>
      </c>
      <c r="C17" s="23" t="str">
        <f>'Chipset units'!C17</f>
        <v>≤10G</v>
      </c>
      <c r="D17" s="2">
        <f>'Chipset units'!D17</f>
        <v>1</v>
      </c>
      <c r="E17" s="22" t="str">
        <f>'Chipset units'!E17</f>
        <v>SFP+</v>
      </c>
      <c r="F17" s="10">
        <v>2.1879817281167595</v>
      </c>
      <c r="G17" s="10">
        <v>1.6856418330262199</v>
      </c>
      <c r="H17" s="10">
        <v>1.4147355922949019</v>
      </c>
      <c r="I17" s="10"/>
      <c r="J17" s="10"/>
      <c r="K17" s="10"/>
      <c r="L17" s="10"/>
      <c r="M17" s="10"/>
      <c r="N17" s="10"/>
      <c r="O17" s="10"/>
      <c r="P17" s="10"/>
      <c r="Q17" s="10"/>
      <c r="T17" s="153"/>
      <c r="U17" s="153"/>
      <c r="V17" s="153"/>
      <c r="W17" s="153"/>
      <c r="X17" s="153"/>
      <c r="Y17" s="153"/>
      <c r="Z17" s="153"/>
      <c r="AA17" s="153"/>
      <c r="AB17" s="153"/>
      <c r="AC17" s="153"/>
      <c r="AD17" s="153"/>
      <c r="AE17" s="153"/>
      <c r="AF17" s="153"/>
      <c r="AG17" s="153"/>
      <c r="AH17" s="153"/>
    </row>
    <row r="18" spans="2:34" x14ac:dyDescent="0.3">
      <c r="B18" s="20" t="str">
        <f>'Chipset units'!B18</f>
        <v>AOC</v>
      </c>
      <c r="C18" s="23" t="str">
        <f>'Chipset units'!C18</f>
        <v>≤10G</v>
      </c>
      <c r="D18" s="2">
        <f>'Chipset units'!D18</f>
        <v>4</v>
      </c>
      <c r="E18" s="22" t="str">
        <f>'Chipset units'!E18</f>
        <v>QSFP+</v>
      </c>
      <c r="F18" s="21">
        <v>13.239339873201994</v>
      </c>
      <c r="G18" s="21">
        <v>12.849634629579267</v>
      </c>
      <c r="H18" s="21">
        <v>10.909350177530358</v>
      </c>
      <c r="I18" s="21"/>
      <c r="J18" s="21"/>
      <c r="K18" s="21"/>
      <c r="L18" s="21"/>
      <c r="M18" s="21"/>
      <c r="N18" s="21"/>
      <c r="O18" s="21"/>
      <c r="P18" s="21"/>
      <c r="Q18" s="21"/>
      <c r="T18" s="153"/>
      <c r="U18" s="153"/>
      <c r="V18" s="153"/>
      <c r="W18" s="153"/>
      <c r="X18" s="153"/>
      <c r="Y18" s="153"/>
      <c r="Z18" s="153"/>
      <c r="AA18" s="153"/>
      <c r="AB18" s="153"/>
      <c r="AC18" s="153"/>
      <c r="AD18" s="153"/>
      <c r="AE18" s="153"/>
      <c r="AF18" s="153"/>
      <c r="AG18" s="153"/>
      <c r="AH18" s="153"/>
    </row>
    <row r="19" spans="2:34" x14ac:dyDescent="0.3">
      <c r="B19" s="20" t="str">
        <f>'Chipset units'!B19</f>
        <v>AOC</v>
      </c>
      <c r="C19" s="23" t="str">
        <f>'Chipset units'!C19</f>
        <v>≤10G</v>
      </c>
      <c r="D19" s="2" t="str">
        <f>'Chipset units'!D19</f>
        <v>4:1</v>
      </c>
      <c r="E19" s="22" t="str">
        <f>'Chipset units'!E19</f>
        <v>QSFP+/SFP+</v>
      </c>
      <c r="F19" s="21">
        <v>20.8</v>
      </c>
      <c r="G19" s="21">
        <v>20.150000000000002</v>
      </c>
      <c r="H19" s="21">
        <v>23.77847521524437</v>
      </c>
      <c r="I19" s="21"/>
      <c r="J19" s="21"/>
      <c r="K19" s="21"/>
      <c r="L19" s="21"/>
      <c r="M19" s="21"/>
      <c r="N19" s="21"/>
      <c r="O19" s="21"/>
      <c r="P19" s="21"/>
      <c r="Q19" s="21"/>
      <c r="T19" s="153"/>
      <c r="U19" s="153"/>
      <c r="V19" s="153"/>
      <c r="W19" s="153"/>
      <c r="X19" s="153"/>
      <c r="Y19" s="153"/>
      <c r="Z19" s="153"/>
      <c r="AA19" s="153"/>
      <c r="AB19" s="153"/>
      <c r="AC19" s="153"/>
      <c r="AD19" s="153"/>
      <c r="AE19" s="153"/>
      <c r="AF19" s="153"/>
      <c r="AG19" s="153"/>
      <c r="AH19" s="153"/>
    </row>
    <row r="20" spans="2:34" x14ac:dyDescent="0.3">
      <c r="B20" s="20" t="str">
        <f>'Chipset units'!B20</f>
        <v>AOC</v>
      </c>
      <c r="C20" s="23" t="str">
        <f>'Chipset units'!C20</f>
        <v>≤12.5G</v>
      </c>
      <c r="D20" s="2">
        <f>'Chipset units'!D20</f>
        <v>12</v>
      </c>
      <c r="E20" s="22" t="str">
        <f>'Chipset units'!E20</f>
        <v>CXP</v>
      </c>
      <c r="F20" s="21">
        <v>41.712123007353924</v>
      </c>
      <c r="G20" s="21">
        <v>34.960932374323967</v>
      </c>
      <c r="H20" s="21">
        <v>30.424078816464998</v>
      </c>
      <c r="I20" s="21"/>
      <c r="J20" s="21"/>
      <c r="K20" s="21"/>
      <c r="L20" s="21"/>
      <c r="M20" s="21"/>
      <c r="N20" s="21"/>
      <c r="O20" s="21"/>
      <c r="P20" s="21"/>
      <c r="Q20" s="21"/>
      <c r="T20" s="153"/>
      <c r="U20" s="153"/>
      <c r="V20" s="153"/>
      <c r="W20" s="153"/>
      <c r="X20" s="153"/>
      <c r="Y20" s="153"/>
      <c r="Z20" s="153"/>
      <c r="AA20" s="153"/>
      <c r="AB20" s="153"/>
      <c r="AC20" s="153"/>
      <c r="AD20" s="153"/>
      <c r="AE20" s="153"/>
      <c r="AF20" s="153"/>
      <c r="AG20" s="153"/>
      <c r="AH20" s="153"/>
    </row>
    <row r="21" spans="2:34" x14ac:dyDescent="0.3">
      <c r="B21" s="20" t="str">
        <f>'Chipset units'!B21</f>
        <v>XCVR</v>
      </c>
      <c r="C21" s="23" t="str">
        <f>'Chipset units'!C21</f>
        <v>≤12.5G</v>
      </c>
      <c r="D21" s="2">
        <f>'Chipset units'!D21</f>
        <v>12</v>
      </c>
      <c r="E21" s="22" t="str">
        <f>'Chipset units'!E21</f>
        <v>CXP</v>
      </c>
      <c r="F21" s="21">
        <v>37.702374450195904</v>
      </c>
      <c r="G21" s="21">
        <v>37.792035312024353</v>
      </c>
      <c r="H21" s="21">
        <v>31.212050213003732</v>
      </c>
      <c r="I21" s="21"/>
      <c r="J21" s="21"/>
      <c r="K21" s="21"/>
      <c r="L21" s="21"/>
      <c r="M21" s="21"/>
      <c r="N21" s="21"/>
      <c r="O21" s="21"/>
      <c r="P21" s="21"/>
      <c r="Q21" s="21"/>
      <c r="T21" s="153"/>
      <c r="U21" s="153"/>
      <c r="V21" s="153"/>
      <c r="W21" s="153"/>
      <c r="X21" s="153"/>
      <c r="Y21" s="153"/>
      <c r="Z21" s="153"/>
      <c r="AA21" s="153"/>
      <c r="AB21" s="153"/>
      <c r="AC21" s="153"/>
      <c r="AD21" s="153"/>
      <c r="AE21" s="153"/>
      <c r="AF21" s="153"/>
      <c r="AG21" s="153"/>
      <c r="AH21" s="153"/>
    </row>
    <row r="22" spans="2:34" x14ac:dyDescent="0.3">
      <c r="B22" s="20" t="str">
        <f>'Chipset units'!B22</f>
        <v>AOC</v>
      </c>
      <c r="C22" s="23" t="str">
        <f>'Chipset units'!C22</f>
        <v>12-14G</v>
      </c>
      <c r="D22" s="2">
        <f>'Chipset units'!D22</f>
        <v>4</v>
      </c>
      <c r="E22" s="22" t="str">
        <f>'Chipset units'!E22</f>
        <v>QSFP+</v>
      </c>
      <c r="F22" s="21">
        <v>9.4180187290375859</v>
      </c>
      <c r="G22" s="21">
        <v>7.8370302636527533</v>
      </c>
      <c r="H22" s="21">
        <v>5.7193757927106494</v>
      </c>
      <c r="I22" s="21"/>
      <c r="J22" s="21"/>
      <c r="K22" s="21"/>
      <c r="L22" s="21"/>
      <c r="M22" s="21"/>
      <c r="N22" s="21"/>
      <c r="O22" s="21"/>
      <c r="P22" s="21"/>
      <c r="Q22" s="21"/>
      <c r="T22" s="153"/>
      <c r="U22" s="153"/>
      <c r="V22" s="153"/>
      <c r="W22" s="153"/>
      <c r="X22" s="153"/>
      <c r="Y22" s="153"/>
      <c r="Z22" s="153"/>
      <c r="AA22" s="153"/>
      <c r="AB22" s="153"/>
      <c r="AC22" s="153"/>
      <c r="AD22" s="153"/>
      <c r="AE22" s="153"/>
      <c r="AF22" s="153"/>
      <c r="AG22" s="153"/>
      <c r="AH22" s="153"/>
    </row>
    <row r="23" spans="2:34" x14ac:dyDescent="0.3">
      <c r="B23" s="20" t="str">
        <f>'Chipset units'!B23</f>
        <v>AOC</v>
      </c>
      <c r="C23" s="23" t="str">
        <f>'Chipset units'!C23</f>
        <v>12-14G</v>
      </c>
      <c r="D23" s="2">
        <f>'Chipset units'!D23</f>
        <v>4</v>
      </c>
      <c r="E23" s="22" t="str">
        <f>'Chipset units'!E23</f>
        <v>Mini-SAS HD</v>
      </c>
      <c r="F23" s="21">
        <v>9.4180187290375859</v>
      </c>
      <c r="G23" s="21">
        <v>7.8370302636527533</v>
      </c>
      <c r="H23" s="21">
        <v>5.7193757927106494</v>
      </c>
      <c r="I23" s="21"/>
      <c r="J23" s="21"/>
      <c r="K23" s="21"/>
      <c r="L23" s="21"/>
      <c r="M23" s="21"/>
      <c r="N23" s="21"/>
      <c r="O23" s="21"/>
      <c r="P23" s="21"/>
      <c r="Q23" s="21"/>
      <c r="T23" s="153"/>
      <c r="U23" s="153"/>
      <c r="V23" s="153"/>
      <c r="W23" s="153"/>
      <c r="X23" s="153"/>
      <c r="Y23" s="153"/>
      <c r="Z23" s="153"/>
      <c r="AA23" s="153"/>
      <c r="AB23" s="153"/>
      <c r="AC23" s="153"/>
      <c r="AD23" s="153"/>
      <c r="AE23" s="153"/>
      <c r="AF23" s="153"/>
      <c r="AG23" s="153"/>
      <c r="AH23" s="153"/>
    </row>
    <row r="24" spans="2:34" x14ac:dyDescent="0.3">
      <c r="B24" s="20" t="str">
        <f>'Chipset units'!B24</f>
        <v>AOC</v>
      </c>
      <c r="C24" s="23" t="str">
        <f>'Chipset units'!C24</f>
        <v>25-28G</v>
      </c>
      <c r="D24" s="2">
        <f>'Chipset units'!D24</f>
        <v>1</v>
      </c>
      <c r="E24" s="22" t="str">
        <f>'Chipset units'!E24</f>
        <v>SFP28</v>
      </c>
      <c r="F24" s="21">
        <v>12.375</v>
      </c>
      <c r="G24" s="21">
        <v>8.6652780219393826</v>
      </c>
      <c r="H24" s="21">
        <v>5.706354373902867</v>
      </c>
      <c r="I24" s="21"/>
      <c r="J24" s="21"/>
      <c r="K24" s="21"/>
      <c r="L24" s="21"/>
      <c r="M24" s="21"/>
      <c r="N24" s="21"/>
      <c r="O24" s="21"/>
      <c r="P24" s="21"/>
      <c r="Q24" s="21"/>
      <c r="T24" s="153"/>
      <c r="U24" s="153"/>
      <c r="V24" s="153"/>
      <c r="W24" s="153"/>
      <c r="X24" s="153"/>
      <c r="Y24" s="153"/>
      <c r="Z24" s="153"/>
      <c r="AA24" s="153"/>
      <c r="AB24" s="153"/>
      <c r="AC24" s="153"/>
      <c r="AD24" s="153"/>
      <c r="AE24" s="153"/>
      <c r="AF24" s="153"/>
      <c r="AG24" s="153"/>
      <c r="AH24" s="153"/>
    </row>
    <row r="25" spans="2:34" x14ac:dyDescent="0.3">
      <c r="B25" s="20" t="str">
        <f>'Chipset units'!B25</f>
        <v>AOC</v>
      </c>
      <c r="C25" s="23" t="str">
        <f>'Chipset units'!C25</f>
        <v>25-28G</v>
      </c>
      <c r="D25" s="2">
        <f>'Chipset units'!D25</f>
        <v>4</v>
      </c>
      <c r="E25" s="22" t="str">
        <f>'Chipset units'!E25</f>
        <v>QSFP28</v>
      </c>
      <c r="F25" s="21">
        <v>25.16419095330253</v>
      </c>
      <c r="G25" s="21">
        <v>17.747220451804456</v>
      </c>
      <c r="H25" s="21">
        <v>11.070815907533007</v>
      </c>
      <c r="I25" s="21"/>
      <c r="J25" s="21"/>
      <c r="K25" s="21"/>
      <c r="L25" s="21"/>
      <c r="M25" s="21"/>
      <c r="N25" s="21"/>
      <c r="O25" s="21"/>
      <c r="P25" s="21"/>
      <c r="Q25" s="21"/>
      <c r="T25" s="153"/>
      <c r="U25" s="153"/>
      <c r="V25" s="153"/>
      <c r="W25" s="153"/>
      <c r="X25" s="153"/>
      <c r="Y25" s="153"/>
      <c r="Z25" s="153"/>
      <c r="AA25" s="153"/>
      <c r="AB25" s="153"/>
      <c r="AC25" s="153"/>
      <c r="AD25" s="153"/>
      <c r="AE25" s="153"/>
      <c r="AF25" s="153"/>
      <c r="AG25" s="153"/>
      <c r="AH25" s="153"/>
    </row>
    <row r="26" spans="2:34" x14ac:dyDescent="0.3">
      <c r="B26" s="20" t="str">
        <f>'Chipset units'!B26</f>
        <v>AOC</v>
      </c>
      <c r="C26" s="23" t="str">
        <f>'Chipset units'!C26</f>
        <v>25-28G</v>
      </c>
      <c r="D26" s="2" t="str">
        <f>'Chipset units'!D26</f>
        <v>4:1</v>
      </c>
      <c r="E26" s="22" t="str">
        <f>'Chipset units'!E26</f>
        <v>QSFP28/SFP28</v>
      </c>
      <c r="F26" s="21">
        <v>25.16419095330253</v>
      </c>
      <c r="G26" s="21">
        <v>17.747220451804456</v>
      </c>
      <c r="H26" s="21">
        <v>11.070815907533007</v>
      </c>
      <c r="I26" s="21"/>
      <c r="J26" s="21"/>
      <c r="K26" s="21"/>
      <c r="L26" s="21"/>
      <c r="M26" s="21"/>
      <c r="N26" s="21"/>
      <c r="O26" s="21"/>
      <c r="P26" s="21"/>
      <c r="Q26" s="21"/>
      <c r="T26" s="153"/>
      <c r="U26" s="153"/>
      <c r="V26" s="153"/>
      <c r="W26" s="153"/>
      <c r="X26" s="153"/>
      <c r="Y26" s="153"/>
      <c r="Z26" s="153"/>
      <c r="AA26" s="153"/>
      <c r="AB26" s="153"/>
      <c r="AC26" s="153"/>
      <c r="AD26" s="153"/>
      <c r="AE26" s="153"/>
      <c r="AF26" s="153"/>
      <c r="AG26" s="153"/>
      <c r="AH26" s="153"/>
    </row>
    <row r="27" spans="2:34" x14ac:dyDescent="0.3">
      <c r="B27" s="20" t="str">
        <f>'Chipset units'!B27</f>
        <v>AOC</v>
      </c>
      <c r="C27" s="23" t="str">
        <f>'Chipset units'!C27</f>
        <v>25-28G</v>
      </c>
      <c r="D27" s="2">
        <f>'Chipset units'!D27</f>
        <v>4</v>
      </c>
      <c r="E27" s="22" t="str">
        <f>'Chipset units'!E27</f>
        <v>Mini-SAS HD</v>
      </c>
      <c r="F27" s="21">
        <v>25.16419095330253</v>
      </c>
      <c r="G27" s="21">
        <v>17.747220451804456</v>
      </c>
      <c r="H27" s="21">
        <v>11.070815907533007</v>
      </c>
      <c r="I27" s="21"/>
      <c r="J27" s="21"/>
      <c r="K27" s="21"/>
      <c r="L27" s="21"/>
      <c r="M27" s="21"/>
      <c r="N27" s="21"/>
      <c r="O27" s="21"/>
      <c r="P27" s="21"/>
      <c r="Q27" s="21"/>
      <c r="T27" s="153"/>
      <c r="U27" s="153"/>
      <c r="V27" s="153"/>
      <c r="W27" s="153"/>
      <c r="X27" s="153"/>
      <c r="Y27" s="153"/>
      <c r="Z27" s="153"/>
      <c r="AA27" s="153"/>
      <c r="AB27" s="153"/>
      <c r="AC27" s="153"/>
      <c r="AD27" s="153"/>
      <c r="AE27" s="153"/>
      <c r="AF27" s="153"/>
      <c r="AG27" s="153"/>
      <c r="AH27" s="153"/>
    </row>
    <row r="28" spans="2:34" x14ac:dyDescent="0.3">
      <c r="B28" s="20" t="str">
        <f>'Chipset units'!B28</f>
        <v>AOC</v>
      </c>
      <c r="C28" s="23" t="str">
        <f>'Chipset units'!C28</f>
        <v>25-28G</v>
      </c>
      <c r="D28" s="2">
        <f>'Chipset units'!D28</f>
        <v>12</v>
      </c>
      <c r="E28" s="22" t="str">
        <f>'Chipset units'!E28</f>
        <v>CXP28</v>
      </c>
      <c r="F28" s="21">
        <v>0</v>
      </c>
      <c r="G28" s="21">
        <v>183.15</v>
      </c>
      <c r="H28" s="21">
        <v>164.83500000000001</v>
      </c>
      <c r="I28" s="21"/>
      <c r="J28" s="21"/>
      <c r="K28" s="21"/>
      <c r="L28" s="21"/>
      <c r="M28" s="21"/>
      <c r="N28" s="21"/>
      <c r="O28" s="21"/>
      <c r="P28" s="21"/>
      <c r="Q28" s="21"/>
      <c r="T28" s="153"/>
      <c r="U28" s="153"/>
      <c r="V28" s="153"/>
      <c r="W28" s="153"/>
      <c r="X28" s="153"/>
      <c r="Y28" s="153"/>
      <c r="Z28" s="153"/>
      <c r="AA28" s="153"/>
      <c r="AB28" s="153"/>
      <c r="AC28" s="153"/>
      <c r="AD28" s="153"/>
      <c r="AE28" s="153"/>
      <c r="AF28" s="153"/>
      <c r="AG28" s="153"/>
      <c r="AH28" s="153"/>
    </row>
    <row r="29" spans="2:34" x14ac:dyDescent="0.3">
      <c r="B29" s="20" t="str">
        <f>'Chipset units'!B29</f>
        <v>EOM</v>
      </c>
      <c r="C29" s="23" t="str">
        <f>'Chipset units'!C29</f>
        <v>25-28G</v>
      </c>
      <c r="D29" s="2" t="str">
        <f>'Chipset units'!D29</f>
        <v>4,8,12,24</v>
      </c>
      <c r="E29" s="22" t="str">
        <f>'Chipset units'!E29</f>
        <v>XCVR</v>
      </c>
      <c r="F29" s="21">
        <v>50.411131282200834</v>
      </c>
      <c r="G29" s="21">
        <v>46.090000000000011</v>
      </c>
      <c r="H29" s="21">
        <v>41.470000000000006</v>
      </c>
      <c r="I29" s="21"/>
      <c r="J29" s="21"/>
      <c r="K29" s="21"/>
      <c r="L29" s="21"/>
      <c r="M29" s="21"/>
      <c r="N29" s="21"/>
      <c r="O29" s="21"/>
      <c r="P29" s="21"/>
      <c r="Q29" s="21"/>
      <c r="T29" s="153"/>
      <c r="U29" s="153"/>
      <c r="V29" s="153"/>
      <c r="W29" s="153"/>
      <c r="X29" s="153"/>
      <c r="Y29" s="153"/>
      <c r="Z29" s="153"/>
      <c r="AA29" s="153"/>
      <c r="AB29" s="153"/>
      <c r="AC29" s="153"/>
      <c r="AD29" s="153"/>
      <c r="AE29" s="153"/>
      <c r="AF29" s="153"/>
      <c r="AG29" s="153"/>
      <c r="AH29" s="153"/>
    </row>
    <row r="30" spans="2:34" x14ac:dyDescent="0.3">
      <c r="B30" s="20" t="str">
        <f>'Chipset units'!B30</f>
        <v>XCVR</v>
      </c>
      <c r="C30" s="23" t="str">
        <f>'Chipset units'!C30</f>
        <v>25-28G</v>
      </c>
      <c r="D30" s="2">
        <f>'Chipset units'!D30</f>
        <v>12</v>
      </c>
      <c r="E30" s="22" t="str">
        <f>'Chipset units'!E30</f>
        <v>CXP28</v>
      </c>
      <c r="F30" s="21">
        <v>0</v>
      </c>
      <c r="G30" s="21">
        <v>0</v>
      </c>
      <c r="H30" s="21">
        <v>98.901000000000025</v>
      </c>
      <c r="I30" s="21"/>
      <c r="J30" s="21"/>
      <c r="K30" s="21"/>
      <c r="L30" s="21"/>
      <c r="M30" s="21"/>
      <c r="N30" s="21"/>
      <c r="O30" s="21"/>
      <c r="P30" s="21"/>
      <c r="Q30" s="21"/>
      <c r="T30" s="153"/>
      <c r="U30" s="153"/>
      <c r="V30" s="153"/>
      <c r="W30" s="153"/>
      <c r="X30" s="153"/>
      <c r="Y30" s="153"/>
      <c r="Z30" s="153"/>
      <c r="AA30" s="153"/>
      <c r="AB30" s="153"/>
      <c r="AC30" s="153"/>
      <c r="AD30" s="153"/>
      <c r="AE30" s="153"/>
      <c r="AF30" s="153"/>
      <c r="AG30" s="153"/>
      <c r="AH30" s="153"/>
    </row>
    <row r="31" spans="2:34" x14ac:dyDescent="0.3">
      <c r="B31" s="20" t="str">
        <f>'Chipset units'!B31</f>
        <v>AOC</v>
      </c>
      <c r="C31" s="23" t="str">
        <f>'Chipset units'!C31</f>
        <v>50-56G</v>
      </c>
      <c r="D31" s="2">
        <f>'Chipset units'!D31</f>
        <v>1</v>
      </c>
      <c r="E31" s="22" t="str">
        <f>'Chipset units'!E31</f>
        <v>SFP56</v>
      </c>
      <c r="F31" s="21">
        <v>0</v>
      </c>
      <c r="G31" s="21">
        <v>0</v>
      </c>
      <c r="H31" s="21">
        <v>0</v>
      </c>
      <c r="I31" s="21"/>
      <c r="J31" s="21"/>
      <c r="K31" s="21"/>
      <c r="L31" s="21"/>
      <c r="M31" s="21"/>
      <c r="N31" s="21"/>
      <c r="O31" s="21"/>
      <c r="P31" s="21"/>
      <c r="Q31" s="21"/>
      <c r="T31" s="153"/>
      <c r="U31" s="153"/>
      <c r="V31" s="153"/>
      <c r="W31" s="153"/>
      <c r="X31" s="153"/>
      <c r="Y31" s="153"/>
      <c r="Z31" s="153"/>
      <c r="AA31" s="153"/>
      <c r="AB31" s="153"/>
      <c r="AC31" s="153"/>
      <c r="AD31" s="153"/>
      <c r="AE31" s="153"/>
      <c r="AF31" s="153"/>
      <c r="AG31" s="153"/>
      <c r="AH31" s="153"/>
    </row>
    <row r="32" spans="2:34" x14ac:dyDescent="0.3">
      <c r="B32" s="20" t="str">
        <f>'Chipset units'!B32</f>
        <v>AOC</v>
      </c>
      <c r="C32" s="23" t="str">
        <f>'Chipset units'!C32</f>
        <v>50-56G</v>
      </c>
      <c r="D32" s="2">
        <f>'Chipset units'!D32</f>
        <v>4</v>
      </c>
      <c r="E32" s="22" t="str">
        <f>'Chipset units'!E32</f>
        <v>QSFP56</v>
      </c>
      <c r="F32" s="21">
        <v>0</v>
      </c>
      <c r="G32" s="21">
        <v>0</v>
      </c>
      <c r="H32" s="21">
        <v>73.254999999999995</v>
      </c>
      <c r="I32" s="21"/>
      <c r="J32" s="21"/>
      <c r="K32" s="21"/>
      <c r="L32" s="21"/>
      <c r="M32" s="21"/>
      <c r="N32" s="21"/>
      <c r="O32" s="21"/>
      <c r="P32" s="21"/>
      <c r="Q32" s="21"/>
      <c r="T32" s="153"/>
      <c r="U32" s="153"/>
      <c r="V32" s="153"/>
      <c r="W32" s="153"/>
      <c r="X32" s="153"/>
      <c r="Y32" s="153"/>
      <c r="Z32" s="153"/>
      <c r="AA32" s="153"/>
      <c r="AB32" s="153"/>
      <c r="AC32" s="153"/>
      <c r="AD32" s="153"/>
      <c r="AE32" s="153"/>
      <c r="AF32" s="153"/>
      <c r="AG32" s="153"/>
      <c r="AH32" s="153"/>
    </row>
    <row r="33" spans="2:34" x14ac:dyDescent="0.3">
      <c r="B33" s="20" t="str">
        <f>'Chipset units'!B33</f>
        <v>EOM</v>
      </c>
      <c r="C33" s="23" t="str">
        <f>'Chipset units'!C33</f>
        <v>50-56G</v>
      </c>
      <c r="D33" s="2" t="str">
        <f>'Chipset units'!D33</f>
        <v>8,12,16,24</v>
      </c>
      <c r="E33" s="22" t="str">
        <f>'Chipset units'!E33</f>
        <v>TBD</v>
      </c>
      <c r="F33" s="21">
        <v>0</v>
      </c>
      <c r="G33" s="21">
        <v>0</v>
      </c>
      <c r="H33" s="21">
        <v>146.51</v>
      </c>
      <c r="I33" s="21"/>
      <c r="J33" s="21"/>
      <c r="K33" s="21"/>
      <c r="L33" s="21"/>
      <c r="M33" s="21"/>
      <c r="N33" s="21"/>
      <c r="O33" s="21"/>
      <c r="P33" s="21"/>
      <c r="Q33" s="21"/>
      <c r="T33" s="153"/>
      <c r="U33" s="153"/>
      <c r="V33" s="153"/>
      <c r="W33" s="153"/>
      <c r="X33" s="153"/>
      <c r="Y33" s="153"/>
      <c r="Z33" s="153"/>
      <c r="AA33" s="153"/>
      <c r="AB33" s="153"/>
      <c r="AC33" s="153"/>
      <c r="AD33" s="153"/>
      <c r="AE33" s="153"/>
      <c r="AF33" s="153"/>
      <c r="AG33" s="153"/>
      <c r="AH33" s="153"/>
    </row>
    <row r="34" spans="2:34" x14ac:dyDescent="0.3">
      <c r="B34" s="20" t="str">
        <f>'Chipset units'!B34</f>
        <v>AOC</v>
      </c>
      <c r="C34" s="23" t="str">
        <f>'Chipset units'!C34</f>
        <v>50-56G</v>
      </c>
      <c r="D34" s="2" t="str">
        <f>'Chipset units'!D34</f>
        <v>4 or 8</v>
      </c>
      <c r="E34" s="22" t="str">
        <f>'Chipset units'!E34</f>
        <v>OSFP</v>
      </c>
      <c r="F34" s="21">
        <v>0</v>
      </c>
      <c r="G34" s="21">
        <v>0</v>
      </c>
      <c r="H34" s="21">
        <v>146.51</v>
      </c>
      <c r="I34" s="21"/>
      <c r="J34" s="21"/>
      <c r="K34" s="21"/>
      <c r="L34" s="21"/>
      <c r="M34" s="21"/>
      <c r="N34" s="21"/>
      <c r="O34" s="21"/>
      <c r="P34" s="21"/>
      <c r="Q34" s="21"/>
      <c r="T34" s="153"/>
      <c r="U34" s="153"/>
      <c r="V34" s="153"/>
      <c r="W34" s="153"/>
      <c r="X34" s="153"/>
      <c r="Y34" s="153"/>
      <c r="Z34" s="153"/>
      <c r="AA34" s="153"/>
      <c r="AB34" s="153"/>
      <c r="AC34" s="153"/>
      <c r="AD34" s="153"/>
      <c r="AE34" s="153"/>
      <c r="AF34" s="153"/>
      <c r="AG34" s="153"/>
      <c r="AH34" s="153"/>
    </row>
    <row r="35" spans="2:34" x14ac:dyDescent="0.3">
      <c r="B35" s="20" t="str">
        <f>'Chipset units'!B35</f>
        <v>AOC</v>
      </c>
      <c r="C35" s="23" t="str">
        <f>'Chipset units'!C35</f>
        <v>50-56G</v>
      </c>
      <c r="D35" s="2" t="str">
        <f>'Chipset units'!D35</f>
        <v>4:1 or 8:1</v>
      </c>
      <c r="E35" s="22" t="str">
        <f>'Chipset units'!E35</f>
        <v>QSFP28</v>
      </c>
      <c r="F35" s="21">
        <v>0</v>
      </c>
      <c r="G35" s="21">
        <v>0</v>
      </c>
      <c r="H35" s="21">
        <v>0</v>
      </c>
      <c r="I35" s="21"/>
      <c r="J35" s="21"/>
      <c r="K35" s="21"/>
      <c r="L35" s="21"/>
      <c r="M35" s="21"/>
      <c r="N35" s="21"/>
      <c r="O35" s="21"/>
      <c r="P35" s="21"/>
      <c r="Q35" s="21"/>
      <c r="T35" s="153"/>
      <c r="U35" s="153"/>
      <c r="V35" s="153"/>
      <c r="W35" s="153"/>
      <c r="X35" s="153"/>
      <c r="Y35" s="153"/>
      <c r="Z35" s="153"/>
      <c r="AA35" s="153"/>
      <c r="AB35" s="153"/>
      <c r="AC35" s="153"/>
      <c r="AD35" s="153"/>
      <c r="AE35" s="153"/>
      <c r="AF35" s="153"/>
      <c r="AG35" s="153"/>
      <c r="AH35" s="153"/>
    </row>
    <row r="36" spans="2:34" s="23" customFormat="1" x14ac:dyDescent="0.3">
      <c r="B36" s="20" t="str">
        <f>'Chipset units'!B36</f>
        <v>AOC</v>
      </c>
      <c r="C36" s="23" t="str">
        <f>'Chipset units'!C36</f>
        <v>100G</v>
      </c>
      <c r="D36" s="2" t="str">
        <f>'Chipset units'!D36</f>
        <v>8:1</v>
      </c>
      <c r="E36" s="22" t="str">
        <f>'Chipset units'!E36</f>
        <v>OSFP</v>
      </c>
      <c r="F36" s="21">
        <v>0</v>
      </c>
      <c r="G36" s="21">
        <v>0</v>
      </c>
      <c r="H36" s="21">
        <v>0</v>
      </c>
      <c r="I36" s="21"/>
      <c r="J36" s="21"/>
      <c r="K36" s="21"/>
      <c r="L36" s="21"/>
      <c r="M36" s="21"/>
      <c r="N36" s="21"/>
      <c r="O36" s="21"/>
      <c r="P36" s="21"/>
      <c r="Q36" s="21"/>
      <c r="T36" s="99"/>
      <c r="U36" s="99"/>
      <c r="V36" s="99"/>
      <c r="W36" s="99"/>
      <c r="X36" s="99"/>
      <c r="Y36" s="99"/>
      <c r="Z36" s="99"/>
      <c r="AA36" s="99"/>
      <c r="AB36" s="99"/>
      <c r="AC36" s="99"/>
      <c r="AD36" s="99"/>
      <c r="AE36" s="99"/>
      <c r="AF36" s="99"/>
      <c r="AG36" s="99"/>
      <c r="AH36" s="99"/>
    </row>
    <row r="37" spans="2:34" x14ac:dyDescent="0.3">
      <c r="B37" s="17" t="str">
        <f>'Chipset units'!B37</f>
        <v>AOC</v>
      </c>
      <c r="C37" s="6" t="str">
        <f>'Chipset units'!C37</f>
        <v>100G</v>
      </c>
      <c r="D37" s="11">
        <v>16</v>
      </c>
      <c r="E37" s="25" t="s">
        <v>288</v>
      </c>
      <c r="F37" s="212">
        <v>0</v>
      </c>
      <c r="G37" s="168">
        <v>600</v>
      </c>
      <c r="H37" s="168">
        <v>275.27500000000003</v>
      </c>
      <c r="I37" s="168"/>
      <c r="J37" s="168"/>
      <c r="K37" s="168"/>
      <c r="L37" s="168"/>
      <c r="M37" s="168"/>
      <c r="N37" s="168"/>
      <c r="O37" s="168"/>
      <c r="P37" s="168"/>
      <c r="Q37" s="168"/>
      <c r="T37" s="153"/>
      <c r="U37" s="153"/>
      <c r="V37" s="153"/>
      <c r="W37" s="153"/>
      <c r="X37" s="153"/>
      <c r="Y37" s="153"/>
      <c r="Z37" s="153"/>
      <c r="AA37" s="153"/>
      <c r="AB37" s="153"/>
      <c r="AC37" s="153"/>
      <c r="AD37" s="153"/>
      <c r="AE37" s="153"/>
      <c r="AF37" s="153"/>
      <c r="AG37" s="153"/>
      <c r="AH37" s="153"/>
    </row>
    <row r="38" spans="2:34" x14ac:dyDescent="0.3">
      <c r="B38" s="20" t="str">
        <f>'Chipset units'!B38</f>
        <v>Active Electronic Cables</v>
      </c>
      <c r="C38" s="23" t="str">
        <f>'Chipset units'!C38</f>
        <v>100G</v>
      </c>
      <c r="D38" s="2"/>
      <c r="E38" s="22" t="str">
        <f>'Chipset units'!E38</f>
        <v>QSFP28/SFP112</v>
      </c>
      <c r="F38" s="21">
        <v>39.6</v>
      </c>
      <c r="G38" s="21">
        <v>22.44</v>
      </c>
      <c r="H38" s="21">
        <v>13.475481544161584</v>
      </c>
      <c r="I38" s="21"/>
      <c r="J38" s="21"/>
      <c r="K38" s="21"/>
      <c r="L38" s="21"/>
      <c r="M38" s="21"/>
      <c r="N38" s="21"/>
      <c r="O38" s="21"/>
      <c r="P38" s="21"/>
      <c r="Q38" s="21"/>
    </row>
    <row r="39" spans="2:34" x14ac:dyDescent="0.3">
      <c r="B39" s="20" t="str">
        <f>'Chipset units'!B39</f>
        <v>Active Electronic Cables</v>
      </c>
      <c r="C39" s="23" t="str">
        <f>'Chipset units'!C39</f>
        <v>200G</v>
      </c>
      <c r="D39" s="2"/>
      <c r="E39" s="22" t="str">
        <f>'Chipset units'!E39</f>
        <v>QSFP56</v>
      </c>
      <c r="F39" s="21">
        <v>0</v>
      </c>
      <c r="G39" s="21">
        <v>0</v>
      </c>
      <c r="H39" s="21">
        <v>0</v>
      </c>
      <c r="I39" s="21"/>
      <c r="J39" s="21"/>
      <c r="K39" s="21"/>
      <c r="L39" s="21"/>
      <c r="M39" s="21"/>
      <c r="N39" s="21"/>
      <c r="O39" s="21"/>
      <c r="P39" s="21"/>
      <c r="Q39" s="21"/>
    </row>
    <row r="40" spans="2:34" x14ac:dyDescent="0.3">
      <c r="B40" s="20" t="str">
        <f>'Chipset units'!B40</f>
        <v>Active Electronic Cables</v>
      </c>
      <c r="C40" s="23" t="str">
        <f>'Chipset units'!C40</f>
        <v>400G</v>
      </c>
      <c r="D40" s="2"/>
      <c r="E40" s="22" t="str">
        <f>'Chipset units'!E40</f>
        <v>TBD</v>
      </c>
      <c r="F40" s="21">
        <v>0</v>
      </c>
      <c r="G40" s="21">
        <v>0</v>
      </c>
      <c r="H40" s="21">
        <v>0</v>
      </c>
      <c r="I40" s="21"/>
      <c r="J40" s="21"/>
      <c r="K40" s="21"/>
      <c r="L40" s="21"/>
      <c r="M40" s="21"/>
      <c r="N40" s="21"/>
      <c r="O40" s="21"/>
      <c r="P40" s="21"/>
      <c r="Q40" s="21"/>
    </row>
    <row r="41" spans="2:34" x14ac:dyDescent="0.3">
      <c r="B41" s="20" t="str">
        <f>'Chipset units'!B41</f>
        <v>Active Electronic Cables</v>
      </c>
      <c r="C41" s="23" t="str">
        <f>'Chipset units'!C41</f>
        <v xml:space="preserve">800G </v>
      </c>
      <c r="D41" s="2"/>
      <c r="E41" s="22" t="str">
        <f>'Chipset units'!E41</f>
        <v>TBD</v>
      </c>
      <c r="F41" s="21">
        <v>0</v>
      </c>
      <c r="G41" s="21">
        <v>0</v>
      </c>
      <c r="H41" s="21">
        <v>0</v>
      </c>
      <c r="I41" s="21"/>
      <c r="J41" s="21"/>
      <c r="K41" s="21"/>
      <c r="L41" s="21"/>
      <c r="M41" s="21"/>
      <c r="N41" s="21"/>
      <c r="O41" s="21"/>
      <c r="P41" s="21"/>
      <c r="Q41" s="21"/>
    </row>
    <row r="42" spans="2:34" x14ac:dyDescent="0.3">
      <c r="B42" s="28" t="str">
        <f>'Chipset units'!B42</f>
        <v xml:space="preserve">Ethernet </v>
      </c>
      <c r="C42" s="27" t="str">
        <f>'Chipset units'!C42</f>
        <v>G</v>
      </c>
      <c r="D42" s="27" t="str">
        <f>'Chipset units'!D42</f>
        <v>500 m</v>
      </c>
      <c r="E42" s="24" t="str">
        <f>'Chipset units'!E42</f>
        <v>SFP</v>
      </c>
      <c r="F42" s="136">
        <v>0.91604103582398289</v>
      </c>
      <c r="G42" s="136">
        <v>0.8077229294301439</v>
      </c>
      <c r="H42" s="136">
        <v>0.73767553035933364</v>
      </c>
      <c r="I42" s="136"/>
      <c r="J42" s="136"/>
      <c r="K42" s="136"/>
      <c r="L42" s="136"/>
      <c r="M42" s="136"/>
      <c r="N42" s="136"/>
      <c r="O42" s="136"/>
      <c r="P42" s="136"/>
      <c r="Q42" s="136"/>
    </row>
    <row r="43" spans="2:34" x14ac:dyDescent="0.3">
      <c r="B43" s="20" t="str">
        <f>'Chipset units'!B43</f>
        <v xml:space="preserve">Ethernet </v>
      </c>
      <c r="C43" s="23" t="str">
        <f>'Chipset units'!C43</f>
        <v>G</v>
      </c>
      <c r="D43" s="23" t="str">
        <f>'Chipset units'!D43</f>
        <v>10 km</v>
      </c>
      <c r="E43" s="22" t="str">
        <f>'Chipset units'!E43</f>
        <v>SFP</v>
      </c>
      <c r="F43" s="78">
        <v>1.0181835058028286</v>
      </c>
      <c r="G43" s="78">
        <v>0.87551656503738773</v>
      </c>
      <c r="H43" s="78">
        <v>0.71992020039104843</v>
      </c>
      <c r="I43" s="78"/>
      <c r="J43" s="78"/>
      <c r="K43" s="78"/>
      <c r="L43" s="78"/>
      <c r="M43" s="78"/>
      <c r="N43" s="78"/>
      <c r="O43" s="78"/>
      <c r="P43" s="78"/>
      <c r="Q43" s="78"/>
    </row>
    <row r="44" spans="2:34" x14ac:dyDescent="0.3">
      <c r="B44" s="20" t="str">
        <f>'Chipset units'!B44</f>
        <v xml:space="preserve">Ethernet </v>
      </c>
      <c r="C44" s="23" t="str">
        <f>'Chipset units'!C44</f>
        <v>G</v>
      </c>
      <c r="D44" s="23" t="str">
        <f>'Chipset units'!D44</f>
        <v>40 km</v>
      </c>
      <c r="E44" s="22" t="str">
        <f>'Chipset units'!E44</f>
        <v>SFP</v>
      </c>
      <c r="F44" s="78">
        <v>1.2800925005500976</v>
      </c>
      <c r="G44" s="78">
        <v>1.0143501035944766</v>
      </c>
      <c r="H44" s="78">
        <v>1.0220348320544652</v>
      </c>
      <c r="I44" s="78"/>
      <c r="J44" s="78"/>
      <c r="K44" s="78"/>
      <c r="L44" s="78"/>
      <c r="M44" s="78"/>
      <c r="N44" s="78"/>
      <c r="O44" s="78"/>
      <c r="P44" s="78"/>
      <c r="Q44" s="78"/>
    </row>
    <row r="45" spans="2:34" x14ac:dyDescent="0.3">
      <c r="B45" s="20" t="str">
        <f>'Chipset units'!B45</f>
        <v xml:space="preserve">Ethernet </v>
      </c>
      <c r="C45" s="23" t="str">
        <f>'Chipset units'!C45</f>
        <v>G</v>
      </c>
      <c r="D45" s="23" t="str">
        <f>'Chipset units'!D45</f>
        <v>80 km</v>
      </c>
      <c r="E45" s="22" t="str">
        <f>'Chipset units'!E45</f>
        <v>SFP</v>
      </c>
      <c r="F45" s="78">
        <v>4.2537550724162516</v>
      </c>
      <c r="G45" s="78">
        <v>3.8114948144206764</v>
      </c>
      <c r="H45" s="78">
        <v>2.9590198763884956</v>
      </c>
      <c r="I45" s="78"/>
      <c r="J45" s="78"/>
      <c r="K45" s="78"/>
      <c r="L45" s="78"/>
      <c r="M45" s="78"/>
      <c r="N45" s="78"/>
      <c r="O45" s="78"/>
      <c r="P45" s="78"/>
      <c r="Q45" s="78"/>
    </row>
    <row r="46" spans="2:34" x14ac:dyDescent="0.3">
      <c r="B46" s="20" t="str">
        <f>'Chipset units'!B46</f>
        <v xml:space="preserve">Ethernet </v>
      </c>
      <c r="C46" s="23" t="str">
        <f>'Chipset units'!C46</f>
        <v>G &amp; Fast Ethernet</v>
      </c>
      <c r="D46" s="23" t="str">
        <f>'Chipset units'!D46</f>
        <v>Various</v>
      </c>
      <c r="E46" s="22" t="str">
        <f>'Chipset units'!E46</f>
        <v>Legacy/discontinued</v>
      </c>
      <c r="F46" s="78">
        <v>1.62</v>
      </c>
      <c r="G46" s="78">
        <v>0</v>
      </c>
      <c r="H46" s="78">
        <v>0</v>
      </c>
      <c r="I46" s="78"/>
      <c r="J46" s="78"/>
      <c r="K46" s="78"/>
      <c r="L46" s="78"/>
      <c r="M46" s="78"/>
      <c r="N46" s="78"/>
      <c r="O46" s="78"/>
      <c r="P46" s="78"/>
      <c r="Q46" s="78"/>
    </row>
    <row r="47" spans="2:34" x14ac:dyDescent="0.3">
      <c r="B47" s="20" t="str">
        <f>'Chipset units'!B47</f>
        <v xml:space="preserve">Ethernet </v>
      </c>
      <c r="C47" s="23" t="str">
        <f>'Chipset units'!C47</f>
        <v>10G</v>
      </c>
      <c r="D47" s="23" t="str">
        <f>'Chipset units'!D47</f>
        <v>300 m</v>
      </c>
      <c r="E47" s="22" t="str">
        <f>'Chipset units'!E47</f>
        <v>XFP</v>
      </c>
      <c r="F47" s="78">
        <v>6.3457180356672982</v>
      </c>
      <c r="G47" s="78">
        <v>5.7280357612883162</v>
      </c>
      <c r="H47" s="78">
        <v>5.2513321702721578</v>
      </c>
      <c r="I47" s="78"/>
      <c r="J47" s="78"/>
      <c r="K47" s="78"/>
      <c r="L47" s="78"/>
      <c r="M47" s="78"/>
      <c r="N47" s="78"/>
      <c r="O47" s="78"/>
      <c r="P47" s="78"/>
      <c r="Q47" s="78"/>
    </row>
    <row r="48" spans="2:34" x14ac:dyDescent="0.3">
      <c r="B48" s="20" t="str">
        <f>'Chipset units'!B48</f>
        <v xml:space="preserve">Ethernet </v>
      </c>
      <c r="C48" s="23" t="str">
        <f>'Chipset units'!C48</f>
        <v>10G</v>
      </c>
      <c r="D48" s="23" t="str">
        <f>'Chipset units'!D48</f>
        <v>300 m</v>
      </c>
      <c r="E48" s="22" t="str">
        <f>'Chipset units'!E48</f>
        <v>SFP+</v>
      </c>
      <c r="F48" s="78">
        <v>1.1890743703920534</v>
      </c>
      <c r="G48" s="78">
        <v>0.99644763060139474</v>
      </c>
      <c r="H48" s="78">
        <v>0.84962588582309218</v>
      </c>
      <c r="I48" s="78"/>
      <c r="J48" s="78"/>
      <c r="K48" s="78"/>
      <c r="L48" s="78"/>
      <c r="M48" s="78"/>
      <c r="N48" s="78"/>
      <c r="O48" s="78"/>
      <c r="P48" s="78"/>
      <c r="Q48" s="78"/>
    </row>
    <row r="49" spans="2:17" x14ac:dyDescent="0.3">
      <c r="B49" s="20" t="str">
        <f>'Chipset units'!B49</f>
        <v xml:space="preserve">Ethernet </v>
      </c>
      <c r="C49" s="19" t="str">
        <f>'Chipset units'!C49</f>
        <v>10G LRM</v>
      </c>
      <c r="D49" s="19" t="str">
        <f>'Chipset units'!D49</f>
        <v>220 m</v>
      </c>
      <c r="E49" s="18" t="str">
        <f>'Chipset units'!E49</f>
        <v>SFP+</v>
      </c>
      <c r="F49" s="78">
        <v>7.6430992377590874</v>
      </c>
      <c r="G49" s="78">
        <v>6.5048118100626846</v>
      </c>
      <c r="H49" s="78">
        <v>6.0988753473294226</v>
      </c>
      <c r="I49" s="78"/>
      <c r="J49" s="78"/>
      <c r="K49" s="78"/>
      <c r="L49" s="78"/>
      <c r="M49" s="78"/>
      <c r="N49" s="78"/>
      <c r="O49" s="78"/>
      <c r="P49" s="78"/>
      <c r="Q49" s="78"/>
    </row>
    <row r="50" spans="2:17" x14ac:dyDescent="0.3">
      <c r="B50" s="20" t="str">
        <f>'Chipset units'!B50</f>
        <v xml:space="preserve">Ethernet </v>
      </c>
      <c r="C50" s="19" t="str">
        <f>'Chipset units'!C50</f>
        <v>10G</v>
      </c>
      <c r="D50" s="19" t="str">
        <f>'Chipset units'!D50</f>
        <v>10 km</v>
      </c>
      <c r="E50" s="18" t="str">
        <f>'Chipset units'!E50</f>
        <v>XFP</v>
      </c>
      <c r="F50" s="78">
        <v>2.5387532485542041</v>
      </c>
      <c r="G50" s="78">
        <v>2.0129999999999999</v>
      </c>
      <c r="H50" s="78">
        <v>1.5955181254819084</v>
      </c>
      <c r="I50" s="78"/>
      <c r="J50" s="78"/>
      <c r="K50" s="78"/>
      <c r="L50" s="78"/>
      <c r="M50" s="78"/>
      <c r="N50" s="78"/>
      <c r="O50" s="78"/>
      <c r="P50" s="78"/>
      <c r="Q50" s="78"/>
    </row>
    <row r="51" spans="2:17" x14ac:dyDescent="0.3">
      <c r="B51" s="20" t="str">
        <f>'Chipset units'!B51</f>
        <v xml:space="preserve">Ethernet </v>
      </c>
      <c r="C51" s="19" t="str">
        <f>'Chipset units'!C51</f>
        <v>10G</v>
      </c>
      <c r="D51" s="19" t="str">
        <f>'Chipset units'!D51</f>
        <v>10 km</v>
      </c>
      <c r="E51" s="18" t="str">
        <f>'Chipset units'!E51</f>
        <v>SFP+</v>
      </c>
      <c r="F51" s="78">
        <v>2.5387532485542041</v>
      </c>
      <c r="G51" s="78">
        <v>2.0129999999999999</v>
      </c>
      <c r="H51" s="78">
        <v>1.5955181254819084</v>
      </c>
      <c r="I51" s="78"/>
      <c r="J51" s="78"/>
      <c r="K51" s="78"/>
      <c r="L51" s="78"/>
      <c r="M51" s="78"/>
      <c r="N51" s="78"/>
      <c r="O51" s="78"/>
      <c r="P51" s="78"/>
      <c r="Q51" s="78"/>
    </row>
    <row r="52" spans="2:17" x14ac:dyDescent="0.3">
      <c r="B52" s="20" t="str">
        <f>'Chipset units'!B52</f>
        <v xml:space="preserve">Ethernet </v>
      </c>
      <c r="C52" s="19" t="str">
        <f>'Chipset units'!C52</f>
        <v>10G</v>
      </c>
      <c r="D52" s="19" t="str">
        <f>'Chipset units'!D52</f>
        <v>40 km</v>
      </c>
      <c r="E52" s="18" t="str">
        <f>'Chipset units'!E52</f>
        <v>XFP</v>
      </c>
      <c r="F52" s="78">
        <v>19.789439252584454</v>
      </c>
      <c r="G52" s="78">
        <v>13.598763459840375</v>
      </c>
      <c r="H52" s="78">
        <v>9.746462150941662</v>
      </c>
      <c r="I52" s="78"/>
      <c r="J52" s="78"/>
      <c r="K52" s="78"/>
      <c r="L52" s="78"/>
      <c r="M52" s="78"/>
      <c r="N52" s="78"/>
      <c r="O52" s="78"/>
      <c r="P52" s="78"/>
      <c r="Q52" s="78"/>
    </row>
    <row r="53" spans="2:17" x14ac:dyDescent="0.3">
      <c r="B53" s="20" t="str">
        <f>'Chipset units'!B53</f>
        <v xml:space="preserve">Ethernet </v>
      </c>
      <c r="C53" s="19" t="str">
        <f>'Chipset units'!C53</f>
        <v>10G</v>
      </c>
      <c r="D53" s="19" t="str">
        <f>'Chipset units'!D53</f>
        <v>40 km</v>
      </c>
      <c r="E53" s="18" t="str">
        <f>'Chipset units'!E53</f>
        <v>SFP+</v>
      </c>
      <c r="F53" s="78">
        <v>18.642758714732629</v>
      </c>
      <c r="G53" s="78">
        <v>15.188785638442054</v>
      </c>
      <c r="H53" s="78">
        <v>9.746462150941662</v>
      </c>
      <c r="I53" s="78"/>
      <c r="J53" s="78"/>
      <c r="K53" s="78"/>
      <c r="L53" s="78"/>
      <c r="M53" s="78"/>
      <c r="N53" s="78"/>
      <c r="O53" s="78"/>
      <c r="P53" s="78"/>
      <c r="Q53" s="78"/>
    </row>
    <row r="54" spans="2:17" x14ac:dyDescent="0.3">
      <c r="B54" s="20" t="str">
        <f>'Chipset units'!B54</f>
        <v xml:space="preserve">Ethernet </v>
      </c>
      <c r="C54" s="19" t="str">
        <f>'Chipset units'!C54</f>
        <v>10G</v>
      </c>
      <c r="D54" s="19" t="str">
        <f>'Chipset units'!D54</f>
        <v>80 km</v>
      </c>
      <c r="E54" s="18" t="str">
        <f>'Chipset units'!E54</f>
        <v>XFP</v>
      </c>
      <c r="F54" s="78">
        <v>26.527300053008585</v>
      </c>
      <c r="G54" s="78">
        <v>27.207929141413288</v>
      </c>
      <c r="H54" s="78">
        <v>22.626104674048904</v>
      </c>
      <c r="I54" s="78"/>
      <c r="J54" s="78"/>
      <c r="K54" s="78"/>
      <c r="L54" s="78"/>
      <c r="M54" s="78"/>
      <c r="N54" s="78"/>
      <c r="O54" s="78"/>
      <c r="P54" s="78"/>
      <c r="Q54" s="78"/>
    </row>
    <row r="55" spans="2:17" x14ac:dyDescent="0.3">
      <c r="B55" s="20" t="str">
        <f>'Chipset units'!B55</f>
        <v xml:space="preserve">Ethernet </v>
      </c>
      <c r="C55" s="19" t="str">
        <f>'Chipset units'!C55</f>
        <v>10G</v>
      </c>
      <c r="D55" s="19" t="str">
        <f>'Chipset units'!D55</f>
        <v>80 km</v>
      </c>
      <c r="E55" s="18" t="str">
        <f>'Chipset units'!E55</f>
        <v>SFP+</v>
      </c>
      <c r="F55" s="78">
        <v>35.325940392938698</v>
      </c>
      <c r="G55" s="78">
        <v>28.873776974926329</v>
      </c>
      <c r="H55" s="78">
        <v>22.626104674048904</v>
      </c>
      <c r="I55" s="78"/>
      <c r="J55" s="78"/>
      <c r="K55" s="78"/>
      <c r="L55" s="78"/>
      <c r="M55" s="78"/>
      <c r="N55" s="78"/>
      <c r="O55" s="78"/>
      <c r="P55" s="78"/>
      <c r="Q55" s="78"/>
    </row>
    <row r="56" spans="2:17" x14ac:dyDescent="0.3">
      <c r="B56" s="20" t="str">
        <f>'Chipset units'!B56</f>
        <v xml:space="preserve">Ethernet </v>
      </c>
      <c r="C56" s="19" t="str">
        <f>'Chipset units'!C56</f>
        <v>10G</v>
      </c>
      <c r="D56" s="19" t="str">
        <f>'Chipset units'!D56</f>
        <v>Various</v>
      </c>
      <c r="E56" s="18" t="str">
        <f>'Chipset units'!E56</f>
        <v>Legacy/discontinued</v>
      </c>
      <c r="F56" s="78">
        <v>9.6615856367116049</v>
      </c>
      <c r="G56" s="78">
        <v>9.1924117308561826</v>
      </c>
      <c r="H56" s="78">
        <v>11.142857142857142</v>
      </c>
      <c r="I56" s="78"/>
      <c r="J56" s="78"/>
      <c r="K56" s="78"/>
      <c r="L56" s="78"/>
      <c r="M56" s="78"/>
      <c r="N56" s="78"/>
      <c r="O56" s="78"/>
      <c r="P56" s="78"/>
      <c r="Q56" s="78"/>
    </row>
    <row r="57" spans="2:17" x14ac:dyDescent="0.3">
      <c r="B57" s="20" t="str">
        <f>'Chipset units'!B57</f>
        <v xml:space="preserve">Ethernet </v>
      </c>
      <c r="C57" s="19" t="str">
        <f>'Chipset units'!C57</f>
        <v>25G SR, eSR</v>
      </c>
      <c r="D57" s="19" t="str">
        <f>'Chipset units'!D57</f>
        <v>100 - 300 m</v>
      </c>
      <c r="E57" s="18" t="str">
        <f>'Chipset units'!E57</f>
        <v>SFP28</v>
      </c>
      <c r="F57" s="78">
        <v>18.246457808564234</v>
      </c>
      <c r="G57" s="78">
        <v>13.758295024252853</v>
      </c>
      <c r="H57" s="78">
        <v>8.5114303307751698</v>
      </c>
      <c r="I57" s="78"/>
      <c r="J57" s="78"/>
      <c r="K57" s="78"/>
      <c r="L57" s="78"/>
      <c r="M57" s="78"/>
      <c r="N57" s="78"/>
      <c r="O57" s="78"/>
      <c r="P57" s="78"/>
      <c r="Q57" s="78"/>
    </row>
    <row r="58" spans="2:17" x14ac:dyDescent="0.3">
      <c r="B58" s="20" t="str">
        <f>'Chipset units'!B58</f>
        <v xml:space="preserve">Ethernet </v>
      </c>
      <c r="C58" s="19" t="str">
        <f>'Chipset units'!C58</f>
        <v>25G LR</v>
      </c>
      <c r="D58" s="19" t="str">
        <f>'Chipset units'!D58</f>
        <v>10 km</v>
      </c>
      <c r="E58" s="18" t="str">
        <f>'Chipset units'!E58</f>
        <v>SFP28</v>
      </c>
      <c r="F58" s="78">
        <v>44.48343172823219</v>
      </c>
      <c r="G58" s="78">
        <v>31.600096777238445</v>
      </c>
      <c r="H58" s="78">
        <v>18.975915862561493</v>
      </c>
      <c r="I58" s="78"/>
      <c r="J58" s="78"/>
      <c r="K58" s="78"/>
      <c r="L58" s="78"/>
      <c r="M58" s="78"/>
      <c r="N58" s="78"/>
      <c r="O58" s="78"/>
      <c r="P58" s="78"/>
      <c r="Q58" s="78"/>
    </row>
    <row r="59" spans="2:17" x14ac:dyDescent="0.3">
      <c r="B59" s="20" t="str">
        <f>'Chipset units'!B59</f>
        <v xml:space="preserve">Ethernet </v>
      </c>
      <c r="C59" s="19" t="str">
        <f>'Chipset units'!C59</f>
        <v>25G ER</v>
      </c>
      <c r="D59" s="19" t="str">
        <f>'Chipset units'!D59</f>
        <v>40 km</v>
      </c>
      <c r="E59" s="18" t="str">
        <f>'Chipset units'!E59</f>
        <v>SFP28</v>
      </c>
      <c r="F59" s="78">
        <v>0</v>
      </c>
      <c r="G59" s="78">
        <v>0</v>
      </c>
      <c r="H59" s="78">
        <v>0</v>
      </c>
      <c r="I59" s="78"/>
      <c r="J59" s="78"/>
      <c r="K59" s="78"/>
      <c r="L59" s="78"/>
      <c r="M59" s="78"/>
      <c r="N59" s="78"/>
      <c r="O59" s="78"/>
      <c r="P59" s="78"/>
      <c r="Q59" s="78"/>
    </row>
    <row r="60" spans="2:17" x14ac:dyDescent="0.3">
      <c r="B60" s="20" t="str">
        <f>'Chipset units'!B60</f>
        <v xml:space="preserve">Ethernet </v>
      </c>
      <c r="C60" s="19" t="str">
        <f>'Chipset units'!C60</f>
        <v>40G SR4</v>
      </c>
      <c r="D60" s="19" t="str">
        <f>'Chipset units'!D60</f>
        <v>100 m</v>
      </c>
      <c r="E60" s="18" t="str">
        <f>'Chipset units'!E60</f>
        <v>QSFP+</v>
      </c>
      <c r="F60" s="78">
        <v>9.4180187290375859</v>
      </c>
      <c r="G60" s="78">
        <v>7.8370302636527533</v>
      </c>
      <c r="H60" s="78">
        <v>5.7193757927106494</v>
      </c>
      <c r="I60" s="78"/>
      <c r="J60" s="78"/>
      <c r="K60" s="78"/>
      <c r="L60" s="78"/>
      <c r="M60" s="78"/>
      <c r="N60" s="78"/>
      <c r="O60" s="78"/>
      <c r="P60" s="78"/>
      <c r="Q60" s="78"/>
    </row>
    <row r="61" spans="2:17" x14ac:dyDescent="0.3">
      <c r="B61" s="20" t="str">
        <f>'Chipset units'!B61</f>
        <v xml:space="preserve">Ethernet </v>
      </c>
      <c r="C61" s="19" t="str">
        <f>'Chipset units'!C61</f>
        <v>40G MM duplex</v>
      </c>
      <c r="D61" s="19" t="str">
        <f>'Chipset units'!D61</f>
        <v>100 m</v>
      </c>
      <c r="E61" s="18" t="str">
        <f>'Chipset units'!E61</f>
        <v>QSFP+</v>
      </c>
      <c r="F61" s="78">
        <v>9.4180187290375859</v>
      </c>
      <c r="G61" s="78">
        <v>7.8370302636527533</v>
      </c>
      <c r="H61" s="78">
        <v>5.7193757927106494</v>
      </c>
      <c r="I61" s="78"/>
      <c r="J61" s="78"/>
      <c r="K61" s="78"/>
      <c r="L61" s="78"/>
      <c r="M61" s="78"/>
      <c r="N61" s="78"/>
      <c r="O61" s="78"/>
      <c r="P61" s="78"/>
      <c r="Q61" s="78"/>
    </row>
    <row r="62" spans="2:17" x14ac:dyDescent="0.3">
      <c r="B62" s="20" t="str">
        <f>'Chipset units'!B62</f>
        <v xml:space="preserve">Ethernet </v>
      </c>
      <c r="C62" s="19" t="str">
        <f>'Chipset units'!C62</f>
        <v>40G eSR4</v>
      </c>
      <c r="D62" s="19" t="str">
        <f>'Chipset units'!D62</f>
        <v>300 m</v>
      </c>
      <c r="E62" s="18" t="str">
        <f>'Chipset units'!E62</f>
        <v>QSFP+</v>
      </c>
      <c r="F62" s="78">
        <v>9.4180187290375859</v>
      </c>
      <c r="G62" s="78">
        <v>7.8370302636527533</v>
      </c>
      <c r="H62" s="78">
        <v>5.7193757927106494</v>
      </c>
      <c r="I62" s="78"/>
      <c r="J62" s="78"/>
      <c r="K62" s="78"/>
      <c r="L62" s="78"/>
      <c r="M62" s="78"/>
      <c r="N62" s="78"/>
      <c r="O62" s="78"/>
      <c r="P62" s="78"/>
      <c r="Q62" s="78"/>
    </row>
    <row r="63" spans="2:17" x14ac:dyDescent="0.3">
      <c r="B63" s="20" t="str">
        <f>'Chipset units'!B63</f>
        <v xml:space="preserve">Ethernet </v>
      </c>
      <c r="C63" s="19" t="str">
        <f>'Chipset units'!C63</f>
        <v xml:space="preserve">40G PSM4 </v>
      </c>
      <c r="D63" s="19" t="str">
        <f>'Chipset units'!D63</f>
        <v>500 m</v>
      </c>
      <c r="E63" s="18" t="str">
        <f>'Chipset units'!E63</f>
        <v>QSFP+</v>
      </c>
      <c r="F63" s="78">
        <v>24.686091814319418</v>
      </c>
      <c r="G63" s="78">
        <v>25.622078767681376</v>
      </c>
      <c r="H63" s="78">
        <v>24.545704713272915</v>
      </c>
      <c r="I63" s="78"/>
      <c r="J63" s="78"/>
      <c r="K63" s="78"/>
      <c r="L63" s="78"/>
      <c r="M63" s="78"/>
      <c r="N63" s="78"/>
      <c r="O63" s="78"/>
      <c r="P63" s="78"/>
      <c r="Q63" s="78"/>
    </row>
    <row r="64" spans="2:17" x14ac:dyDescent="0.3">
      <c r="B64" s="20" t="str">
        <f>'Chipset units'!B64</f>
        <v xml:space="preserve">Ethernet </v>
      </c>
      <c r="C64" s="19" t="str">
        <f>'Chipset units'!C64</f>
        <v>40G (FR)</v>
      </c>
      <c r="D64" s="19" t="str">
        <f>'Chipset units'!D64</f>
        <v>2 km</v>
      </c>
      <c r="E64" s="18" t="str">
        <f>'Chipset units'!E64</f>
        <v>CFP</v>
      </c>
      <c r="F64" s="78">
        <v>301.61306613029814</v>
      </c>
      <c r="G64" s="78">
        <v>346.61095977020523</v>
      </c>
      <c r="H64" s="78">
        <v>0</v>
      </c>
      <c r="I64" s="78"/>
      <c r="J64" s="78"/>
      <c r="K64" s="78"/>
      <c r="L64" s="78"/>
      <c r="M64" s="78"/>
      <c r="N64" s="78"/>
      <c r="O64" s="78"/>
      <c r="P64" s="78"/>
      <c r="Q64" s="78"/>
    </row>
    <row r="65" spans="2:17" x14ac:dyDescent="0.3">
      <c r="B65" s="20" t="str">
        <f>'Chipset units'!B65</f>
        <v xml:space="preserve">Ethernet </v>
      </c>
      <c r="C65" s="19" t="str">
        <f>'Chipset units'!C65</f>
        <v>40G (LR4 subspec)</v>
      </c>
      <c r="D65" s="19" t="str">
        <f>'Chipset units'!D65</f>
        <v>2 km</v>
      </c>
      <c r="E65" s="18" t="str">
        <f>'Chipset units'!E65</f>
        <v>QSFP+</v>
      </c>
      <c r="F65" s="78">
        <v>36.816053829254656</v>
      </c>
      <c r="G65" s="78">
        <v>33.493733587357553</v>
      </c>
      <c r="H65" s="78">
        <v>29.609402236582163</v>
      </c>
      <c r="I65" s="78"/>
      <c r="J65" s="78"/>
      <c r="K65" s="78"/>
      <c r="L65" s="78"/>
      <c r="M65" s="78"/>
      <c r="N65" s="78"/>
      <c r="O65" s="78"/>
      <c r="P65" s="78"/>
      <c r="Q65" s="78"/>
    </row>
    <row r="66" spans="2:17" x14ac:dyDescent="0.3">
      <c r="B66" s="20" t="str">
        <f>'Chipset units'!B66</f>
        <v xml:space="preserve">Ethernet </v>
      </c>
      <c r="C66" s="19" t="str">
        <f>'Chipset units'!C66</f>
        <v>40G</v>
      </c>
      <c r="D66" s="19" t="str">
        <f>'Chipset units'!D66</f>
        <v>10 km</v>
      </c>
      <c r="E66" s="18" t="str">
        <f>'Chipset units'!E66</f>
        <v>CFP</v>
      </c>
      <c r="F66" s="78">
        <v>129.24620837699968</v>
      </c>
      <c r="G66" s="78">
        <v>148.59897328455415</v>
      </c>
      <c r="H66" s="78">
        <v>0</v>
      </c>
      <c r="I66" s="78"/>
      <c r="J66" s="78"/>
      <c r="K66" s="78"/>
      <c r="L66" s="78"/>
      <c r="M66" s="78"/>
      <c r="N66" s="78"/>
      <c r="O66" s="78"/>
      <c r="P66" s="78"/>
      <c r="Q66" s="78"/>
    </row>
    <row r="67" spans="2:17" x14ac:dyDescent="0.3">
      <c r="B67" s="20" t="str">
        <f>'Chipset units'!B67</f>
        <v xml:space="preserve">Ethernet </v>
      </c>
      <c r="C67" s="19" t="str">
        <f>'Chipset units'!C67</f>
        <v>40G</v>
      </c>
      <c r="D67" s="19" t="str">
        <f>'Chipset units'!D67</f>
        <v>10 km</v>
      </c>
      <c r="E67" s="18" t="str">
        <f>'Chipset units'!E67</f>
        <v>QSFP+</v>
      </c>
      <c r="F67" s="78">
        <v>41.703424316551086</v>
      </c>
      <c r="G67" s="78">
        <v>39.133255696194688</v>
      </c>
      <c r="H67" s="78">
        <v>35.272668392385732</v>
      </c>
      <c r="I67" s="78"/>
      <c r="J67" s="78"/>
      <c r="K67" s="78"/>
      <c r="L67" s="78"/>
      <c r="M67" s="78"/>
      <c r="N67" s="78"/>
      <c r="O67" s="78"/>
      <c r="P67" s="78"/>
      <c r="Q67" s="78"/>
    </row>
    <row r="68" spans="2:17" x14ac:dyDescent="0.3">
      <c r="B68" s="20" t="str">
        <f>'Chipset units'!B68</f>
        <v xml:space="preserve">Ethernet </v>
      </c>
      <c r="C68" s="19" t="str">
        <f>'Chipset units'!C68</f>
        <v>40G</v>
      </c>
      <c r="D68" s="19" t="str">
        <f>'Chipset units'!D68</f>
        <v>40 km</v>
      </c>
      <c r="E68" s="18" t="str">
        <f>'Chipset units'!E68</f>
        <v>all</v>
      </c>
      <c r="F68" s="78">
        <v>138.0272216749776</v>
      </c>
      <c r="G68" s="78">
        <v>120.38672482064263</v>
      </c>
      <c r="H68" s="78">
        <v>103.5416932149805</v>
      </c>
      <c r="I68" s="78"/>
      <c r="J68" s="78"/>
      <c r="K68" s="78"/>
      <c r="L68" s="78"/>
      <c r="M68" s="78"/>
      <c r="N68" s="78"/>
      <c r="O68" s="78"/>
      <c r="P68" s="78"/>
      <c r="Q68" s="78"/>
    </row>
    <row r="69" spans="2:17" x14ac:dyDescent="0.3">
      <c r="B69" s="20" t="str">
        <f>'Chipset units'!B69</f>
        <v xml:space="preserve">Ethernet </v>
      </c>
      <c r="C69" s="19" t="str">
        <f>'Chipset units'!C69</f>
        <v xml:space="preserve">50G </v>
      </c>
      <c r="D69" s="19" t="str">
        <f>'Chipset units'!D69</f>
        <v>100 m</v>
      </c>
      <c r="E69" s="18" t="str">
        <f>'Chipset units'!E69</f>
        <v>all</v>
      </c>
      <c r="F69" s="78">
        <v>0</v>
      </c>
      <c r="G69" s="78">
        <v>0</v>
      </c>
      <c r="H69" s="78">
        <v>0</v>
      </c>
      <c r="I69" s="78"/>
      <c r="J69" s="78"/>
      <c r="K69" s="78"/>
      <c r="L69" s="78"/>
      <c r="M69" s="78"/>
      <c r="N69" s="78"/>
      <c r="O69" s="78"/>
      <c r="P69" s="78"/>
      <c r="Q69" s="78"/>
    </row>
    <row r="70" spans="2:17" x14ac:dyDescent="0.3">
      <c r="B70" s="20" t="str">
        <f>'Chipset units'!B70</f>
        <v xml:space="preserve">Ethernet </v>
      </c>
      <c r="C70" s="19" t="str">
        <f>'Chipset units'!C70</f>
        <v xml:space="preserve">50G </v>
      </c>
      <c r="D70" s="19" t="str">
        <f>'Chipset units'!D70</f>
        <v>2 km</v>
      </c>
      <c r="E70" s="18" t="str">
        <f>'Chipset units'!E70</f>
        <v>all</v>
      </c>
      <c r="F70" s="78">
        <v>0</v>
      </c>
      <c r="G70" s="78">
        <v>0</v>
      </c>
      <c r="H70" s="78">
        <v>0</v>
      </c>
      <c r="I70" s="78"/>
      <c r="J70" s="78"/>
      <c r="K70" s="78"/>
      <c r="L70" s="78"/>
      <c r="M70" s="78"/>
      <c r="N70" s="78"/>
      <c r="O70" s="78"/>
      <c r="P70" s="78"/>
      <c r="Q70" s="78"/>
    </row>
    <row r="71" spans="2:17" x14ac:dyDescent="0.3">
      <c r="B71" s="20" t="str">
        <f>'Chipset units'!B71</f>
        <v xml:space="preserve">Ethernet </v>
      </c>
      <c r="C71" s="19" t="str">
        <f>'Chipset units'!C71</f>
        <v xml:space="preserve">50G </v>
      </c>
      <c r="D71" s="19" t="str">
        <f>'Chipset units'!D71</f>
        <v>10 km</v>
      </c>
      <c r="E71" s="18" t="str">
        <f>'Chipset units'!E71</f>
        <v>all</v>
      </c>
      <c r="F71" s="78">
        <v>0</v>
      </c>
      <c r="G71" s="78">
        <v>0</v>
      </c>
      <c r="H71" s="78">
        <v>0</v>
      </c>
      <c r="I71" s="78"/>
      <c r="J71" s="78"/>
      <c r="K71" s="78"/>
      <c r="L71" s="78"/>
      <c r="M71" s="78"/>
      <c r="N71" s="78"/>
      <c r="O71" s="78"/>
      <c r="P71" s="78"/>
      <c r="Q71" s="78"/>
    </row>
    <row r="72" spans="2:17" x14ac:dyDescent="0.3">
      <c r="B72" s="20" t="str">
        <f>'Chipset units'!B72</f>
        <v xml:space="preserve">Ethernet </v>
      </c>
      <c r="C72" s="19" t="str">
        <f>'Chipset units'!C72</f>
        <v xml:space="preserve">50G </v>
      </c>
      <c r="D72" s="19" t="str">
        <f>'Chipset units'!D72</f>
        <v>40 km</v>
      </c>
      <c r="E72" s="18" t="str">
        <f>'Chipset units'!E72</f>
        <v>all</v>
      </c>
      <c r="F72" s="78">
        <v>0</v>
      </c>
      <c r="G72" s="78">
        <v>0</v>
      </c>
      <c r="H72" s="78">
        <v>0</v>
      </c>
      <c r="I72" s="78"/>
      <c r="J72" s="78"/>
      <c r="K72" s="78"/>
      <c r="L72" s="78"/>
      <c r="M72" s="78"/>
      <c r="N72" s="78"/>
      <c r="O72" s="78"/>
      <c r="P72" s="78"/>
      <c r="Q72" s="78"/>
    </row>
    <row r="73" spans="2:17" x14ac:dyDescent="0.3">
      <c r="B73" s="20" t="str">
        <f>'Chipset units'!B73</f>
        <v xml:space="preserve">Ethernet </v>
      </c>
      <c r="C73" s="19" t="str">
        <f>'Chipset units'!C73</f>
        <v xml:space="preserve">50G </v>
      </c>
      <c r="D73" s="19" t="str">
        <f>'Chipset units'!D73</f>
        <v>80 km</v>
      </c>
      <c r="E73" s="18" t="str">
        <f>'Chipset units'!E73</f>
        <v>all</v>
      </c>
      <c r="F73" s="78">
        <v>0</v>
      </c>
      <c r="G73" s="78">
        <v>0</v>
      </c>
      <c r="H73" s="78">
        <v>0</v>
      </c>
      <c r="I73" s="78"/>
      <c r="J73" s="78"/>
      <c r="K73" s="78"/>
      <c r="L73" s="78"/>
      <c r="M73" s="78"/>
      <c r="N73" s="78"/>
      <c r="O73" s="78"/>
      <c r="P73" s="78"/>
      <c r="Q73" s="78"/>
    </row>
    <row r="74" spans="2:17" x14ac:dyDescent="0.3">
      <c r="B74" s="20" t="str">
        <f>'Chipset units'!B74</f>
        <v xml:space="preserve">Ethernet </v>
      </c>
      <c r="C74" s="19" t="str">
        <f>'Chipset units'!C74</f>
        <v>100G</v>
      </c>
      <c r="D74" s="19" t="str">
        <f>'Chipset units'!D74</f>
        <v>100 m</v>
      </c>
      <c r="E74" s="18" t="str">
        <f>'Chipset units'!E74</f>
        <v>CFP</v>
      </c>
      <c r="F74" s="78">
        <v>195.62179569384449</v>
      </c>
      <c r="G74" s="78">
        <v>175.09231701142778</v>
      </c>
      <c r="H74" s="78">
        <v>140.0997055359247</v>
      </c>
      <c r="I74" s="78"/>
      <c r="J74" s="78"/>
      <c r="K74" s="78"/>
      <c r="L74" s="78"/>
      <c r="M74" s="78"/>
      <c r="N74" s="78"/>
      <c r="O74" s="78"/>
      <c r="P74" s="78"/>
      <c r="Q74" s="78"/>
    </row>
    <row r="75" spans="2:17" x14ac:dyDescent="0.3">
      <c r="B75" s="20" t="str">
        <f>'Chipset units'!B75</f>
        <v xml:space="preserve">Ethernet </v>
      </c>
      <c r="C75" s="19" t="str">
        <f>'Chipset units'!C75</f>
        <v>100G</v>
      </c>
      <c r="D75" s="19" t="str">
        <f>'Chipset units'!D75</f>
        <v>100 m</v>
      </c>
      <c r="E75" s="18" t="str">
        <f>'Chipset units'!E75</f>
        <v>CFP2/4</v>
      </c>
      <c r="F75" s="78">
        <v>25.16419095330253</v>
      </c>
      <c r="G75" s="78">
        <v>17.747220451804456</v>
      </c>
      <c r="H75" s="78">
        <v>11.070815907533007</v>
      </c>
      <c r="I75" s="78"/>
      <c r="J75" s="78"/>
      <c r="K75" s="78"/>
      <c r="L75" s="78"/>
      <c r="M75" s="78"/>
      <c r="N75" s="78"/>
      <c r="O75" s="78"/>
      <c r="P75" s="78"/>
      <c r="Q75" s="78"/>
    </row>
    <row r="76" spans="2:17" x14ac:dyDescent="0.3">
      <c r="B76" s="20" t="str">
        <f>'Chipset units'!B76</f>
        <v xml:space="preserve">Ethernet </v>
      </c>
      <c r="C76" s="19" t="str">
        <f>'Chipset units'!C76</f>
        <v>100G SR4</v>
      </c>
      <c r="D76" s="19" t="str">
        <f>'Chipset units'!D76</f>
        <v>100 m</v>
      </c>
      <c r="E76" s="18" t="str">
        <f>'Chipset units'!E76</f>
        <v>QSFP28</v>
      </c>
      <c r="F76" s="78">
        <v>25.16419095330253</v>
      </c>
      <c r="G76" s="78">
        <v>17.747220451804456</v>
      </c>
      <c r="H76" s="78">
        <v>11.070815907533007</v>
      </c>
      <c r="I76" s="78"/>
      <c r="J76" s="78"/>
      <c r="K76" s="78"/>
      <c r="L76" s="78"/>
      <c r="M76" s="78"/>
      <c r="N76" s="78"/>
      <c r="O76" s="78"/>
      <c r="P76" s="78"/>
      <c r="Q76" s="78"/>
    </row>
    <row r="77" spans="2:17" x14ac:dyDescent="0.3">
      <c r="B77" s="20" t="str">
        <f>'Chipset units'!B77</f>
        <v xml:space="preserve">Ethernet </v>
      </c>
      <c r="C77" s="19" t="str">
        <f>'Chipset units'!C77</f>
        <v>100G SR2</v>
      </c>
      <c r="D77" s="19" t="str">
        <f>'Chipset units'!D77</f>
        <v>100 m</v>
      </c>
      <c r="E77" s="18" t="str">
        <f>'Chipset units'!E77</f>
        <v>SFP-DD, DSFP</v>
      </c>
      <c r="F77" s="78">
        <v>0</v>
      </c>
      <c r="G77" s="78">
        <v>0</v>
      </c>
      <c r="H77" s="78">
        <v>0</v>
      </c>
      <c r="I77" s="78"/>
      <c r="J77" s="78"/>
      <c r="K77" s="78"/>
      <c r="L77" s="78"/>
      <c r="M77" s="78"/>
      <c r="N77" s="78"/>
      <c r="O77" s="78"/>
      <c r="P77" s="78"/>
      <c r="Q77" s="78"/>
    </row>
    <row r="78" spans="2:17" x14ac:dyDescent="0.3">
      <c r="B78" s="20" t="str">
        <f>'Chipset units'!B78</f>
        <v xml:space="preserve">Ethernet </v>
      </c>
      <c r="C78" s="19" t="str">
        <f>'Chipset units'!C78</f>
        <v>100G MM Duplex</v>
      </c>
      <c r="D78" s="19" t="str">
        <f>'Chipset units'!D78</f>
        <v>100 - 300 m</v>
      </c>
      <c r="E78" s="18" t="str">
        <f>'Chipset units'!E78</f>
        <v>QSFP28</v>
      </c>
      <c r="F78" s="78">
        <v>0</v>
      </c>
      <c r="G78" s="78">
        <v>0</v>
      </c>
      <c r="H78" s="78">
        <v>55</v>
      </c>
      <c r="I78" s="78"/>
      <c r="J78" s="78"/>
      <c r="K78" s="78"/>
      <c r="L78" s="78"/>
      <c r="M78" s="78"/>
      <c r="N78" s="78"/>
      <c r="O78" s="78"/>
      <c r="P78" s="78"/>
      <c r="Q78" s="78"/>
    </row>
    <row r="79" spans="2:17" x14ac:dyDescent="0.3">
      <c r="B79" s="20" t="str">
        <f>'Chipset units'!B79</f>
        <v xml:space="preserve">Ethernet </v>
      </c>
      <c r="C79" s="19" t="str">
        <f>'Chipset units'!C79</f>
        <v>100G eSR4</v>
      </c>
      <c r="D79" s="19" t="str">
        <f>'Chipset units'!D79</f>
        <v>300 m</v>
      </c>
      <c r="E79" s="18" t="str">
        <f>'Chipset units'!E79</f>
        <v>QSFP28</v>
      </c>
      <c r="F79" s="78">
        <v>0</v>
      </c>
      <c r="G79" s="78">
        <v>0</v>
      </c>
      <c r="H79" s="78">
        <v>11.070815907533007</v>
      </c>
      <c r="I79" s="78"/>
      <c r="J79" s="78"/>
      <c r="K79" s="78"/>
      <c r="L79" s="78"/>
      <c r="M79" s="78"/>
      <c r="N79" s="78"/>
      <c r="O79" s="78"/>
      <c r="P79" s="78"/>
      <c r="Q79" s="78"/>
    </row>
    <row r="80" spans="2:17" x14ac:dyDescent="0.3">
      <c r="B80" s="20" t="str">
        <f>'Chipset units'!B80</f>
        <v xml:space="preserve">Ethernet </v>
      </c>
      <c r="C80" s="19" t="str">
        <f>'Chipset units'!C80</f>
        <v>100G PSM4</v>
      </c>
      <c r="D80" s="19" t="str">
        <f>'Chipset units'!D80</f>
        <v>500 m</v>
      </c>
      <c r="E80" s="18" t="str">
        <f>'Chipset units'!E80</f>
        <v>QSFP28</v>
      </c>
      <c r="F80" s="78">
        <v>43.86419330382703</v>
      </c>
      <c r="G80" s="78">
        <v>28.945240099825646</v>
      </c>
      <c r="H80" s="78">
        <v>24.44264392556255</v>
      </c>
      <c r="I80" s="78"/>
      <c r="J80" s="78"/>
      <c r="K80" s="78"/>
      <c r="L80" s="78"/>
      <c r="M80" s="78"/>
      <c r="N80" s="78"/>
      <c r="O80" s="78"/>
      <c r="P80" s="78"/>
      <c r="Q80" s="78"/>
    </row>
    <row r="81" spans="2:17" x14ac:dyDescent="0.3">
      <c r="B81" s="20" t="str">
        <f>'Chipset units'!B81</f>
        <v xml:space="preserve">Ethernet </v>
      </c>
      <c r="C81" s="19" t="str">
        <f>'Chipset units'!C81</f>
        <v>100G DR</v>
      </c>
      <c r="D81" s="19" t="str">
        <f>'Chipset units'!D81</f>
        <v>500 m</v>
      </c>
      <c r="E81" s="18" t="str">
        <f>'Chipset units'!E81</f>
        <v>QSFP28</v>
      </c>
      <c r="F81" s="78">
        <v>0</v>
      </c>
      <c r="G81" s="78">
        <v>0</v>
      </c>
      <c r="H81" s="78">
        <v>0</v>
      </c>
      <c r="I81" s="78"/>
      <c r="J81" s="78"/>
      <c r="K81" s="78"/>
      <c r="L81" s="78"/>
      <c r="M81" s="78"/>
      <c r="N81" s="78"/>
      <c r="O81" s="78"/>
      <c r="P81" s="78"/>
      <c r="Q81" s="78"/>
    </row>
    <row r="82" spans="2:17" x14ac:dyDescent="0.3">
      <c r="B82" s="20" t="str">
        <f>'Chipset units'!B82</f>
        <v xml:space="preserve">Ethernet </v>
      </c>
      <c r="C82" s="19" t="str">
        <f>'Chipset units'!C82</f>
        <v>100G CWDM4</v>
      </c>
      <c r="D82" s="19" t="str">
        <f>'Chipset units'!D82</f>
        <v>2 km</v>
      </c>
      <c r="E82" s="18" t="str">
        <f>'Chipset units'!E82</f>
        <v>QSFP28</v>
      </c>
      <c r="F82" s="78">
        <v>81.25</v>
      </c>
      <c r="G82" s="78">
        <v>58.5</v>
      </c>
      <c r="H82" s="78">
        <v>36.4</v>
      </c>
      <c r="I82" s="78"/>
      <c r="J82" s="78"/>
      <c r="K82" s="78"/>
      <c r="L82" s="78"/>
      <c r="M82" s="78"/>
      <c r="N82" s="78"/>
      <c r="O82" s="78"/>
      <c r="P82" s="78"/>
      <c r="Q82" s="78"/>
    </row>
    <row r="83" spans="2:17" x14ac:dyDescent="0.3">
      <c r="B83" s="20" t="str">
        <f>'Chipset units'!B83</f>
        <v xml:space="preserve">Ethernet </v>
      </c>
      <c r="C83" s="19" t="str">
        <f>'Chipset units'!C83</f>
        <v>100G CWDM4-subspec</v>
      </c>
      <c r="D83" s="19" t="str">
        <f>'Chipset units'!D83</f>
        <v>500 m</v>
      </c>
      <c r="E83" s="18" t="str">
        <f>'Chipset units'!E83</f>
        <v>QSFP28</v>
      </c>
      <c r="F83" s="78">
        <v>107.25</v>
      </c>
      <c r="G83" s="78">
        <v>84.5</v>
      </c>
      <c r="H83" s="78">
        <v>63.7</v>
      </c>
      <c r="I83" s="78"/>
      <c r="J83" s="78"/>
      <c r="K83" s="78"/>
      <c r="L83" s="78"/>
      <c r="M83" s="78"/>
      <c r="N83" s="78"/>
      <c r="O83" s="78"/>
      <c r="P83" s="78"/>
      <c r="Q83" s="78"/>
    </row>
    <row r="84" spans="2:17" x14ac:dyDescent="0.3">
      <c r="B84" s="20" t="str">
        <f>'Chipset units'!B84</f>
        <v xml:space="preserve">Ethernet </v>
      </c>
      <c r="C84" s="19" t="str">
        <f>'Chipset units'!C84</f>
        <v>100G FR</v>
      </c>
      <c r="D84" s="19" t="str">
        <f>'Chipset units'!D84</f>
        <v>2 km</v>
      </c>
      <c r="E84" s="18" t="str">
        <f>'Chipset units'!E84</f>
        <v>QSFP28</v>
      </c>
      <c r="F84" s="78">
        <v>0</v>
      </c>
      <c r="G84" s="78">
        <v>0</v>
      </c>
      <c r="H84" s="78">
        <v>52</v>
      </c>
      <c r="I84" s="78"/>
      <c r="J84" s="78"/>
      <c r="K84" s="78"/>
      <c r="L84" s="78"/>
      <c r="M84" s="78"/>
      <c r="N84" s="78"/>
      <c r="O84" s="78"/>
      <c r="P84" s="78"/>
      <c r="Q84" s="78"/>
    </row>
    <row r="85" spans="2:17" x14ac:dyDescent="0.3">
      <c r="B85" s="20" t="str">
        <f>'Chipset units'!B85</f>
        <v xml:space="preserve">Ethernet </v>
      </c>
      <c r="C85" s="19" t="str">
        <f>'Chipset units'!C85</f>
        <v>100G</v>
      </c>
      <c r="D85" s="19" t="str">
        <f>'Chipset units'!D85</f>
        <v>10 km</v>
      </c>
      <c r="E85" s="18" t="str">
        <f>'Chipset units'!E85</f>
        <v>CFP</v>
      </c>
      <c r="F85" s="78">
        <v>485.08225727955585</v>
      </c>
      <c r="G85" s="78">
        <v>380.60964057573005</v>
      </c>
      <c r="H85" s="78">
        <v>289.29079509290307</v>
      </c>
      <c r="I85" s="78"/>
      <c r="J85" s="78"/>
      <c r="K85" s="78"/>
      <c r="L85" s="78"/>
      <c r="M85" s="78"/>
      <c r="N85" s="78"/>
      <c r="O85" s="78"/>
      <c r="P85" s="78"/>
      <c r="Q85" s="78"/>
    </row>
    <row r="86" spans="2:17" x14ac:dyDescent="0.3">
      <c r="B86" s="20" t="str">
        <f>'Chipset units'!B86</f>
        <v xml:space="preserve">Ethernet </v>
      </c>
      <c r="C86" s="19" t="str">
        <f>'Chipset units'!C86</f>
        <v>100G</v>
      </c>
      <c r="D86" s="19" t="str">
        <f>'Chipset units'!D86</f>
        <v>10 km</v>
      </c>
      <c r="E86" s="18" t="str">
        <f>'Chipset units'!E86</f>
        <v>CFP2/4</v>
      </c>
      <c r="F86" s="78">
        <v>81.25</v>
      </c>
      <c r="G86" s="78">
        <v>58.5</v>
      </c>
      <c r="H86" s="78">
        <v>36.4</v>
      </c>
      <c r="I86" s="78"/>
      <c r="J86" s="78"/>
      <c r="K86" s="78"/>
      <c r="L86" s="78"/>
      <c r="M86" s="78"/>
      <c r="N86" s="78"/>
      <c r="O86" s="78"/>
      <c r="P86" s="78"/>
      <c r="Q86" s="78"/>
    </row>
    <row r="87" spans="2:17" x14ac:dyDescent="0.3">
      <c r="B87" s="20" t="str">
        <f>'Chipset units'!B87</f>
        <v xml:space="preserve">Ethernet </v>
      </c>
      <c r="C87" s="19" t="str">
        <f>'Chipset units'!C87</f>
        <v>100G LR4</v>
      </c>
      <c r="D87" s="19" t="str">
        <f>'Chipset units'!D87</f>
        <v>10 km</v>
      </c>
      <c r="E87" s="18" t="str">
        <f>'Chipset units'!E87</f>
        <v>QSFP28</v>
      </c>
      <c r="F87" s="78">
        <v>81.25</v>
      </c>
      <c r="G87" s="78">
        <v>58.5</v>
      </c>
      <c r="H87" s="78">
        <v>36.4</v>
      </c>
      <c r="I87" s="78"/>
      <c r="J87" s="78"/>
      <c r="K87" s="78"/>
      <c r="L87" s="78"/>
      <c r="M87" s="78"/>
      <c r="N87" s="78"/>
      <c r="O87" s="78"/>
      <c r="P87" s="78"/>
      <c r="Q87" s="78"/>
    </row>
    <row r="88" spans="2:17" x14ac:dyDescent="0.3">
      <c r="B88" s="20" t="str">
        <f>'Chipset units'!B88</f>
        <v xml:space="preserve">Ethernet </v>
      </c>
      <c r="C88" s="19" t="str">
        <f>'Chipset units'!C88</f>
        <v>100G 4WDM10</v>
      </c>
      <c r="D88" s="19" t="str">
        <f>'Chipset units'!D88</f>
        <v>10 km</v>
      </c>
      <c r="E88" s="18" t="str">
        <f>'Chipset units'!E88</f>
        <v>QSFP28</v>
      </c>
      <c r="F88" s="78">
        <v>0</v>
      </c>
      <c r="G88" s="78">
        <v>58.5</v>
      </c>
      <c r="H88" s="78">
        <v>36.4</v>
      </c>
      <c r="I88" s="78"/>
      <c r="J88" s="78"/>
      <c r="K88" s="78"/>
      <c r="L88" s="78"/>
      <c r="M88" s="78"/>
      <c r="N88" s="78"/>
      <c r="O88" s="78"/>
      <c r="P88" s="78"/>
      <c r="Q88" s="78"/>
    </row>
    <row r="89" spans="2:17" x14ac:dyDescent="0.3">
      <c r="B89" s="20" t="str">
        <f>'Chipset units'!B89</f>
        <v xml:space="preserve">Ethernet </v>
      </c>
      <c r="C89" s="19" t="str">
        <f>'Chipset units'!C89</f>
        <v>100G 4WDM20</v>
      </c>
      <c r="D89" s="19" t="str">
        <f>'Chipset units'!D89</f>
        <v>20 km</v>
      </c>
      <c r="E89" s="18" t="str">
        <f>'Chipset units'!E89</f>
        <v>QSFP28</v>
      </c>
      <c r="F89" s="78">
        <v>0</v>
      </c>
      <c r="G89" s="78">
        <v>58.5</v>
      </c>
      <c r="H89" s="78">
        <v>36.4</v>
      </c>
      <c r="I89" s="78"/>
      <c r="J89" s="78"/>
      <c r="K89" s="78"/>
      <c r="L89" s="78"/>
      <c r="M89" s="78"/>
      <c r="N89" s="78"/>
      <c r="O89" s="78"/>
      <c r="P89" s="78"/>
      <c r="Q89" s="78"/>
    </row>
    <row r="90" spans="2:17" x14ac:dyDescent="0.3">
      <c r="B90" s="20" t="str">
        <f>'Chipset units'!B90</f>
        <v xml:space="preserve">Ethernet </v>
      </c>
      <c r="C90" s="19" t="str">
        <f>'Chipset units'!C90</f>
        <v>100G ER4-Lite</v>
      </c>
      <c r="D90" s="19" t="str">
        <f>'Chipset units'!D90</f>
        <v>30 km</v>
      </c>
      <c r="E90" s="18" t="str">
        <f>'Chipset units'!E90</f>
        <v>all</v>
      </c>
      <c r="F90" s="78">
        <v>0</v>
      </c>
      <c r="G90" s="78">
        <v>383.59666339548585</v>
      </c>
      <c r="H90" s="78">
        <v>342.46120740740741</v>
      </c>
      <c r="I90" s="78"/>
      <c r="J90" s="78"/>
      <c r="K90" s="78"/>
      <c r="L90" s="78"/>
      <c r="M90" s="78"/>
      <c r="N90" s="78"/>
      <c r="O90" s="78"/>
      <c r="P90" s="78"/>
      <c r="Q90" s="78"/>
    </row>
    <row r="91" spans="2:17" x14ac:dyDescent="0.3">
      <c r="B91" s="20" t="str">
        <f>'Chipset units'!B91</f>
        <v xml:space="preserve">Ethernet </v>
      </c>
      <c r="C91" s="19" t="str">
        <f>'Chipset units'!C91</f>
        <v>100G ER4</v>
      </c>
      <c r="D91" s="19" t="str">
        <f>'Chipset units'!D91</f>
        <v>40 km</v>
      </c>
      <c r="E91" s="18" t="str">
        <f>'Chipset units'!E91</f>
        <v>all</v>
      </c>
      <c r="F91" s="78">
        <v>989.15964977943781</v>
      </c>
      <c r="G91" s="78">
        <v>734.30341242834584</v>
      </c>
      <c r="H91" s="78">
        <v>543.39217243521273</v>
      </c>
      <c r="I91" s="78"/>
      <c r="J91" s="78"/>
      <c r="K91" s="78"/>
      <c r="L91" s="78"/>
      <c r="M91" s="78"/>
      <c r="N91" s="78"/>
      <c r="O91" s="78"/>
      <c r="P91" s="78"/>
      <c r="Q91" s="78"/>
    </row>
    <row r="92" spans="2:17" x14ac:dyDescent="0.3">
      <c r="B92" s="17" t="str">
        <f>'Chipset units'!B92</f>
        <v xml:space="preserve">Ethernet </v>
      </c>
      <c r="C92" s="189" t="str">
        <f>'Chipset units'!C92</f>
        <v>100G ZR4</v>
      </c>
      <c r="D92" s="189" t="str">
        <f>'Chipset units'!D92</f>
        <v>80 km</v>
      </c>
      <c r="E92" s="190" t="str">
        <f>'Chipset units'!E92</f>
        <v>all</v>
      </c>
      <c r="F92" s="191">
        <v>0</v>
      </c>
      <c r="G92" s="191">
        <v>0</v>
      </c>
      <c r="H92" s="191">
        <v>0</v>
      </c>
      <c r="I92" s="191"/>
      <c r="J92" s="191"/>
      <c r="K92" s="191"/>
      <c r="L92" s="191"/>
      <c r="M92" s="191"/>
      <c r="N92" s="191"/>
      <c r="O92" s="191"/>
      <c r="P92" s="191"/>
      <c r="Q92" s="191"/>
    </row>
    <row r="93" spans="2:17" x14ac:dyDescent="0.3">
      <c r="B93" s="98" t="str">
        <f>'Chipset units'!B93</f>
        <v xml:space="preserve">Ethernet </v>
      </c>
      <c r="C93" s="123" t="str">
        <f>'Chipset units'!C93</f>
        <v>200G SR4</v>
      </c>
      <c r="D93" s="123" t="str">
        <f>'Chipset units'!D93</f>
        <v>100 m</v>
      </c>
      <c r="E93" s="124" t="str">
        <f>'Chipset units'!E93</f>
        <v>QSFP56</v>
      </c>
      <c r="F93" s="78">
        <v>0</v>
      </c>
      <c r="G93" s="78">
        <v>0</v>
      </c>
      <c r="H93" s="78">
        <v>73.254999999999995</v>
      </c>
      <c r="I93" s="78"/>
      <c r="J93" s="78"/>
      <c r="K93" s="78"/>
      <c r="L93" s="78"/>
      <c r="M93" s="78"/>
      <c r="N93" s="78"/>
      <c r="O93" s="78"/>
      <c r="P93" s="78"/>
      <c r="Q93" s="78"/>
    </row>
    <row r="94" spans="2:17" x14ac:dyDescent="0.3">
      <c r="B94" s="98" t="str">
        <f>'Chipset units'!B94</f>
        <v xml:space="preserve">Ethernet </v>
      </c>
      <c r="C94" s="123" t="str">
        <f>'Chipset units'!C94</f>
        <v>200G DR</v>
      </c>
      <c r="D94" s="123" t="str">
        <f>'Chipset units'!D94</f>
        <v>500 m</v>
      </c>
      <c r="E94" s="124" t="str">
        <f>'Chipset units'!E94</f>
        <v>TBD</v>
      </c>
      <c r="F94" s="78">
        <v>0</v>
      </c>
      <c r="G94" s="78">
        <v>0</v>
      </c>
      <c r="H94" s="78">
        <v>0</v>
      </c>
      <c r="I94" s="78"/>
      <c r="J94" s="78"/>
      <c r="K94" s="78"/>
      <c r="L94" s="78"/>
      <c r="M94" s="78"/>
      <c r="N94" s="78"/>
      <c r="O94" s="78"/>
      <c r="P94" s="78"/>
      <c r="Q94" s="78"/>
    </row>
    <row r="95" spans="2:17" x14ac:dyDescent="0.3">
      <c r="B95" s="98" t="str">
        <f>'Chipset units'!B95</f>
        <v xml:space="preserve">Ethernet </v>
      </c>
      <c r="C95" s="123" t="str">
        <f>'Chipset units'!C95</f>
        <v>200G FR4</v>
      </c>
      <c r="D95" s="123" t="str">
        <f>'Chipset units'!D95</f>
        <v>3 km</v>
      </c>
      <c r="E95" s="124" t="str">
        <f>'Chipset units'!E95</f>
        <v>QSFP56</v>
      </c>
      <c r="F95" s="78">
        <v>0</v>
      </c>
      <c r="G95" s="78">
        <v>0</v>
      </c>
      <c r="H95" s="78">
        <v>150.3125</v>
      </c>
      <c r="I95" s="78"/>
      <c r="J95" s="78"/>
      <c r="K95" s="78"/>
      <c r="L95" s="78"/>
      <c r="M95" s="78"/>
      <c r="N95" s="78"/>
      <c r="O95" s="78"/>
      <c r="P95" s="78"/>
      <c r="Q95" s="78"/>
    </row>
    <row r="96" spans="2:17" x14ac:dyDescent="0.3">
      <c r="B96" s="98" t="str">
        <f>'Chipset units'!B96</f>
        <v xml:space="preserve">Ethernet </v>
      </c>
      <c r="C96" s="123" t="str">
        <f>'Chipset units'!C96</f>
        <v>200G LR</v>
      </c>
      <c r="D96" s="123" t="str">
        <f>'Chipset units'!D96</f>
        <v>10 km</v>
      </c>
      <c r="E96" s="124" t="str">
        <f>'Chipset units'!E96</f>
        <v>TBD</v>
      </c>
      <c r="F96" s="78">
        <v>0</v>
      </c>
      <c r="G96" s="78">
        <v>0</v>
      </c>
      <c r="H96" s="78">
        <v>300.625</v>
      </c>
      <c r="I96" s="78"/>
      <c r="J96" s="78"/>
      <c r="K96" s="78"/>
      <c r="L96" s="78"/>
      <c r="M96" s="78"/>
      <c r="N96" s="78"/>
      <c r="O96" s="78"/>
      <c r="P96" s="78"/>
      <c r="Q96" s="78"/>
    </row>
    <row r="97" spans="2:17" x14ac:dyDescent="0.3">
      <c r="B97" s="98" t="str">
        <f>'Chipset units'!B97</f>
        <v xml:space="preserve">Ethernet </v>
      </c>
      <c r="C97" s="123" t="str">
        <f>'Chipset units'!C97</f>
        <v>200G ER4</v>
      </c>
      <c r="D97" s="123" t="str">
        <f>'Chipset units'!D97</f>
        <v>40 km</v>
      </c>
      <c r="E97" s="124" t="str">
        <f>'Chipset units'!E97</f>
        <v>TBD</v>
      </c>
      <c r="F97" s="78">
        <v>0</v>
      </c>
      <c r="G97" s="78">
        <v>0</v>
      </c>
      <c r="H97" s="78">
        <v>139.18449999999999</v>
      </c>
      <c r="I97" s="78"/>
      <c r="J97" s="78"/>
      <c r="K97" s="78"/>
      <c r="L97" s="78"/>
      <c r="M97" s="78"/>
      <c r="N97" s="78"/>
      <c r="O97" s="78"/>
      <c r="P97" s="78"/>
      <c r="Q97" s="78"/>
    </row>
    <row r="98" spans="2:17" x14ac:dyDescent="0.3">
      <c r="B98" s="192" t="str">
        <f>'Chipset units'!B98</f>
        <v xml:space="preserve">Ethernet </v>
      </c>
      <c r="C98" s="183" t="str">
        <f>'Chipset units'!C98</f>
        <v>2x200 (400G-SR8)</v>
      </c>
      <c r="D98" s="183" t="str">
        <f>'Chipset units'!D98</f>
        <v>100 m</v>
      </c>
      <c r="E98" s="184" t="str">
        <f>'Chipset units'!E98</f>
        <v>OSFP, QSFP-DD</v>
      </c>
      <c r="F98" s="182">
        <v>0</v>
      </c>
      <c r="G98" s="182">
        <v>0</v>
      </c>
      <c r="H98" s="182">
        <v>146.51</v>
      </c>
      <c r="I98" s="182"/>
      <c r="J98" s="182"/>
      <c r="K98" s="182"/>
      <c r="L98" s="182"/>
      <c r="M98" s="182"/>
      <c r="N98" s="182"/>
      <c r="O98" s="182"/>
      <c r="P98" s="182"/>
      <c r="Q98" s="182"/>
    </row>
    <row r="99" spans="2:17" x14ac:dyDescent="0.3">
      <c r="B99" s="98" t="str">
        <f>'Chipset units'!B99</f>
        <v xml:space="preserve">Ethernet </v>
      </c>
      <c r="C99" s="123" t="str">
        <f>'Chipset units'!C99</f>
        <v>400G SR4.2</v>
      </c>
      <c r="D99" s="123" t="str">
        <f>'Chipset units'!D99</f>
        <v>100 m</v>
      </c>
      <c r="E99" s="124" t="str">
        <f>'Chipset units'!E99</f>
        <v>OSFP, QSFP-DD</v>
      </c>
      <c r="F99" s="78">
        <v>0</v>
      </c>
      <c r="G99" s="78">
        <v>0</v>
      </c>
      <c r="H99" s="78">
        <v>146.51</v>
      </c>
      <c r="I99" s="78"/>
      <c r="J99" s="78"/>
      <c r="K99" s="78"/>
      <c r="L99" s="78"/>
      <c r="M99" s="78"/>
      <c r="N99" s="78"/>
      <c r="O99" s="78"/>
      <c r="P99" s="78"/>
      <c r="Q99" s="78"/>
    </row>
    <row r="100" spans="2:17" x14ac:dyDescent="0.3">
      <c r="B100" s="98" t="str">
        <f>'Chipset units'!B100</f>
        <v xml:space="preserve">Ethernet </v>
      </c>
      <c r="C100" s="123" t="str">
        <f>'Chipset units'!C100</f>
        <v>400G DR4</v>
      </c>
      <c r="D100" s="123" t="str">
        <f>'Chipset units'!D100</f>
        <v>500 m</v>
      </c>
      <c r="E100" s="124" t="str">
        <f>'Chipset units'!E100</f>
        <v>OSFP, QSFP-DD, QSFP112</v>
      </c>
      <c r="F100" s="78">
        <v>0</v>
      </c>
      <c r="G100" s="78">
        <v>0</v>
      </c>
      <c r="H100" s="78">
        <v>250.25</v>
      </c>
      <c r="I100" s="78"/>
      <c r="J100" s="78"/>
      <c r="K100" s="78"/>
      <c r="L100" s="78"/>
      <c r="M100" s="78"/>
      <c r="N100" s="78"/>
      <c r="O100" s="78"/>
      <c r="P100" s="78"/>
      <c r="Q100" s="78"/>
    </row>
    <row r="101" spans="2:17" x14ac:dyDescent="0.3">
      <c r="B101" s="98" t="str">
        <f>'Chipset units'!B101</f>
        <v xml:space="preserve">Ethernet </v>
      </c>
      <c r="C101" s="123" t="str">
        <f>'Chipset units'!C101</f>
        <v>2x(200G FR4)</v>
      </c>
      <c r="D101" s="123" t="str">
        <f>'Chipset units'!D101</f>
        <v>2 km</v>
      </c>
      <c r="E101" s="124" t="str">
        <f>'Chipset units'!E101</f>
        <v>OSFP</v>
      </c>
      <c r="F101" s="78">
        <v>0</v>
      </c>
      <c r="G101" s="78">
        <v>0</v>
      </c>
      <c r="H101" s="78">
        <v>300.625</v>
      </c>
      <c r="I101" s="78"/>
      <c r="J101" s="78"/>
      <c r="K101" s="78"/>
      <c r="L101" s="78"/>
      <c r="M101" s="78"/>
      <c r="N101" s="78"/>
      <c r="O101" s="78"/>
      <c r="P101" s="78"/>
      <c r="Q101" s="78"/>
    </row>
    <row r="102" spans="2:17" x14ac:dyDescent="0.3">
      <c r="B102" s="98" t="str">
        <f>'Chipset units'!B102</f>
        <v xml:space="preserve">Ethernet </v>
      </c>
      <c r="C102" s="123" t="str">
        <f>'Chipset units'!C102</f>
        <v>400G FR4</v>
      </c>
      <c r="D102" s="123" t="str">
        <f>'Chipset units'!D102</f>
        <v>2 km</v>
      </c>
      <c r="E102" s="124" t="str">
        <f>'Chipset units'!E102</f>
        <v>OSFP, QSFP-DD, QSFP112</v>
      </c>
      <c r="F102" s="78">
        <v>0</v>
      </c>
      <c r="G102" s="78">
        <v>600</v>
      </c>
      <c r="H102" s="78">
        <v>275.27500000000003</v>
      </c>
      <c r="I102" s="78"/>
      <c r="J102" s="78"/>
      <c r="K102" s="78"/>
      <c r="L102" s="78"/>
      <c r="M102" s="78"/>
      <c r="N102" s="78"/>
      <c r="O102" s="78"/>
      <c r="P102" s="78"/>
      <c r="Q102" s="78"/>
    </row>
    <row r="103" spans="2:17" x14ac:dyDescent="0.3">
      <c r="B103" s="98" t="str">
        <f>'Chipset units'!B103</f>
        <v xml:space="preserve">Ethernet </v>
      </c>
      <c r="C103" s="123" t="str">
        <f>'Chipset units'!C103</f>
        <v>400G LR8, LR4</v>
      </c>
      <c r="D103" s="123" t="str">
        <f>'Chipset units'!D103</f>
        <v>10 km</v>
      </c>
      <c r="E103" s="124" t="str">
        <f>'Chipset units'!E103</f>
        <v>OSFP, QSFP-DD, QSFP112</v>
      </c>
      <c r="F103" s="78">
        <v>0</v>
      </c>
      <c r="G103" s="78">
        <v>600</v>
      </c>
      <c r="H103" s="78">
        <v>500</v>
      </c>
      <c r="I103" s="78"/>
      <c r="J103" s="78"/>
      <c r="K103" s="78"/>
      <c r="L103" s="78"/>
      <c r="M103" s="78"/>
      <c r="N103" s="78"/>
      <c r="O103" s="78"/>
      <c r="P103" s="78"/>
      <c r="Q103" s="78"/>
    </row>
    <row r="104" spans="2:17" x14ac:dyDescent="0.3">
      <c r="B104" s="143" t="str">
        <f>'Chipset units'!B104</f>
        <v xml:space="preserve">Ethernet </v>
      </c>
      <c r="C104" s="193" t="str">
        <f>'Chipset units'!C104</f>
        <v>400G ER4</v>
      </c>
      <c r="D104" s="193" t="str">
        <f>'Chipset units'!D104</f>
        <v>40 km</v>
      </c>
      <c r="E104" s="194" t="str">
        <f>'Chipset units'!E104</f>
        <v>TBD</v>
      </c>
      <c r="F104" s="191">
        <v>0</v>
      </c>
      <c r="G104" s="191">
        <v>0</v>
      </c>
      <c r="H104" s="191">
        <v>0</v>
      </c>
      <c r="I104" s="191"/>
      <c r="J104" s="191"/>
      <c r="K104" s="191"/>
      <c r="L104" s="191"/>
      <c r="M104" s="191"/>
      <c r="N104" s="191"/>
      <c r="O104" s="191"/>
      <c r="P104" s="191"/>
      <c r="Q104" s="191"/>
    </row>
    <row r="105" spans="2:17" x14ac:dyDescent="0.3">
      <c r="B105" s="98" t="str">
        <f>'Chipset units'!B105</f>
        <v xml:space="preserve">Ethernet </v>
      </c>
      <c r="C105" s="123" t="str">
        <f>'Chipset units'!C105</f>
        <v>800G SR8</v>
      </c>
      <c r="D105" s="123" t="str">
        <f>'Chipset units'!D105</f>
        <v>50 m</v>
      </c>
      <c r="E105" s="124" t="str">
        <f>'Chipset units'!E105</f>
        <v>OSFP, QSFP-DD800</v>
      </c>
      <c r="F105" s="78">
        <v>0</v>
      </c>
      <c r="G105" s="78">
        <v>0</v>
      </c>
      <c r="H105" s="78">
        <v>0</v>
      </c>
      <c r="I105" s="78"/>
      <c r="J105" s="78"/>
      <c r="K105" s="78"/>
      <c r="L105" s="78"/>
      <c r="M105" s="78"/>
      <c r="N105" s="78"/>
      <c r="O105" s="78"/>
      <c r="P105" s="78"/>
      <c r="Q105" s="78"/>
    </row>
    <row r="106" spans="2:17" x14ac:dyDescent="0.3">
      <c r="B106" s="98" t="str">
        <f>'Chipset units'!B106</f>
        <v xml:space="preserve">Ethernet </v>
      </c>
      <c r="C106" s="123" t="str">
        <f>'Chipset units'!C106</f>
        <v>800G DR8, DR4</v>
      </c>
      <c r="D106" s="123" t="str">
        <f>'Chipset units'!D106</f>
        <v>500 m</v>
      </c>
      <c r="E106" s="124" t="str">
        <f>'Chipset units'!E106</f>
        <v>OSFP, QSFP-DD800</v>
      </c>
      <c r="F106" s="78">
        <v>0</v>
      </c>
      <c r="G106" s="78">
        <v>0</v>
      </c>
      <c r="H106" s="78">
        <v>0</v>
      </c>
      <c r="I106" s="78"/>
      <c r="J106" s="78"/>
      <c r="K106" s="78"/>
      <c r="L106" s="78"/>
      <c r="M106" s="78"/>
      <c r="N106" s="78"/>
      <c r="O106" s="78"/>
      <c r="P106" s="78"/>
      <c r="Q106" s="78"/>
    </row>
    <row r="107" spans="2:17" x14ac:dyDescent="0.3">
      <c r="B107" s="98" t="str">
        <f>'Chipset units'!B107</f>
        <v xml:space="preserve">Ethernet </v>
      </c>
      <c r="C107" s="123" t="str">
        <f>'Chipset units'!C107</f>
        <v>2x(400G FR4), 800G FR4</v>
      </c>
      <c r="D107" s="123" t="str">
        <f>'Chipset units'!D107</f>
        <v>2 km</v>
      </c>
      <c r="E107" s="124" t="str">
        <f>'Chipset units'!E107</f>
        <v>OSFP, QSFP-DD800</v>
      </c>
      <c r="F107" s="78">
        <v>0</v>
      </c>
      <c r="G107" s="78">
        <v>0</v>
      </c>
      <c r="H107" s="78">
        <v>0</v>
      </c>
      <c r="I107" s="78"/>
      <c r="J107" s="78"/>
      <c r="K107" s="78"/>
      <c r="L107" s="78"/>
      <c r="M107" s="78"/>
      <c r="N107" s="78"/>
      <c r="O107" s="78"/>
      <c r="P107" s="78"/>
      <c r="Q107" s="78"/>
    </row>
    <row r="108" spans="2:17" x14ac:dyDescent="0.3">
      <c r="B108" s="98" t="str">
        <f>'Chipset units'!B108</f>
        <v xml:space="preserve">Ethernet </v>
      </c>
      <c r="C108" s="123" t="str">
        <f>'Chipset units'!C108</f>
        <v>800G LR8, LR4</v>
      </c>
      <c r="D108" s="123" t="str">
        <f>'Chipset units'!D108</f>
        <v>6, 10 km</v>
      </c>
      <c r="E108" s="124" t="str">
        <f>'Chipset units'!E108</f>
        <v>TBD</v>
      </c>
      <c r="F108" s="78">
        <v>0</v>
      </c>
      <c r="G108" s="78">
        <v>0</v>
      </c>
      <c r="H108" s="78">
        <v>0</v>
      </c>
      <c r="I108" s="78"/>
      <c r="J108" s="78"/>
      <c r="K108" s="78"/>
      <c r="L108" s="78"/>
      <c r="M108" s="78"/>
      <c r="N108" s="78"/>
      <c r="O108" s="78"/>
      <c r="P108" s="78"/>
      <c r="Q108" s="78"/>
    </row>
    <row r="109" spans="2:17" x14ac:dyDescent="0.3">
      <c r="B109" s="98" t="str">
        <f>'Chipset units'!B109</f>
        <v xml:space="preserve">Ethernet </v>
      </c>
      <c r="C109" s="123" t="str">
        <f>'Chipset units'!C109</f>
        <v>800G ZRlite</v>
      </c>
      <c r="D109" s="123" t="str">
        <f>'Chipset units'!D109</f>
        <v>10 km, 20 km</v>
      </c>
      <c r="E109" s="124" t="str">
        <f>'Chipset units'!E109</f>
        <v>TBD</v>
      </c>
      <c r="F109" s="78">
        <v>0</v>
      </c>
      <c r="G109" s="78">
        <v>0</v>
      </c>
      <c r="H109" s="78">
        <v>0</v>
      </c>
      <c r="I109" s="78"/>
      <c r="J109" s="78"/>
      <c r="K109" s="78"/>
      <c r="L109" s="78"/>
      <c r="M109" s="78"/>
      <c r="N109" s="78"/>
      <c r="O109" s="78"/>
      <c r="P109" s="78"/>
      <c r="Q109" s="78"/>
    </row>
    <row r="110" spans="2:17" x14ac:dyDescent="0.3">
      <c r="B110" s="143" t="str">
        <f>'Chipset units'!B110</f>
        <v xml:space="preserve">Ethernet </v>
      </c>
      <c r="C110" s="193" t="str">
        <f>'Chipset units'!C110</f>
        <v>800G ER4</v>
      </c>
      <c r="D110" s="193" t="str">
        <f>'Chipset units'!D110</f>
        <v>40 km</v>
      </c>
      <c r="E110" s="194" t="str">
        <f>'Chipset units'!E110</f>
        <v>TBD</v>
      </c>
      <c r="F110" s="202">
        <v>0</v>
      </c>
      <c r="G110" s="191">
        <v>0</v>
      </c>
      <c r="H110" s="191">
        <v>0</v>
      </c>
      <c r="I110" s="191"/>
      <c r="J110" s="191"/>
      <c r="K110" s="191"/>
      <c r="L110" s="191"/>
      <c r="M110" s="191"/>
      <c r="N110" s="191"/>
      <c r="O110" s="191"/>
      <c r="P110" s="191"/>
      <c r="Q110" s="191"/>
    </row>
    <row r="111" spans="2:17" x14ac:dyDescent="0.3">
      <c r="B111" s="98" t="str">
        <f>'Chipset units'!B111</f>
        <v xml:space="preserve">Ethernet </v>
      </c>
      <c r="C111" s="123" t="str">
        <f>'Chipset units'!C111</f>
        <v>1.6T SR16</v>
      </c>
      <c r="D111" s="123" t="str">
        <f>'Chipset units'!D111</f>
        <v>100 m</v>
      </c>
      <c r="E111" s="124" t="str">
        <f>'Chipset units'!E111</f>
        <v>OSFP-XD and TBD</v>
      </c>
      <c r="F111" s="78">
        <v>0</v>
      </c>
      <c r="G111" s="78">
        <v>0</v>
      </c>
      <c r="H111" s="78">
        <v>0</v>
      </c>
      <c r="I111" s="78"/>
      <c r="J111" s="78"/>
      <c r="K111" s="78"/>
      <c r="L111" s="78"/>
      <c r="M111" s="78"/>
      <c r="N111" s="78"/>
      <c r="O111" s="78"/>
      <c r="P111" s="78"/>
      <c r="Q111" s="78"/>
    </row>
    <row r="112" spans="2:17" x14ac:dyDescent="0.3">
      <c r="B112" s="98" t="str">
        <f>'Chipset units'!B112</f>
        <v xml:space="preserve">Ethernet </v>
      </c>
      <c r="C112" s="123" t="str">
        <f>'Chipset units'!C112</f>
        <v>1.6T DR8</v>
      </c>
      <c r="D112" s="123" t="str">
        <f>'Chipset units'!D112</f>
        <v>500 m</v>
      </c>
      <c r="E112" s="124" t="str">
        <f>'Chipset units'!E112</f>
        <v>OSFP-XD and TBD</v>
      </c>
      <c r="F112" s="78">
        <v>0</v>
      </c>
      <c r="G112" s="78">
        <v>0</v>
      </c>
      <c r="H112" s="78">
        <v>0</v>
      </c>
      <c r="I112" s="78"/>
      <c r="J112" s="78"/>
      <c r="K112" s="78"/>
      <c r="L112" s="78"/>
      <c r="M112" s="78"/>
      <c r="N112" s="78"/>
      <c r="O112" s="78"/>
      <c r="P112" s="78"/>
      <c r="Q112" s="78"/>
    </row>
    <row r="113" spans="2:17" x14ac:dyDescent="0.3">
      <c r="B113" s="98" t="str">
        <f>'Chipset units'!B113</f>
        <v xml:space="preserve">Ethernet </v>
      </c>
      <c r="C113" s="123" t="str">
        <f>'Chipset units'!C113</f>
        <v>1.6T FR8</v>
      </c>
      <c r="D113" s="123" t="str">
        <f>'Chipset units'!D113</f>
        <v>2 km</v>
      </c>
      <c r="E113" s="124" t="str">
        <f>'Chipset units'!E113</f>
        <v>OSFP-XD and TBD</v>
      </c>
      <c r="F113" s="78">
        <v>0</v>
      </c>
      <c r="G113" s="78">
        <v>0</v>
      </c>
      <c r="H113" s="78">
        <v>0</v>
      </c>
      <c r="I113" s="78"/>
      <c r="J113" s="78"/>
      <c r="K113" s="78"/>
      <c r="L113" s="78"/>
      <c r="M113" s="78"/>
      <c r="N113" s="78"/>
      <c r="O113" s="78"/>
      <c r="P113" s="78"/>
      <c r="Q113" s="78"/>
    </row>
    <row r="114" spans="2:17" x14ac:dyDescent="0.3">
      <c r="B114" s="98" t="str">
        <f>'Chipset units'!B114</f>
        <v xml:space="preserve">Ethernet </v>
      </c>
      <c r="C114" s="123" t="str">
        <f>'Chipset units'!C114</f>
        <v>1.6T LR8</v>
      </c>
      <c r="D114" s="123" t="str">
        <f>'Chipset units'!D114</f>
        <v>10 km</v>
      </c>
      <c r="E114" s="124" t="str">
        <f>'Chipset units'!E114</f>
        <v>OSFP-XD and TBD</v>
      </c>
      <c r="F114" s="78">
        <v>0</v>
      </c>
      <c r="G114" s="78">
        <v>0</v>
      </c>
      <c r="H114" s="78">
        <v>0</v>
      </c>
      <c r="I114" s="78"/>
      <c r="J114" s="78"/>
      <c r="K114" s="78"/>
      <c r="L114" s="78"/>
      <c r="M114" s="78"/>
      <c r="N114" s="78"/>
      <c r="O114" s="78"/>
      <c r="P114" s="78"/>
      <c r="Q114" s="78"/>
    </row>
    <row r="115" spans="2:17" x14ac:dyDescent="0.3">
      <c r="B115" s="143" t="str">
        <f>'Chipset units'!B115</f>
        <v xml:space="preserve">Ethernet </v>
      </c>
      <c r="C115" s="193" t="str">
        <f>'Chipset units'!C115</f>
        <v>1.6T ER8</v>
      </c>
      <c r="D115" s="193" t="str">
        <f>'Chipset units'!D115</f>
        <v>&gt;10 km</v>
      </c>
      <c r="E115" s="194" t="str">
        <f>'Chipset units'!E115</f>
        <v>OSFP-XD and TBD</v>
      </c>
      <c r="F115" s="202">
        <v>0</v>
      </c>
      <c r="G115" s="191">
        <v>0</v>
      </c>
      <c r="H115" s="191">
        <v>0</v>
      </c>
      <c r="I115" s="191"/>
      <c r="J115" s="191"/>
      <c r="K115" s="191"/>
      <c r="L115" s="191"/>
      <c r="M115" s="191"/>
      <c r="N115" s="191"/>
      <c r="O115" s="191"/>
      <c r="P115" s="191"/>
      <c r="Q115" s="191"/>
    </row>
    <row r="116" spans="2:17" x14ac:dyDescent="0.3">
      <c r="B116" s="98" t="str">
        <f>'Chipset units'!B116</f>
        <v xml:space="preserve">Ethernet </v>
      </c>
      <c r="C116" s="123" t="str">
        <f>'Chipset units'!C116</f>
        <v>3.2T SR</v>
      </c>
      <c r="D116" s="123" t="str">
        <f>'Chipset units'!D116</f>
        <v>100 m</v>
      </c>
      <c r="E116" s="124" t="str">
        <f>'Chipset units'!E116</f>
        <v>OSFP-XD and TBD</v>
      </c>
      <c r="F116" s="78">
        <v>0</v>
      </c>
      <c r="G116" s="78">
        <v>0</v>
      </c>
      <c r="H116" s="78">
        <v>0</v>
      </c>
      <c r="I116" s="78"/>
      <c r="J116" s="78"/>
      <c r="K116" s="78"/>
      <c r="L116" s="78"/>
      <c r="M116" s="78"/>
      <c r="N116" s="78"/>
      <c r="O116" s="78"/>
      <c r="P116" s="78"/>
      <c r="Q116" s="78"/>
    </row>
    <row r="117" spans="2:17" x14ac:dyDescent="0.3">
      <c r="B117" s="98" t="str">
        <f>'Chipset units'!B117</f>
        <v xml:space="preserve">Ethernet </v>
      </c>
      <c r="C117" s="123" t="str">
        <f>'Chipset units'!C117</f>
        <v>3.2T DR</v>
      </c>
      <c r="D117" s="123" t="str">
        <f>'Chipset units'!D117</f>
        <v>500 m</v>
      </c>
      <c r="E117" s="124" t="str">
        <f>'Chipset units'!E117</f>
        <v>OSFP-XD and TBD</v>
      </c>
      <c r="F117" s="78">
        <v>0</v>
      </c>
      <c r="G117" s="78">
        <v>0</v>
      </c>
      <c r="H117" s="78">
        <v>0</v>
      </c>
      <c r="I117" s="78"/>
      <c r="J117" s="78"/>
      <c r="K117" s="78"/>
      <c r="L117" s="78"/>
      <c r="M117" s="78"/>
      <c r="N117" s="78"/>
      <c r="O117" s="78"/>
      <c r="P117" s="78"/>
      <c r="Q117" s="78"/>
    </row>
    <row r="118" spans="2:17" x14ac:dyDescent="0.3">
      <c r="B118" s="98" t="str">
        <f>'Chipset units'!B118</f>
        <v xml:space="preserve">Ethernet </v>
      </c>
      <c r="C118" s="123" t="str">
        <f>'Chipset units'!C118</f>
        <v>3.2T FR</v>
      </c>
      <c r="D118" s="123" t="str">
        <f>'Chipset units'!D118</f>
        <v>2 km</v>
      </c>
      <c r="E118" s="124" t="str">
        <f>'Chipset units'!E118</f>
        <v>OSFP-XD and TBD</v>
      </c>
      <c r="F118" s="78">
        <v>0</v>
      </c>
      <c r="G118" s="78">
        <v>0</v>
      </c>
      <c r="H118" s="78">
        <v>0</v>
      </c>
      <c r="I118" s="78"/>
      <c r="J118" s="78"/>
      <c r="K118" s="78"/>
      <c r="L118" s="78"/>
      <c r="M118" s="78"/>
      <c r="N118" s="78"/>
      <c r="O118" s="78"/>
      <c r="P118" s="78"/>
      <c r="Q118" s="78"/>
    </row>
    <row r="119" spans="2:17" x14ac:dyDescent="0.3">
      <c r="B119" s="98" t="str">
        <f>'Chipset units'!B119</f>
        <v xml:space="preserve">Ethernet </v>
      </c>
      <c r="C119" s="123" t="str">
        <f>'Chipset units'!C119</f>
        <v>3.2T LR</v>
      </c>
      <c r="D119" s="123" t="str">
        <f>'Chipset units'!D119</f>
        <v>10 km</v>
      </c>
      <c r="E119" s="124" t="str">
        <f>'Chipset units'!E119</f>
        <v>OSFP-XD and TBD</v>
      </c>
      <c r="F119" s="78">
        <v>0</v>
      </c>
      <c r="G119" s="78">
        <v>0</v>
      </c>
      <c r="H119" s="78">
        <v>0</v>
      </c>
      <c r="I119" s="78"/>
      <c r="J119" s="78"/>
      <c r="K119" s="78"/>
      <c r="L119" s="78"/>
      <c r="M119" s="78"/>
      <c r="N119" s="78"/>
      <c r="O119" s="78"/>
      <c r="P119" s="78"/>
      <c r="Q119" s="78"/>
    </row>
    <row r="120" spans="2:17" x14ac:dyDescent="0.3">
      <c r="B120" s="98" t="str">
        <f>'Chipset units'!B120</f>
        <v xml:space="preserve">Ethernet </v>
      </c>
      <c r="C120" s="123" t="str">
        <f>'Chipset units'!C120</f>
        <v>3.2T ER</v>
      </c>
      <c r="D120" s="123" t="str">
        <f>'Chipset units'!D120</f>
        <v>&gt;10 km</v>
      </c>
      <c r="E120" s="124" t="str">
        <f>'Chipset units'!E120</f>
        <v>OSFP-XD and TBD</v>
      </c>
      <c r="F120" s="78">
        <v>0</v>
      </c>
      <c r="G120" s="78">
        <v>0</v>
      </c>
      <c r="H120" s="78">
        <v>0</v>
      </c>
      <c r="I120" s="78"/>
      <c r="J120" s="78"/>
      <c r="K120" s="78"/>
      <c r="L120" s="78"/>
      <c r="M120" s="78"/>
      <c r="N120" s="78"/>
      <c r="O120" s="78"/>
      <c r="P120" s="78"/>
      <c r="Q120" s="78"/>
    </row>
    <row r="121" spans="2:17" x14ac:dyDescent="0.3">
      <c r="B121" s="192" t="str">
        <f>'Chipset units'!B121</f>
        <v>CWDM</v>
      </c>
      <c r="C121" s="195" t="str">
        <f>'Chipset units'!C121</f>
        <v xml:space="preserve">1 Gbps </v>
      </c>
      <c r="D121" s="195" t="str">
        <f>'Chipset units'!D121</f>
        <v>40 km</v>
      </c>
      <c r="E121" s="196" t="str">
        <f>'Chipset units'!E121</f>
        <v>All</v>
      </c>
      <c r="F121" s="50">
        <v>6.7683553659414164</v>
      </c>
      <c r="G121" s="50">
        <v>6.107209489011681</v>
      </c>
      <c r="H121" s="50">
        <v>5.7719999999999994</v>
      </c>
      <c r="I121" s="50"/>
      <c r="J121" s="50"/>
      <c r="K121" s="50"/>
      <c r="L121" s="50"/>
      <c r="M121" s="50"/>
      <c r="N121" s="50"/>
      <c r="O121" s="50"/>
      <c r="P121" s="50"/>
      <c r="Q121" s="50"/>
    </row>
    <row r="122" spans="2:17" x14ac:dyDescent="0.3">
      <c r="B122" s="98" t="str">
        <f>'Chipset units'!B122</f>
        <v>CWDM</v>
      </c>
      <c r="C122" s="99" t="str">
        <f>'Chipset units'!C122</f>
        <v xml:space="preserve">1 Gbps </v>
      </c>
      <c r="D122" s="99" t="str">
        <f>'Chipset units'!D122</f>
        <v>80 km</v>
      </c>
      <c r="E122" s="100" t="str">
        <f>'Chipset units'!E122</f>
        <v>All</v>
      </c>
      <c r="F122" s="10">
        <v>8.1925610115053065</v>
      </c>
      <c r="G122" s="10">
        <v>6.315732550040857</v>
      </c>
      <c r="H122" s="10">
        <v>6.0060000000000002</v>
      </c>
      <c r="I122" s="10"/>
      <c r="J122" s="10"/>
      <c r="K122" s="10"/>
      <c r="L122" s="10"/>
      <c r="M122" s="10"/>
      <c r="N122" s="10"/>
      <c r="O122" s="10"/>
      <c r="P122" s="10"/>
      <c r="Q122" s="10"/>
    </row>
    <row r="123" spans="2:17" x14ac:dyDescent="0.3">
      <c r="B123" s="98" t="str">
        <f>'Chipset units'!B123</f>
        <v>CWDM</v>
      </c>
      <c r="C123" s="99" t="str">
        <f>'Chipset units'!C123</f>
        <v>2.5 Gbps</v>
      </c>
      <c r="D123" s="99" t="str">
        <f>'Chipset units'!D123</f>
        <v>40 km</v>
      </c>
      <c r="E123" s="100" t="str">
        <f>'Chipset units'!E123</f>
        <v>All</v>
      </c>
      <c r="F123" s="10">
        <v>6.2008632367303944</v>
      </c>
      <c r="G123" s="10">
        <v>6.3201336597190867</v>
      </c>
      <c r="H123" s="10">
        <v>5.8500000000000005</v>
      </c>
      <c r="I123" s="10"/>
      <c r="J123" s="10"/>
      <c r="K123" s="10"/>
      <c r="L123" s="10"/>
      <c r="M123" s="10"/>
      <c r="N123" s="10"/>
      <c r="O123" s="10"/>
      <c r="P123" s="10"/>
      <c r="Q123" s="10"/>
    </row>
    <row r="124" spans="2:17" x14ac:dyDescent="0.3">
      <c r="B124" s="98" t="str">
        <f>'Chipset units'!B124</f>
        <v>CWDM</v>
      </c>
      <c r="C124" s="99" t="str">
        <f>'Chipset units'!C124</f>
        <v>2.5 Gbps</v>
      </c>
      <c r="D124" s="99" t="str">
        <f>'Chipset units'!D124</f>
        <v>80 km</v>
      </c>
      <c r="E124" s="100" t="str">
        <f>'Chipset units'!E124</f>
        <v>All</v>
      </c>
      <c r="F124" s="10">
        <v>11.362685344778122</v>
      </c>
      <c r="G124" s="10">
        <v>10.264215944368557</v>
      </c>
      <c r="H124" s="10">
        <v>10.374000000000001</v>
      </c>
      <c r="I124" s="10"/>
      <c r="J124" s="10"/>
      <c r="K124" s="10"/>
      <c r="L124" s="10"/>
      <c r="M124" s="10"/>
      <c r="N124" s="10"/>
      <c r="O124" s="10"/>
      <c r="P124" s="10"/>
      <c r="Q124" s="10"/>
    </row>
    <row r="125" spans="2:17" x14ac:dyDescent="0.3">
      <c r="B125" s="98" t="str">
        <f>'Chipset units'!B125</f>
        <v>CWDM</v>
      </c>
      <c r="C125" s="99" t="str">
        <f>'Chipset units'!C125</f>
        <v>10 Gbps</v>
      </c>
      <c r="D125" s="99" t="str">
        <f>'Chipset units'!D125</f>
        <v>All</v>
      </c>
      <c r="E125" s="100" t="str">
        <f>'Chipset units'!E125</f>
        <v>All</v>
      </c>
      <c r="F125" s="10">
        <v>29.381859321425818</v>
      </c>
      <c r="G125" s="10">
        <v>28.90674841576255</v>
      </c>
      <c r="H125" s="10">
        <v>22.464000000000002</v>
      </c>
      <c r="I125" s="10"/>
      <c r="J125" s="10"/>
      <c r="K125" s="10"/>
      <c r="L125" s="10"/>
      <c r="M125" s="10"/>
      <c r="N125" s="10"/>
      <c r="O125" s="10"/>
      <c r="P125" s="10"/>
      <c r="Q125" s="10"/>
    </row>
    <row r="126" spans="2:17" x14ac:dyDescent="0.3">
      <c r="B126" s="197" t="str">
        <f>'Chipset units'!B126</f>
        <v>DWDM</v>
      </c>
      <c r="C126" s="198" t="str">
        <f>'Chipset units'!C126</f>
        <v>2.5 Gbps</v>
      </c>
      <c r="D126" s="198" t="str">
        <f>'Chipset units'!D126</f>
        <v>All</v>
      </c>
      <c r="E126" s="199" t="str">
        <f>'Chipset units'!E126</f>
        <v>All</v>
      </c>
      <c r="F126" s="75">
        <v>20.959761985842984</v>
      </c>
      <c r="G126" s="75">
        <v>20.513429109750348</v>
      </c>
      <c r="H126" s="75">
        <v>17.628</v>
      </c>
      <c r="I126" s="75"/>
      <c r="J126" s="75"/>
      <c r="K126" s="75"/>
      <c r="L126" s="75"/>
      <c r="M126" s="75"/>
      <c r="N126" s="75"/>
      <c r="O126" s="75"/>
      <c r="P126" s="75"/>
      <c r="Q126" s="75"/>
    </row>
    <row r="127" spans="2:17" x14ac:dyDescent="0.3">
      <c r="B127" s="98" t="str">
        <f>'Chipset units'!B127</f>
        <v>DWDM</v>
      </c>
      <c r="C127" s="99" t="str">
        <f>'Chipset units'!C127</f>
        <v>10 Gbps fixed-λ</v>
      </c>
      <c r="D127" s="99" t="str">
        <f>'Chipset units'!D127</f>
        <v>All</v>
      </c>
      <c r="E127" s="100" t="str">
        <f>'Chipset units'!E127</f>
        <v>XFP</v>
      </c>
      <c r="F127" s="10">
        <v>45.352866256594112</v>
      </c>
      <c r="G127" s="10">
        <v>36.872416916283697</v>
      </c>
      <c r="H127" s="10">
        <v>33.442499999999995</v>
      </c>
      <c r="I127" s="10"/>
      <c r="J127" s="10"/>
      <c r="K127" s="10"/>
      <c r="L127" s="10"/>
      <c r="M127" s="10"/>
      <c r="N127" s="10"/>
      <c r="O127" s="10"/>
      <c r="P127" s="10"/>
      <c r="Q127" s="10"/>
    </row>
    <row r="128" spans="2:17" x14ac:dyDescent="0.3">
      <c r="B128" s="98" t="str">
        <f>'Chipset units'!B128</f>
        <v>DWDM</v>
      </c>
      <c r="C128" s="99" t="str">
        <f>'Chipset units'!C128</f>
        <v>10 Gbps fixed-λ</v>
      </c>
      <c r="D128" s="99" t="str">
        <f>'Chipset units'!D128</f>
        <v>All</v>
      </c>
      <c r="E128" s="100" t="str">
        <f>'Chipset units'!E128</f>
        <v>SFP+</v>
      </c>
      <c r="F128" s="10">
        <v>43.99813451000005</v>
      </c>
      <c r="G128" s="10">
        <v>37.979224613148119</v>
      </c>
      <c r="H128" s="10">
        <v>34.807499999999997</v>
      </c>
      <c r="I128" s="10"/>
      <c r="J128" s="10"/>
      <c r="K128" s="10"/>
      <c r="L128" s="10"/>
      <c r="M128" s="10"/>
      <c r="N128" s="10"/>
      <c r="O128" s="10"/>
      <c r="P128" s="10"/>
      <c r="Q128" s="10"/>
    </row>
    <row r="129" spans="2:18" x14ac:dyDescent="0.3">
      <c r="B129" s="20" t="str">
        <f>'Chipset units'!B129</f>
        <v>DWDM</v>
      </c>
      <c r="C129" s="23" t="str">
        <f>'Chipset units'!C129</f>
        <v>10 Gbps tunable</v>
      </c>
      <c r="D129" s="23" t="str">
        <f>'Chipset units'!D129</f>
        <v>All</v>
      </c>
      <c r="E129" s="22" t="str">
        <f>'Chipset units'!E129</f>
        <v xml:space="preserve">XFP </v>
      </c>
      <c r="F129" s="10">
        <v>61.35636996574339</v>
      </c>
      <c r="G129" s="10">
        <v>55.712082402669395</v>
      </c>
      <c r="H129" s="10">
        <v>48.36</v>
      </c>
      <c r="I129" s="10"/>
      <c r="J129" s="10"/>
      <c r="K129" s="10"/>
      <c r="L129" s="10"/>
      <c r="M129" s="10"/>
      <c r="N129" s="10"/>
      <c r="O129" s="10"/>
      <c r="P129" s="10"/>
      <c r="Q129" s="10"/>
    </row>
    <row r="130" spans="2:18" x14ac:dyDescent="0.3">
      <c r="B130" s="20" t="str">
        <f>'Chipset units'!B130</f>
        <v>DWDM</v>
      </c>
      <c r="C130" s="23" t="str">
        <f>'Chipset units'!C130</f>
        <v>10 Gbps tunable</v>
      </c>
      <c r="D130" s="23" t="str">
        <f>'Chipset units'!D130</f>
        <v>All</v>
      </c>
      <c r="E130" s="22" t="str">
        <f>'Chipset units'!E130</f>
        <v>SFP+</v>
      </c>
      <c r="F130" s="10">
        <v>82.09689166428366</v>
      </c>
      <c r="G130" s="10">
        <v>69.134821263883879</v>
      </c>
      <c r="H130" s="10">
        <v>58.89</v>
      </c>
      <c r="I130" s="10"/>
      <c r="J130" s="10"/>
      <c r="K130" s="10"/>
      <c r="L130" s="10"/>
      <c r="M130" s="10"/>
      <c r="N130" s="10"/>
      <c r="O130" s="10"/>
      <c r="P130" s="10"/>
      <c r="Q130" s="10"/>
    </row>
    <row r="131" spans="2:18" x14ac:dyDescent="0.3">
      <c r="B131" s="20" t="str">
        <f>'Chipset units'!B131</f>
        <v>DWDM</v>
      </c>
      <c r="C131" s="23" t="str">
        <f>'Chipset units'!C131</f>
        <v>40 Gbps</v>
      </c>
      <c r="D131" s="23" t="str">
        <f>'Chipset units'!D131</f>
        <v>All</v>
      </c>
      <c r="E131" s="22" t="str">
        <f>'Chipset units'!E131</f>
        <v>All</v>
      </c>
      <c r="F131" s="10">
        <v>1246.3663008976969</v>
      </c>
      <c r="G131" s="10">
        <v>924.62574850299404</v>
      </c>
      <c r="H131" s="10">
        <v>0</v>
      </c>
      <c r="I131" s="10"/>
      <c r="J131" s="10"/>
      <c r="K131" s="10"/>
      <c r="L131" s="10"/>
      <c r="M131" s="10"/>
      <c r="N131" s="10"/>
      <c r="O131" s="10"/>
      <c r="P131" s="10"/>
      <c r="Q131" s="10"/>
    </row>
    <row r="132" spans="2:18" x14ac:dyDescent="0.3">
      <c r="B132" s="20" t="str">
        <f>'Chipset units'!B132</f>
        <v>DWDM</v>
      </c>
      <c r="C132" s="23" t="str">
        <f>'Chipset units'!C132</f>
        <v>100 Gbps</v>
      </c>
      <c r="D132" s="23" t="str">
        <f>'Chipset units'!D132</f>
        <v>All</v>
      </c>
      <c r="E132" s="22" t="str">
        <f>'Chipset units'!E132</f>
        <v>On board</v>
      </c>
      <c r="F132" s="10">
        <v>2478.2449999999999</v>
      </c>
      <c r="G132" s="10">
        <v>1925.0000000000002</v>
      </c>
      <c r="H132" s="10">
        <v>1540.0000000000002</v>
      </c>
      <c r="I132" s="10"/>
      <c r="J132" s="10"/>
      <c r="K132" s="10"/>
      <c r="L132" s="10"/>
      <c r="M132" s="10"/>
      <c r="N132" s="10"/>
      <c r="O132" s="10"/>
      <c r="P132" s="10"/>
      <c r="Q132" s="10"/>
      <c r="R132" s="82" t="e">
        <f>O132/N132-1</f>
        <v>#DIV/0!</v>
      </c>
    </row>
    <row r="133" spans="2:18" x14ac:dyDescent="0.3">
      <c r="B133" s="20" t="str">
        <f>'Chipset units'!B133</f>
        <v>DWDM</v>
      </c>
      <c r="C133" s="23" t="str">
        <f>'Chipset units'!C133</f>
        <v>100 Gbps</v>
      </c>
      <c r="D133" s="23" t="str">
        <f>'Chipset units'!D133</f>
        <v>All</v>
      </c>
      <c r="E133" s="22" t="str">
        <f>'Chipset units'!E133</f>
        <v>Direct detect</v>
      </c>
      <c r="F133" s="10">
        <v>821.46947349810421</v>
      </c>
      <c r="G133" s="10">
        <v>502.79307085255266</v>
      </c>
      <c r="H133" s="10">
        <v>429.32499999999999</v>
      </c>
      <c r="I133" s="10"/>
      <c r="J133" s="10"/>
      <c r="K133" s="10"/>
      <c r="L133" s="10"/>
      <c r="M133" s="10"/>
      <c r="N133" s="10"/>
      <c r="O133" s="10"/>
      <c r="P133" s="10"/>
      <c r="Q133" s="10"/>
      <c r="R133" s="82" t="e">
        <f t="shared" ref="R133:R142" si="0">O133/N133-1</f>
        <v>#DIV/0!</v>
      </c>
    </row>
    <row r="134" spans="2:18" x14ac:dyDescent="0.3">
      <c r="B134" s="20" t="str">
        <f>'Chipset units'!B134</f>
        <v>DWDM</v>
      </c>
      <c r="C134" s="23" t="str">
        <f>'Chipset units'!C134</f>
        <v>100 Gbps</v>
      </c>
      <c r="D134" s="23" t="str">
        <f>'Chipset units'!D134</f>
        <v>All</v>
      </c>
      <c r="E134" s="22" t="str">
        <f>'Chipset units'!E134</f>
        <v>CFP-DCO</v>
      </c>
      <c r="F134" s="10">
        <v>1865.5</v>
      </c>
      <c r="G134" s="10">
        <v>1582.0450367647056</v>
      </c>
      <c r="H134" s="10">
        <v>1251.25</v>
      </c>
      <c r="I134" s="10"/>
      <c r="J134" s="10"/>
      <c r="K134" s="10"/>
      <c r="L134" s="10"/>
      <c r="M134" s="10"/>
      <c r="N134" s="10"/>
      <c r="O134" s="10"/>
      <c r="P134" s="10"/>
      <c r="Q134" s="10"/>
      <c r="R134" s="82" t="e">
        <f t="shared" si="0"/>
        <v>#DIV/0!</v>
      </c>
    </row>
    <row r="135" spans="2:18" x14ac:dyDescent="0.3">
      <c r="B135" s="20" t="str">
        <f>'Chipset units'!B135</f>
        <v>DWDM</v>
      </c>
      <c r="C135" s="23" t="str">
        <f>'Chipset units'!C135</f>
        <v>100 Gbps</v>
      </c>
      <c r="D135" s="23" t="str">
        <f>'Chipset units'!D135</f>
        <v>80 km</v>
      </c>
      <c r="E135" s="22" t="str">
        <f>'Chipset units'!E135</f>
        <v>100G ZR</v>
      </c>
      <c r="F135" s="10">
        <v>0</v>
      </c>
      <c r="G135" s="10">
        <v>0</v>
      </c>
      <c r="H135" s="10">
        <v>0</v>
      </c>
      <c r="I135" s="10"/>
      <c r="J135" s="10"/>
      <c r="K135" s="10"/>
      <c r="L135" s="10"/>
      <c r="M135" s="10"/>
      <c r="N135" s="10"/>
      <c r="O135" s="10"/>
      <c r="P135" s="10"/>
      <c r="Q135" s="10"/>
      <c r="R135" s="82" t="e">
        <f t="shared" si="0"/>
        <v>#DIV/0!</v>
      </c>
    </row>
    <row r="136" spans="2:18" x14ac:dyDescent="0.3">
      <c r="B136" s="20" t="str">
        <f>'Chipset units'!B136</f>
        <v>DWDM</v>
      </c>
      <c r="C136" s="23" t="str">
        <f>'Chipset units'!C136</f>
        <v>100 Gbps</v>
      </c>
      <c r="D136" s="23" t="str">
        <f>'Chipset units'!D136</f>
        <v>All</v>
      </c>
      <c r="E136" s="22" t="str">
        <f>'Chipset units'!E136</f>
        <v>CFP2-ACO</v>
      </c>
      <c r="F136" s="214">
        <v>1865.5</v>
      </c>
      <c r="G136" s="214">
        <v>1582.0450367647056</v>
      </c>
      <c r="H136" s="10">
        <v>1251.25</v>
      </c>
      <c r="I136" s="10"/>
      <c r="J136" s="10"/>
      <c r="K136" s="10"/>
      <c r="L136" s="10"/>
      <c r="M136" s="10"/>
      <c r="N136" s="10"/>
      <c r="O136" s="10"/>
      <c r="P136" s="10"/>
      <c r="Q136" s="10"/>
      <c r="R136" s="82" t="e">
        <f t="shared" si="0"/>
        <v>#DIV/0!</v>
      </c>
    </row>
    <row r="137" spans="2:18" s="153" customFormat="1" x14ac:dyDescent="0.3">
      <c r="B137" s="98" t="str">
        <f>'Chipset units'!B137</f>
        <v>DWDM</v>
      </c>
      <c r="C137" s="99" t="str">
        <f>'Chipset units'!C137</f>
        <v>200 Gbps</v>
      </c>
      <c r="D137" s="99" t="str">
        <f>'Chipset units'!D137</f>
        <v>All</v>
      </c>
      <c r="E137" s="100" t="s">
        <v>299</v>
      </c>
      <c r="F137" s="164">
        <v>0</v>
      </c>
      <c r="G137" s="164">
        <v>2682.6116838487969</v>
      </c>
      <c r="H137" s="164">
        <v>1985.4545454545455</v>
      </c>
      <c r="I137" s="164"/>
      <c r="J137" s="164"/>
      <c r="K137" s="164"/>
      <c r="L137" s="164"/>
      <c r="M137" s="164"/>
      <c r="N137" s="164"/>
      <c r="O137" s="164"/>
      <c r="P137" s="164"/>
      <c r="Q137" s="164"/>
      <c r="R137" s="165"/>
    </row>
    <row r="138" spans="2:18" s="153" customFormat="1" x14ac:dyDescent="0.3">
      <c r="B138" s="98" t="str">
        <f>'Chipset units'!B138</f>
        <v>DWDM</v>
      </c>
      <c r="C138" s="99" t="str">
        <f>'Chipset units'!C138</f>
        <v>200 Gbps</v>
      </c>
      <c r="D138" s="99" t="str">
        <f>'Chipset units'!D138</f>
        <v>All</v>
      </c>
      <c r="E138" s="100" t="str">
        <f>'Chipset units'!E138</f>
        <v>CFP2-DCO</v>
      </c>
      <c r="F138" s="164">
        <v>0</v>
      </c>
      <c r="G138" s="164">
        <v>1865.5</v>
      </c>
      <c r="H138" s="164">
        <v>1365</v>
      </c>
      <c r="I138" s="164"/>
      <c r="J138" s="164"/>
      <c r="K138" s="164"/>
      <c r="L138" s="164"/>
      <c r="M138" s="164"/>
      <c r="N138" s="164"/>
      <c r="O138" s="164"/>
      <c r="P138" s="164"/>
      <c r="Q138" s="164"/>
      <c r="R138" s="165" t="e">
        <f t="shared" si="0"/>
        <v>#DIV/0!</v>
      </c>
    </row>
    <row r="139" spans="2:18" s="153" customFormat="1" x14ac:dyDescent="0.3">
      <c r="B139" s="98" t="str">
        <f>'Chipset units'!B139</f>
        <v>DWDM</v>
      </c>
      <c r="C139" s="99" t="str">
        <f>'Chipset units'!C139</f>
        <v>200 Gbps</v>
      </c>
      <c r="D139" s="99" t="str">
        <f>'Chipset units'!D139</f>
        <v>All</v>
      </c>
      <c r="E139" s="100" t="str">
        <f>'Chipset units'!E139</f>
        <v>CFP2-ACO</v>
      </c>
      <c r="F139" s="214">
        <v>0</v>
      </c>
      <c r="G139" s="214">
        <v>1865.5</v>
      </c>
      <c r="H139" s="164">
        <v>1365</v>
      </c>
      <c r="I139" s="164"/>
      <c r="J139" s="164"/>
      <c r="K139" s="164"/>
      <c r="L139" s="164"/>
      <c r="M139" s="164"/>
      <c r="N139" s="164"/>
      <c r="O139" s="164"/>
      <c r="P139" s="164"/>
      <c r="Q139" s="164"/>
      <c r="R139" s="165"/>
    </row>
    <row r="140" spans="2:18" s="153" customFormat="1" x14ac:dyDescent="0.3">
      <c r="B140" s="98" t="s">
        <v>59</v>
      </c>
      <c r="C140" s="99" t="s">
        <v>124</v>
      </c>
      <c r="D140" s="99" t="str">
        <f>'Chipset units'!D140</f>
        <v>All</v>
      </c>
      <c r="E140" s="100" t="s">
        <v>299</v>
      </c>
      <c r="F140" s="164"/>
      <c r="G140" s="164"/>
      <c r="H140" s="164">
        <v>0</v>
      </c>
      <c r="I140" s="164"/>
      <c r="J140" s="164"/>
      <c r="K140" s="164"/>
      <c r="L140" s="164"/>
      <c r="M140" s="164"/>
      <c r="N140" s="164"/>
      <c r="O140" s="164"/>
      <c r="P140" s="164"/>
      <c r="Q140" s="164"/>
      <c r="R140" s="165"/>
    </row>
    <row r="141" spans="2:18" s="153" customFormat="1" x14ac:dyDescent="0.3">
      <c r="B141" s="98" t="str">
        <f>'Chipset units'!B141</f>
        <v>DWDM</v>
      </c>
      <c r="C141" s="99" t="str">
        <f>'Chipset units'!C141</f>
        <v>400 Gbps</v>
      </c>
      <c r="D141" s="99" t="str">
        <f>'Chipset units'!D141</f>
        <v>120 km</v>
      </c>
      <c r="E141" s="100" t="str">
        <f>'Chipset units'!E141</f>
        <v>400ZR</v>
      </c>
      <c r="F141" s="164">
        <v>0</v>
      </c>
      <c r="G141" s="164">
        <v>0</v>
      </c>
      <c r="H141" s="164">
        <v>0</v>
      </c>
      <c r="I141" s="164"/>
      <c r="J141" s="164"/>
      <c r="K141" s="164"/>
      <c r="L141" s="164"/>
      <c r="M141" s="164"/>
      <c r="N141" s="164"/>
      <c r="O141" s="164"/>
      <c r="P141" s="164"/>
      <c r="Q141" s="164"/>
      <c r="R141" s="165"/>
    </row>
    <row r="142" spans="2:18" x14ac:dyDescent="0.3">
      <c r="B142" s="20" t="str">
        <f>'Chipset units'!B142</f>
        <v>DWDM</v>
      </c>
      <c r="C142" s="23" t="str">
        <f>'Chipset units'!C142</f>
        <v>400 Gbps</v>
      </c>
      <c r="D142" s="23" t="str">
        <f>'Chipset units'!D142</f>
        <v>&gt;120 km</v>
      </c>
      <c r="E142" s="22" t="str">
        <f>'Chipset units'!E142</f>
        <v>400ZR+</v>
      </c>
      <c r="F142" s="10">
        <v>0</v>
      </c>
      <c r="G142" s="10">
        <v>0</v>
      </c>
      <c r="H142" s="10">
        <v>0</v>
      </c>
      <c r="I142" s="10"/>
      <c r="J142" s="10"/>
      <c r="K142" s="10"/>
      <c r="L142" s="10"/>
      <c r="M142" s="10"/>
      <c r="N142" s="10"/>
      <c r="O142" s="10"/>
      <c r="P142" s="10"/>
      <c r="Q142" s="10"/>
      <c r="R142" s="82" t="e">
        <f t="shared" si="0"/>
        <v>#DIV/0!</v>
      </c>
    </row>
    <row r="143" spans="2:18" x14ac:dyDescent="0.3">
      <c r="B143" s="20" t="e">
        <f>'Chipset units'!#REF!</f>
        <v>#REF!</v>
      </c>
      <c r="C143" s="23" t="e">
        <f>'Chipset units'!C143</f>
        <v>#REF!</v>
      </c>
      <c r="D143" s="23" t="e">
        <f>'Chipset units'!D143</f>
        <v>#REF!</v>
      </c>
      <c r="E143" s="22" t="e">
        <f>'Chipset units'!E143</f>
        <v>#REF!</v>
      </c>
      <c r="F143" s="10">
        <v>0</v>
      </c>
      <c r="G143" s="10">
        <v>0</v>
      </c>
      <c r="H143" s="10">
        <v>0</v>
      </c>
      <c r="I143" s="10"/>
      <c r="J143" s="10"/>
      <c r="K143" s="10"/>
      <c r="L143" s="10"/>
      <c r="M143" s="10"/>
      <c r="N143" s="10"/>
      <c r="O143" s="10"/>
      <c r="P143" s="10"/>
      <c r="Q143" s="10"/>
      <c r="R143" s="82" t="e">
        <f>O143/N143-1</f>
        <v>#DIV/0!</v>
      </c>
    </row>
    <row r="144" spans="2:18" x14ac:dyDescent="0.3">
      <c r="B144" s="20" t="str">
        <f>'Chipset units'!B141</f>
        <v>DWDM</v>
      </c>
      <c r="C144" s="23" t="s">
        <v>286</v>
      </c>
      <c r="D144" s="23" t="s">
        <v>214</v>
      </c>
      <c r="E144" s="22" t="s">
        <v>287</v>
      </c>
      <c r="F144" s="10">
        <v>0</v>
      </c>
      <c r="G144" s="10">
        <v>0</v>
      </c>
      <c r="H144" s="10">
        <v>0</v>
      </c>
      <c r="I144" s="10"/>
      <c r="J144" s="10"/>
      <c r="K144" s="10"/>
      <c r="L144" s="10"/>
      <c r="M144" s="10"/>
      <c r="N144" s="10"/>
      <c r="O144" s="10"/>
      <c r="P144" s="10"/>
      <c r="Q144" s="10"/>
      <c r="R144" s="82" t="e">
        <f>O144/N144-1</f>
        <v>#DIV/0!</v>
      </c>
    </row>
    <row r="145" spans="2:18" x14ac:dyDescent="0.3">
      <c r="B145" s="17" t="e">
        <f>'Chipset units'!#REF!</f>
        <v>#REF!</v>
      </c>
      <c r="C145" s="6" t="e">
        <f>'Chipset units'!C145</f>
        <v>#REF!</v>
      </c>
      <c r="D145" s="6" t="e">
        <f>'Chipset units'!D145</f>
        <v>#REF!</v>
      </c>
      <c r="E145" s="25" t="e">
        <f>'Chipset units'!E145</f>
        <v>#REF!</v>
      </c>
      <c r="F145" s="13">
        <v>0</v>
      </c>
      <c r="G145" s="13">
        <v>0</v>
      </c>
      <c r="H145" s="13">
        <v>3640</v>
      </c>
      <c r="I145" s="13"/>
      <c r="J145" s="13"/>
      <c r="K145" s="13"/>
      <c r="L145" s="13"/>
      <c r="M145" s="13"/>
      <c r="N145" s="13"/>
      <c r="O145" s="13"/>
      <c r="P145" s="13"/>
      <c r="Q145" s="13"/>
      <c r="R145" s="82" t="e">
        <f t="shared" ref="R145" si="1">O145/N145-1</f>
        <v>#DIV/0!</v>
      </c>
    </row>
    <row r="146" spans="2:18" x14ac:dyDescent="0.3">
      <c r="B146" s="20" t="str">
        <f>'Chipset units'!B146</f>
        <v>Wireless fronthaul</v>
      </c>
      <c r="C146" s="23" t="str">
        <f>'Chipset units'!C146</f>
        <v>1,3,6,12-14 Gbps</v>
      </c>
      <c r="D146" s="23" t="str">
        <f>'Chipset units'!D146</f>
        <v>All</v>
      </c>
      <c r="E146" s="22" t="str">
        <f>'Chipset units'!E146</f>
        <v>Grey</v>
      </c>
      <c r="F146" s="141">
        <v>1.9009908487751881</v>
      </c>
      <c r="G146" s="141">
        <v>1.656552787881346</v>
      </c>
      <c r="H146" s="141">
        <v>1.5223103312351935</v>
      </c>
      <c r="I146" s="141"/>
      <c r="J146" s="141"/>
      <c r="K146" s="141"/>
      <c r="L146" s="141"/>
      <c r="M146" s="141"/>
      <c r="N146" s="141"/>
      <c r="O146" s="141"/>
      <c r="P146" s="141"/>
      <c r="Q146" s="141"/>
    </row>
    <row r="147" spans="2:18" x14ac:dyDescent="0.3">
      <c r="B147" s="20" t="str">
        <f>'Chipset units'!B147</f>
        <v>Wireless fronthaul</v>
      </c>
      <c r="C147" s="23" t="str">
        <f>'Chipset units'!C147</f>
        <v>10 Gbps</v>
      </c>
      <c r="D147" s="23" t="str">
        <f>'Chipset units'!D147</f>
        <v>≤ 0.5 km</v>
      </c>
      <c r="E147" s="22" t="str">
        <f>'Chipset units'!E147</f>
        <v>Grey</v>
      </c>
      <c r="F147" s="141">
        <v>2.0663363772808681</v>
      </c>
      <c r="G147" s="141">
        <v>1.9216928308712071</v>
      </c>
      <c r="H147" s="141">
        <v>1.7947513580578986</v>
      </c>
      <c r="I147" s="141"/>
      <c r="J147" s="141"/>
      <c r="K147" s="141"/>
      <c r="L147" s="141"/>
      <c r="M147" s="141"/>
      <c r="N147" s="141"/>
      <c r="O147" s="141"/>
      <c r="P147" s="141"/>
      <c r="Q147" s="141"/>
    </row>
    <row r="148" spans="2:18" x14ac:dyDescent="0.3">
      <c r="B148" s="20" t="str">
        <f>'Chipset units'!B148</f>
        <v>Wireless fronthaul</v>
      </c>
      <c r="C148" s="23" t="str">
        <f>'Chipset units'!C148</f>
        <v>10 Gbps</v>
      </c>
      <c r="D148" s="23" t="str">
        <f>'Chipset units'!D148</f>
        <v>10 km</v>
      </c>
      <c r="E148" s="22" t="str">
        <f>'Chipset units'!E148</f>
        <v>Grey</v>
      </c>
      <c r="F148" s="141">
        <v>2.0304281408111677</v>
      </c>
      <c r="G148" s="141">
        <v>1.9966095531450092</v>
      </c>
      <c r="H148" s="141">
        <v>2.0249999999999999</v>
      </c>
      <c r="I148" s="141"/>
      <c r="J148" s="141"/>
      <c r="K148" s="141"/>
      <c r="L148" s="141"/>
      <c r="M148" s="141"/>
      <c r="N148" s="141"/>
      <c r="O148" s="141"/>
      <c r="P148" s="141"/>
      <c r="Q148" s="141"/>
    </row>
    <row r="149" spans="2:18" x14ac:dyDescent="0.3">
      <c r="B149" s="20" t="str">
        <f>'Chipset units'!B149</f>
        <v>Wireless fronthaul</v>
      </c>
      <c r="C149" s="23" t="str">
        <f>'Chipset units'!C149</f>
        <v>10 Gbps</v>
      </c>
      <c r="D149" s="23" t="str">
        <f>'Chipset units'!D149</f>
        <v>20 km</v>
      </c>
      <c r="E149" s="22" t="str">
        <f>'Chipset units'!E149</f>
        <v>Grey</v>
      </c>
      <c r="F149" s="141">
        <v>3.9757765794945596</v>
      </c>
      <c r="G149" s="141">
        <v>3.0524183450063251</v>
      </c>
      <c r="H149" s="141">
        <v>2.6999999999999997</v>
      </c>
      <c r="I149" s="141"/>
      <c r="J149" s="141"/>
      <c r="K149" s="141"/>
      <c r="L149" s="141"/>
      <c r="M149" s="141"/>
      <c r="N149" s="141"/>
      <c r="O149" s="141"/>
      <c r="P149" s="141"/>
      <c r="Q149" s="141"/>
    </row>
    <row r="150" spans="2:18" x14ac:dyDescent="0.3">
      <c r="B150" s="20" t="str">
        <f>'Chipset units'!B150</f>
        <v>Wireless fronthaul</v>
      </c>
      <c r="C150" s="23" t="str">
        <f>'Chipset units'!C150</f>
        <v>25 Gbps</v>
      </c>
      <c r="D150" s="23" t="str">
        <f>'Chipset units'!D150</f>
        <v>≤ 0.5 km</v>
      </c>
      <c r="E150" s="22" t="str">
        <f>'Chipset units'!E150</f>
        <v>Grey MMF</v>
      </c>
      <c r="F150" s="141">
        <v>15.936043721091325</v>
      </c>
      <c r="G150" s="141">
        <v>9.36</v>
      </c>
      <c r="H150" s="141">
        <v>8.8641923602673138</v>
      </c>
      <c r="I150" s="141"/>
      <c r="J150" s="141"/>
      <c r="K150" s="141"/>
      <c r="L150" s="141"/>
      <c r="M150" s="141"/>
      <c r="N150" s="141"/>
      <c r="O150" s="141"/>
      <c r="P150" s="141"/>
      <c r="Q150" s="141"/>
    </row>
    <row r="151" spans="2:18" x14ac:dyDescent="0.3">
      <c r="B151" s="20" t="str">
        <f>'Chipset units'!B151</f>
        <v>Wireless fronthaul</v>
      </c>
      <c r="C151" s="23" t="str">
        <f>'Chipset units'!C151</f>
        <v>25 Gbps</v>
      </c>
      <c r="D151" s="23" t="str">
        <f>'Chipset units'!D151</f>
        <v>300 m</v>
      </c>
      <c r="E151" s="22" t="str">
        <f>'Chipset units'!E151</f>
        <v>Grey SMF</v>
      </c>
      <c r="F151" s="141">
        <v>16.033543721091291</v>
      </c>
      <c r="G151" s="141">
        <v>9.4574999999999996</v>
      </c>
      <c r="H151" s="141">
        <v>5.4600000000000009</v>
      </c>
      <c r="I151" s="141"/>
      <c r="J151" s="141"/>
      <c r="K151" s="141"/>
      <c r="L151" s="141"/>
      <c r="M151" s="141"/>
      <c r="N151" s="141"/>
      <c r="O151" s="141"/>
      <c r="P151" s="141"/>
      <c r="Q151" s="141"/>
    </row>
    <row r="152" spans="2:18" x14ac:dyDescent="0.3">
      <c r="B152" s="20" t="str">
        <f>'Chipset units'!B152</f>
        <v>Wireless fronthaul</v>
      </c>
      <c r="C152" s="23" t="str">
        <f>'Chipset units'!C152</f>
        <v>25 Gbps</v>
      </c>
      <c r="D152" s="23" t="str">
        <f>'Chipset units'!D152</f>
        <v>10 km</v>
      </c>
      <c r="E152" s="22" t="str">
        <f>'Chipset units'!E152</f>
        <v>Grey Duplex</v>
      </c>
      <c r="F152" s="10">
        <v>17.636898093200422</v>
      </c>
      <c r="G152" s="10">
        <v>10.40325</v>
      </c>
      <c r="H152" s="10">
        <v>6.0060000000000011</v>
      </c>
      <c r="I152" s="10"/>
      <c r="J152" s="10"/>
      <c r="K152" s="10"/>
      <c r="L152" s="10"/>
      <c r="M152" s="10"/>
      <c r="N152" s="10"/>
      <c r="O152" s="10"/>
      <c r="P152" s="10"/>
      <c r="Q152" s="10"/>
    </row>
    <row r="153" spans="2:18" x14ac:dyDescent="0.3">
      <c r="B153" s="20" t="str">
        <f>'Chipset units'!B153</f>
        <v>Wireless fronthaul</v>
      </c>
      <c r="C153" s="23" t="str">
        <f>'Chipset units'!C153</f>
        <v>25 Gbps</v>
      </c>
      <c r="D153" s="23" t="str">
        <f>'Chipset units'!D153</f>
        <v>10 km</v>
      </c>
      <c r="E153" s="22" t="str">
        <f>'Chipset units'!E153</f>
        <v>Grey BiDi</v>
      </c>
      <c r="F153" s="10">
        <v>30.140731797356572</v>
      </c>
      <c r="G153" s="10">
        <v>24.375</v>
      </c>
      <c r="H153" s="10">
        <v>12.87582771205688</v>
      </c>
      <c r="I153" s="10"/>
      <c r="J153" s="10"/>
      <c r="K153" s="10"/>
      <c r="L153" s="10"/>
      <c r="M153" s="10"/>
      <c r="N153" s="10"/>
      <c r="O153" s="10"/>
      <c r="P153" s="10"/>
      <c r="Q153" s="10"/>
    </row>
    <row r="154" spans="2:18" x14ac:dyDescent="0.3">
      <c r="B154" s="20" t="str">
        <f>'Chipset units'!B154</f>
        <v>Wireless fronthaul</v>
      </c>
      <c r="C154" s="23" t="str">
        <f>'Chipset units'!C154</f>
        <v>25 Gbps</v>
      </c>
      <c r="D154" s="23" t="str">
        <f>'Chipset units'!D154</f>
        <v>20 km</v>
      </c>
      <c r="E154" s="22" t="str">
        <f>'Chipset units'!E154</f>
        <v>Grey Duplex</v>
      </c>
      <c r="F154" s="10">
        <v>0</v>
      </c>
      <c r="G154" s="10">
        <v>0</v>
      </c>
      <c r="H154" s="10">
        <v>18.036182158452903</v>
      </c>
      <c r="I154" s="10"/>
      <c r="J154" s="10"/>
      <c r="K154" s="10"/>
      <c r="L154" s="10"/>
      <c r="M154" s="10"/>
      <c r="N154" s="10"/>
      <c r="O154" s="10"/>
      <c r="P154" s="10"/>
      <c r="Q154" s="10"/>
    </row>
    <row r="155" spans="2:18" x14ac:dyDescent="0.3">
      <c r="B155" s="20" t="str">
        <f>'Chipset units'!B155</f>
        <v>Wireless fronthaul</v>
      </c>
      <c r="C155" s="23" t="str">
        <f>'Chipset units'!C155</f>
        <v>25 Gbps</v>
      </c>
      <c r="D155" s="23" t="str">
        <f>'Chipset units'!D155</f>
        <v>20 km</v>
      </c>
      <c r="E155" s="22" t="str">
        <f>'Chipset units'!E155</f>
        <v>Grey BiDi</v>
      </c>
      <c r="F155" s="10">
        <v>0</v>
      </c>
      <c r="G155" s="10">
        <v>0</v>
      </c>
      <c r="H155" s="10">
        <v>27.054273237679354</v>
      </c>
      <c r="I155" s="10"/>
      <c r="J155" s="10"/>
      <c r="K155" s="10"/>
      <c r="L155" s="10"/>
      <c r="M155" s="10"/>
      <c r="N155" s="10"/>
      <c r="O155" s="10"/>
      <c r="P155" s="10"/>
      <c r="Q155" s="10"/>
    </row>
    <row r="156" spans="2:18" x14ac:dyDescent="0.3">
      <c r="B156" s="20" t="str">
        <f>'Chipset units'!B156</f>
        <v>Wireless fronthaul</v>
      </c>
      <c r="C156" s="23" t="str">
        <f>'Chipset units'!C156</f>
        <v>50 Gbps</v>
      </c>
      <c r="D156" s="23" t="str">
        <f>'Chipset units'!D156</f>
        <v>≤ 0.5 km</v>
      </c>
      <c r="E156" s="22" t="str">
        <f>'Chipset units'!E156</f>
        <v>Grey</v>
      </c>
      <c r="F156" s="10">
        <v>0</v>
      </c>
      <c r="G156" s="10">
        <v>0</v>
      </c>
      <c r="H156" s="10">
        <v>0</v>
      </c>
      <c r="I156" s="10"/>
      <c r="J156" s="10"/>
      <c r="K156" s="10"/>
      <c r="L156" s="10"/>
      <c r="M156" s="10"/>
      <c r="N156" s="10"/>
      <c r="O156" s="10"/>
      <c r="P156" s="10"/>
      <c r="Q156" s="10"/>
    </row>
    <row r="157" spans="2:18" x14ac:dyDescent="0.3">
      <c r="B157" s="20" t="str">
        <f>'Chipset units'!B157</f>
        <v>Wireless fronthaul</v>
      </c>
      <c r="C157" s="23" t="str">
        <f>'Chipset units'!C157</f>
        <v>50 Gbps</v>
      </c>
      <c r="D157" s="23" t="str">
        <f>'Chipset units'!D157</f>
        <v>20 km</v>
      </c>
      <c r="E157" s="22" t="str">
        <f>'Chipset units'!E157</f>
        <v>Grey</v>
      </c>
      <c r="F157" s="10">
        <v>0</v>
      </c>
      <c r="G157" s="10">
        <v>58.5</v>
      </c>
      <c r="H157" s="10">
        <v>36.4</v>
      </c>
      <c r="I157" s="10"/>
      <c r="J157" s="10"/>
      <c r="K157" s="10"/>
      <c r="L157" s="10"/>
      <c r="M157" s="10"/>
      <c r="N157" s="10"/>
      <c r="O157" s="10"/>
      <c r="P157" s="10"/>
      <c r="Q157" s="10"/>
    </row>
    <row r="158" spans="2:18" x14ac:dyDescent="0.3">
      <c r="B158" s="20" t="str">
        <f>'Chipset units'!B158</f>
        <v>Wireless fronthaul</v>
      </c>
      <c r="C158" s="23" t="str">
        <f>'Chipset units'!C158</f>
        <v>100 Gbps</v>
      </c>
      <c r="D158" s="23" t="str">
        <f>'Chipset units'!D158</f>
        <v>10 km</v>
      </c>
      <c r="E158" s="22" t="str">
        <f>'Chipset units'!E158</f>
        <v>Grey</v>
      </c>
      <c r="F158" s="10">
        <v>0</v>
      </c>
      <c r="G158" s="10">
        <v>64.350000000000009</v>
      </c>
      <c r="H158" s="10">
        <v>40.04</v>
      </c>
      <c r="I158" s="10"/>
      <c r="J158" s="10"/>
      <c r="K158" s="10"/>
      <c r="L158" s="10"/>
      <c r="M158" s="10"/>
      <c r="N158" s="10"/>
      <c r="O158" s="10"/>
      <c r="P158" s="10"/>
      <c r="Q158" s="10"/>
    </row>
    <row r="159" spans="2:18" x14ac:dyDescent="0.3">
      <c r="B159" s="20" t="str">
        <f>'Chipset units'!B159</f>
        <v>Wireless fronthaul</v>
      </c>
      <c r="C159" s="23" t="str">
        <f>'Chipset units'!C159</f>
        <v>100 Gbps</v>
      </c>
      <c r="D159" s="23" t="str">
        <f>'Chipset units'!D159</f>
        <v>20 km</v>
      </c>
      <c r="E159" s="22" t="str">
        <f>'Chipset units'!E159</f>
        <v>Grey</v>
      </c>
      <c r="F159" s="10">
        <v>0</v>
      </c>
      <c r="G159" s="10">
        <v>168.75</v>
      </c>
      <c r="H159" s="10">
        <v>122.98319295210214</v>
      </c>
      <c r="I159" s="10"/>
      <c r="J159" s="10"/>
      <c r="K159" s="10"/>
      <c r="L159" s="10"/>
      <c r="M159" s="10"/>
      <c r="N159" s="10"/>
      <c r="O159" s="10"/>
      <c r="P159" s="10"/>
      <c r="Q159" s="10"/>
    </row>
    <row r="160" spans="2:18" x14ac:dyDescent="0.3">
      <c r="B160" s="20" t="str">
        <f>'Chipset units'!B160</f>
        <v>Wireless fronthaul</v>
      </c>
      <c r="C160" s="23" t="str">
        <f>'Chipset units'!C160</f>
        <v>10 Gbps</v>
      </c>
      <c r="D160" s="23" t="str">
        <f>'Chipset units'!D160</f>
        <v>20 km</v>
      </c>
      <c r="E160" s="22" t="str">
        <f>'Chipset units'!E160</f>
        <v>CWDM</v>
      </c>
      <c r="F160" s="10">
        <v>25.740000000000002</v>
      </c>
      <c r="G160" s="10">
        <v>22.815000000000001</v>
      </c>
      <c r="H160" s="10">
        <v>20.962500000000002</v>
      </c>
      <c r="I160" s="10"/>
      <c r="J160" s="10"/>
      <c r="K160" s="10"/>
      <c r="L160" s="10"/>
      <c r="M160" s="10"/>
      <c r="N160" s="10"/>
      <c r="O160" s="10"/>
      <c r="P160" s="10"/>
      <c r="Q160" s="10"/>
    </row>
    <row r="161" spans="2:17" x14ac:dyDescent="0.3">
      <c r="B161" s="20" t="str">
        <f>'Chipset units'!B161</f>
        <v>Wireless fronthaul</v>
      </c>
      <c r="C161" s="23" t="str">
        <f>'Chipset units'!C161</f>
        <v>10 Gbps</v>
      </c>
      <c r="D161" s="23" t="str">
        <f>'Chipset units'!D161</f>
        <v>20 km</v>
      </c>
      <c r="E161" s="22" t="str">
        <f>'Chipset units'!E161</f>
        <v>DWDM</v>
      </c>
      <c r="F161" s="10">
        <v>42.9</v>
      </c>
      <c r="G161" s="10">
        <v>36.133435519703184</v>
      </c>
      <c r="H161" s="10">
        <v>34.125</v>
      </c>
      <c r="I161" s="10"/>
      <c r="J161" s="10"/>
      <c r="K161" s="10"/>
      <c r="L161" s="10"/>
      <c r="M161" s="10"/>
      <c r="N161" s="10"/>
      <c r="O161" s="10"/>
      <c r="P161" s="10"/>
      <c r="Q161" s="10"/>
    </row>
    <row r="162" spans="2:17" x14ac:dyDescent="0.3">
      <c r="B162" s="20" t="str">
        <f>'Chipset units'!B162</f>
        <v>Wireless fronthaul</v>
      </c>
      <c r="C162" s="23" t="str">
        <f>'Chipset units'!C162</f>
        <v>25 Gbps</v>
      </c>
      <c r="D162" s="23" t="str">
        <f>'Chipset units'!D162</f>
        <v>20 km</v>
      </c>
      <c r="E162" s="22" t="str">
        <f>'Chipset units'!E162</f>
        <v>CWDM</v>
      </c>
      <c r="F162" s="10">
        <v>0</v>
      </c>
      <c r="G162" s="10">
        <v>0</v>
      </c>
      <c r="H162" s="10">
        <v>98.872601640191618</v>
      </c>
      <c r="I162" s="10"/>
      <c r="J162" s="10"/>
      <c r="K162" s="10"/>
      <c r="L162" s="10"/>
      <c r="M162" s="10"/>
      <c r="N162" s="10"/>
      <c r="O162" s="10"/>
      <c r="P162" s="10"/>
      <c r="Q162" s="10"/>
    </row>
    <row r="163" spans="2:17" x14ac:dyDescent="0.3">
      <c r="B163" s="17" t="str">
        <f>'Chipset units'!B163</f>
        <v>Wireless fronthaul</v>
      </c>
      <c r="C163" s="6" t="str">
        <f>'Chipset units'!C163</f>
        <v>25 Gbps</v>
      </c>
      <c r="D163" s="6" t="str">
        <f>'Chipset units'!D163</f>
        <v>20 km</v>
      </c>
      <c r="E163" s="25" t="str">
        <f>'Chipset units'!E163</f>
        <v>DWDM</v>
      </c>
      <c r="F163" s="13">
        <v>0</v>
      </c>
      <c r="G163" s="13">
        <v>0</v>
      </c>
      <c r="H163" s="13">
        <v>159.25</v>
      </c>
      <c r="I163" s="13"/>
      <c r="J163" s="13"/>
      <c r="K163" s="13"/>
      <c r="L163" s="13"/>
      <c r="M163" s="13"/>
      <c r="N163" s="13"/>
      <c r="O163" s="13"/>
      <c r="P163" s="13"/>
      <c r="Q163" s="13"/>
    </row>
    <row r="164" spans="2:17" x14ac:dyDescent="0.3">
      <c r="B164" s="20" t="s">
        <v>230</v>
      </c>
      <c r="C164" s="23" t="s">
        <v>231</v>
      </c>
      <c r="D164" s="23" t="s">
        <v>100</v>
      </c>
      <c r="E164" s="22" t="s">
        <v>104</v>
      </c>
      <c r="F164" s="10">
        <v>1.2727293822535359</v>
      </c>
      <c r="G164" s="10">
        <v>1.0943957062967349</v>
      </c>
      <c r="H164" s="10">
        <v>0.89990025048881073</v>
      </c>
      <c r="I164" s="10"/>
      <c r="J164" s="10"/>
      <c r="K164" s="10"/>
      <c r="L164" s="10"/>
      <c r="M164" s="10"/>
      <c r="N164" s="10"/>
      <c r="O164" s="10"/>
      <c r="P164" s="10"/>
      <c r="Q164" s="10"/>
    </row>
    <row r="165" spans="2:17" x14ac:dyDescent="0.3">
      <c r="B165" s="20" t="s">
        <v>230</v>
      </c>
      <c r="C165" s="23" t="s">
        <v>231</v>
      </c>
      <c r="D165" s="23" t="s">
        <v>66</v>
      </c>
      <c r="E165" s="22" t="s">
        <v>104</v>
      </c>
      <c r="F165" s="10">
        <v>1.6001156256876221</v>
      </c>
      <c r="G165" s="10">
        <v>1.267937629493096</v>
      </c>
      <c r="H165" s="10">
        <v>1.2775435400680817</v>
      </c>
      <c r="I165" s="10"/>
      <c r="J165" s="10"/>
      <c r="K165" s="10"/>
      <c r="L165" s="10"/>
      <c r="M165" s="10"/>
      <c r="N165" s="10"/>
      <c r="O165" s="10"/>
      <c r="P165" s="10"/>
      <c r="Q165" s="10"/>
    </row>
    <row r="166" spans="2:17" x14ac:dyDescent="0.3">
      <c r="B166" s="20" t="s">
        <v>230</v>
      </c>
      <c r="C166" s="23" t="s">
        <v>231</v>
      </c>
      <c r="D166" s="23" t="s">
        <v>68</v>
      </c>
      <c r="E166" s="22" t="s">
        <v>104</v>
      </c>
      <c r="F166" s="10">
        <v>5.3171938405203152</v>
      </c>
      <c r="G166" s="10">
        <v>4.7643685180258455</v>
      </c>
      <c r="H166" s="10">
        <v>3.6987748454856195</v>
      </c>
      <c r="I166" s="10"/>
      <c r="J166" s="10"/>
      <c r="K166" s="10"/>
      <c r="L166" s="10"/>
      <c r="M166" s="10"/>
      <c r="N166" s="10"/>
      <c r="O166" s="10"/>
      <c r="P166" s="10"/>
      <c r="Q166" s="10"/>
    </row>
    <row r="167" spans="2:17" x14ac:dyDescent="0.3">
      <c r="B167" s="20" t="s">
        <v>230</v>
      </c>
      <c r="C167" s="23" t="s">
        <v>70</v>
      </c>
      <c r="D167" s="23" t="s">
        <v>100</v>
      </c>
      <c r="E167" s="22" t="s">
        <v>28</v>
      </c>
      <c r="F167" s="10">
        <v>4.327420310035575</v>
      </c>
      <c r="G167" s="10">
        <v>3.4312500000000004</v>
      </c>
      <c r="H167" s="10">
        <v>2.7196331684350707</v>
      </c>
      <c r="I167" s="10"/>
      <c r="J167" s="10"/>
      <c r="K167" s="10"/>
      <c r="L167" s="10"/>
      <c r="M167" s="10"/>
      <c r="N167" s="10"/>
      <c r="O167" s="10"/>
      <c r="P167" s="10"/>
      <c r="Q167" s="10"/>
    </row>
    <row r="168" spans="2:17" x14ac:dyDescent="0.3">
      <c r="B168" s="20" t="s">
        <v>230</v>
      </c>
      <c r="C168" s="23" t="s">
        <v>70</v>
      </c>
      <c r="D168" s="23" t="s">
        <v>66</v>
      </c>
      <c r="E168" s="22" t="s">
        <v>28</v>
      </c>
      <c r="F168" s="10">
        <v>21.510875440076109</v>
      </c>
      <c r="G168" s="10">
        <v>17.525521890510063</v>
      </c>
      <c r="H168" s="10">
        <v>11.245917866471149</v>
      </c>
      <c r="I168" s="10"/>
      <c r="J168" s="10"/>
      <c r="K168" s="10"/>
      <c r="L168" s="10"/>
      <c r="M168" s="10"/>
      <c r="N168" s="10"/>
      <c r="O168" s="10"/>
      <c r="P168" s="10"/>
      <c r="Q168" s="10"/>
    </row>
    <row r="169" spans="2:17" x14ac:dyDescent="0.3">
      <c r="B169" s="20" t="s">
        <v>230</v>
      </c>
      <c r="C169" s="23" t="s">
        <v>70</v>
      </c>
      <c r="D169" s="23" t="s">
        <v>68</v>
      </c>
      <c r="E169" s="22" t="s">
        <v>28</v>
      </c>
      <c r="F169" s="10">
        <v>40.760700453390804</v>
      </c>
      <c r="G169" s="10">
        <v>33.315896509530376</v>
      </c>
      <c r="H169" s="10">
        <v>26.107043854671808</v>
      </c>
      <c r="I169" s="10"/>
      <c r="J169" s="10"/>
      <c r="K169" s="10"/>
      <c r="L169" s="10"/>
      <c r="M169" s="10"/>
      <c r="N169" s="10"/>
      <c r="O169" s="10"/>
      <c r="P169" s="10"/>
      <c r="Q169" s="10"/>
    </row>
    <row r="170" spans="2:17" x14ac:dyDescent="0.3">
      <c r="B170" s="20" t="s">
        <v>230</v>
      </c>
      <c r="C170" s="23" t="s">
        <v>83</v>
      </c>
      <c r="D170" s="23" t="s">
        <v>100</v>
      </c>
      <c r="E170" s="22" t="s">
        <v>27</v>
      </c>
      <c r="F170" s="10">
        <v>44.48343172823219</v>
      </c>
      <c r="G170" s="10">
        <v>31.600096777238445</v>
      </c>
      <c r="H170" s="10">
        <v>18.975915862561493</v>
      </c>
      <c r="I170" s="10"/>
      <c r="J170" s="10"/>
      <c r="K170" s="10"/>
      <c r="L170" s="10"/>
      <c r="M170" s="10"/>
      <c r="N170" s="10"/>
      <c r="O170" s="10"/>
      <c r="P170" s="10"/>
      <c r="Q170" s="10"/>
    </row>
    <row r="171" spans="2:17" x14ac:dyDescent="0.3">
      <c r="B171" s="20" t="s">
        <v>230</v>
      </c>
      <c r="C171" s="23" t="s">
        <v>83</v>
      </c>
      <c r="D171" s="23" t="s">
        <v>66</v>
      </c>
      <c r="E171" s="22" t="s">
        <v>27</v>
      </c>
      <c r="F171" s="10">
        <v>0</v>
      </c>
      <c r="G171" s="10">
        <v>0</v>
      </c>
      <c r="H171" s="10">
        <v>21.9375</v>
      </c>
      <c r="I171" s="10"/>
      <c r="J171" s="10"/>
      <c r="K171" s="10"/>
      <c r="L171" s="10"/>
      <c r="M171" s="10"/>
      <c r="N171" s="10"/>
      <c r="O171" s="10"/>
      <c r="P171" s="10"/>
      <c r="Q171" s="10"/>
    </row>
    <row r="172" spans="2:17" x14ac:dyDescent="0.3">
      <c r="B172" s="20" t="s">
        <v>230</v>
      </c>
      <c r="C172" s="23" t="s">
        <v>86</v>
      </c>
      <c r="D172" s="23" t="s">
        <v>100</v>
      </c>
      <c r="E172" s="22" t="s">
        <v>21</v>
      </c>
      <c r="F172" s="10">
        <v>0</v>
      </c>
      <c r="G172" s="10">
        <v>0</v>
      </c>
      <c r="H172" s="10">
        <v>0</v>
      </c>
      <c r="I172" s="10"/>
      <c r="J172" s="10"/>
      <c r="K172" s="10"/>
      <c r="L172" s="10"/>
      <c r="M172" s="10"/>
      <c r="N172" s="10"/>
      <c r="O172" s="10"/>
      <c r="P172" s="10"/>
      <c r="Q172" s="10"/>
    </row>
    <row r="173" spans="2:17" x14ac:dyDescent="0.3">
      <c r="B173" s="20" t="s">
        <v>230</v>
      </c>
      <c r="C173" s="23" t="s">
        <v>86</v>
      </c>
      <c r="D173" s="23" t="s">
        <v>66</v>
      </c>
      <c r="E173" s="22" t="s">
        <v>21</v>
      </c>
      <c r="F173" s="10">
        <v>0</v>
      </c>
      <c r="G173" s="10">
        <v>0</v>
      </c>
      <c r="H173" s="10">
        <v>0</v>
      </c>
      <c r="I173" s="10"/>
      <c r="J173" s="10"/>
      <c r="K173" s="10"/>
      <c r="L173" s="10"/>
      <c r="M173" s="10"/>
      <c r="N173" s="10"/>
      <c r="O173" s="10"/>
      <c r="P173" s="10"/>
      <c r="Q173" s="10"/>
    </row>
    <row r="174" spans="2:17" x14ac:dyDescent="0.3">
      <c r="B174" s="20" t="s">
        <v>230</v>
      </c>
      <c r="C174" s="23" t="s">
        <v>86</v>
      </c>
      <c r="D174" s="23" t="s">
        <v>68</v>
      </c>
      <c r="E174" s="22" t="s">
        <v>21</v>
      </c>
      <c r="F174" s="10">
        <v>0</v>
      </c>
      <c r="G174" s="10">
        <v>0</v>
      </c>
      <c r="H174" s="10">
        <v>0</v>
      </c>
      <c r="I174" s="10"/>
      <c r="J174" s="10"/>
      <c r="K174" s="10"/>
      <c r="L174" s="10"/>
      <c r="M174" s="10"/>
      <c r="N174" s="10"/>
      <c r="O174" s="10"/>
      <c r="P174" s="10"/>
      <c r="Q174" s="10"/>
    </row>
    <row r="175" spans="2:17" x14ac:dyDescent="0.3">
      <c r="B175" s="20" t="s">
        <v>230</v>
      </c>
      <c r="C175" s="23" t="s">
        <v>232</v>
      </c>
      <c r="D175" s="23" t="s">
        <v>100</v>
      </c>
      <c r="E175" s="22" t="s">
        <v>21</v>
      </c>
      <c r="F175" s="10">
        <v>251.95951331918658</v>
      </c>
      <c r="G175" s="10">
        <v>156</v>
      </c>
      <c r="H175" s="10">
        <v>108.39826567462475</v>
      </c>
      <c r="I175" s="10"/>
      <c r="J175" s="10"/>
      <c r="K175" s="10"/>
      <c r="L175" s="10"/>
      <c r="M175" s="10"/>
      <c r="N175" s="10"/>
      <c r="O175" s="10"/>
      <c r="P175" s="10"/>
      <c r="Q175" s="10"/>
    </row>
    <row r="176" spans="2:17" x14ac:dyDescent="0.3">
      <c r="B176" s="20" t="s">
        <v>230</v>
      </c>
      <c r="C176" s="23" t="s">
        <v>84</v>
      </c>
      <c r="D176" s="23" t="s">
        <v>66</v>
      </c>
      <c r="E176" s="22" t="s">
        <v>21</v>
      </c>
      <c r="F176" s="10">
        <v>0</v>
      </c>
      <c r="G176" s="10">
        <v>0</v>
      </c>
      <c r="H176" s="10">
        <v>0</v>
      </c>
      <c r="I176" s="10"/>
      <c r="J176" s="10"/>
      <c r="K176" s="10"/>
      <c r="L176" s="10"/>
      <c r="M176" s="10"/>
      <c r="N176" s="10"/>
      <c r="O176" s="10"/>
      <c r="P176" s="10"/>
      <c r="Q176" s="10"/>
    </row>
    <row r="177" spans="2:17" x14ac:dyDescent="0.3">
      <c r="B177" s="20" t="s">
        <v>230</v>
      </c>
      <c r="C177" s="23" t="s">
        <v>81</v>
      </c>
      <c r="D177" s="23" t="s">
        <v>100</v>
      </c>
      <c r="E177" s="22" t="s">
        <v>21</v>
      </c>
      <c r="F177" s="10">
        <v>0</v>
      </c>
      <c r="G177" s="10">
        <v>0</v>
      </c>
      <c r="H177" s="10">
        <v>0</v>
      </c>
      <c r="I177" s="10"/>
      <c r="J177" s="10"/>
      <c r="K177" s="10"/>
      <c r="L177" s="10"/>
      <c r="M177" s="10"/>
      <c r="N177" s="10"/>
      <c r="O177" s="10"/>
      <c r="P177" s="10"/>
      <c r="Q177" s="10"/>
    </row>
    <row r="178" spans="2:17" x14ac:dyDescent="0.3">
      <c r="B178" s="17" t="s">
        <v>230</v>
      </c>
      <c r="C178" s="6" t="s">
        <v>81</v>
      </c>
      <c r="D178" s="6" t="s">
        <v>66</v>
      </c>
      <c r="E178" s="25" t="s">
        <v>21</v>
      </c>
      <c r="F178" s="13">
        <v>0</v>
      </c>
      <c r="G178" s="13">
        <v>0</v>
      </c>
      <c r="H178" s="13">
        <v>0</v>
      </c>
      <c r="I178" s="13"/>
      <c r="J178" s="13"/>
      <c r="K178" s="13"/>
      <c r="L178" s="13"/>
      <c r="M178" s="13"/>
      <c r="N178" s="13"/>
      <c r="O178" s="13"/>
      <c r="P178" s="13"/>
      <c r="Q178" s="13"/>
    </row>
    <row r="179" spans="2:17" x14ac:dyDescent="0.3">
      <c r="B179" s="20" t="str">
        <f>'Chipset units'!B179</f>
        <v>FTTx</v>
      </c>
      <c r="C179" s="23" t="str">
        <f>'Chipset units'!C179</f>
        <v>GPON ONU transceiver</v>
      </c>
      <c r="D179" s="23"/>
      <c r="E179" s="22"/>
      <c r="F179" s="69">
        <v>0.8783715713193867</v>
      </c>
      <c r="G179" s="69">
        <v>0.8783715713193867</v>
      </c>
      <c r="H179" s="69">
        <v>0.44999999999999996</v>
      </c>
      <c r="I179" s="69"/>
      <c r="J179" s="69"/>
      <c r="K179" s="69"/>
      <c r="L179" s="69"/>
      <c r="M179" s="69"/>
      <c r="N179" s="69"/>
      <c r="O179" s="69"/>
      <c r="P179" s="69"/>
      <c r="Q179" s="69"/>
    </row>
    <row r="180" spans="2:17" x14ac:dyDescent="0.3">
      <c r="B180" s="20" t="str">
        <f>'Chipset units'!B180</f>
        <v>FTTx</v>
      </c>
      <c r="C180" s="23" t="str">
        <f>'Chipset units'!C180</f>
        <v>GPON BOSA on board</v>
      </c>
      <c r="D180" s="23"/>
      <c r="E180" s="22"/>
      <c r="F180" s="69">
        <v>0.8783715713193867</v>
      </c>
      <c r="G180" s="69">
        <v>0.8783715713193867</v>
      </c>
      <c r="H180" s="69">
        <v>0.44999999999999996</v>
      </c>
      <c r="I180" s="69"/>
      <c r="J180" s="69"/>
      <c r="K180" s="69"/>
      <c r="L180" s="69"/>
      <c r="M180" s="69"/>
      <c r="N180" s="69"/>
      <c r="O180" s="69"/>
      <c r="P180" s="69"/>
      <c r="Q180" s="69"/>
    </row>
    <row r="181" spans="2:17" x14ac:dyDescent="0.3">
      <c r="B181" s="20" t="str">
        <f>'Chipset units'!B181</f>
        <v>FTTx</v>
      </c>
      <c r="C181" s="23" t="str">
        <f>'Chipset units'!C181</f>
        <v>GPON OLT</v>
      </c>
      <c r="D181" s="23"/>
      <c r="E181" s="22"/>
      <c r="F181" s="69">
        <v>2.523478789751902</v>
      </c>
      <c r="G181" s="69">
        <v>1.9831256269708781</v>
      </c>
      <c r="H181" s="69">
        <v>1.5568920160618562</v>
      </c>
      <c r="I181" s="69"/>
      <c r="J181" s="69"/>
      <c r="K181" s="69"/>
      <c r="L181" s="69"/>
      <c r="M181" s="69"/>
      <c r="N181" s="69"/>
      <c r="O181" s="69"/>
      <c r="P181" s="69"/>
      <c r="Q181" s="69"/>
    </row>
    <row r="182" spans="2:17" x14ac:dyDescent="0.3">
      <c r="B182" s="20" t="str">
        <f>'Chipset units'!B182</f>
        <v>FTTx</v>
      </c>
      <c r="C182" s="23" t="str">
        <f>'Chipset units'!C182</f>
        <v>GPON Triplexer</v>
      </c>
      <c r="D182" s="23"/>
      <c r="E182" s="22"/>
      <c r="F182" s="69">
        <v>1.054045885583264</v>
      </c>
      <c r="G182" s="69">
        <v>1.054045885583264</v>
      </c>
      <c r="H182" s="69">
        <v>0.53999999999999992</v>
      </c>
      <c r="I182" s="69"/>
      <c r="J182" s="69"/>
      <c r="K182" s="69"/>
      <c r="L182" s="69"/>
      <c r="M182" s="69"/>
      <c r="N182" s="69"/>
      <c r="O182" s="69"/>
      <c r="P182" s="69"/>
      <c r="Q182" s="69"/>
    </row>
    <row r="183" spans="2:17" x14ac:dyDescent="0.3">
      <c r="B183" s="20" t="str">
        <f>'Chipset units'!B183</f>
        <v>FTTx</v>
      </c>
      <c r="C183" s="23" t="str">
        <f>'Chipset units'!C183</f>
        <v>EPON ONUs</v>
      </c>
      <c r="D183" s="23"/>
      <c r="E183" s="22"/>
      <c r="F183" s="69">
        <v>0.58631098432783713</v>
      </c>
      <c r="G183" s="69">
        <v>0.55699543511144523</v>
      </c>
      <c r="H183" s="69">
        <v>0.44999999999999996</v>
      </c>
      <c r="I183" s="69"/>
      <c r="J183" s="69"/>
      <c r="K183" s="69"/>
      <c r="L183" s="69"/>
      <c r="M183" s="69"/>
      <c r="N183" s="69"/>
      <c r="O183" s="69"/>
      <c r="P183" s="69"/>
      <c r="Q183" s="69"/>
    </row>
    <row r="184" spans="2:17" x14ac:dyDescent="0.3">
      <c r="B184" s="20" t="str">
        <f>'Chipset units'!B184</f>
        <v>FTTx</v>
      </c>
      <c r="C184" s="23" t="str">
        <f>'Chipset units'!C184</f>
        <v>EPON BOSAs on board</v>
      </c>
      <c r="D184" s="23"/>
      <c r="E184" s="22"/>
      <c r="F184" s="69">
        <v>0.58631098432783713</v>
      </c>
      <c r="G184" s="69">
        <v>0.55699543511144523</v>
      </c>
      <c r="H184" s="69">
        <v>0.44999999999999996</v>
      </c>
      <c r="I184" s="69"/>
      <c r="J184" s="69"/>
      <c r="K184" s="69"/>
      <c r="L184" s="69"/>
      <c r="M184" s="69"/>
      <c r="N184" s="69"/>
      <c r="O184" s="69"/>
      <c r="P184" s="69"/>
      <c r="Q184" s="69"/>
    </row>
    <row r="185" spans="2:17" x14ac:dyDescent="0.3">
      <c r="B185" s="20" t="str">
        <f>'Chipset units'!B185</f>
        <v>FTTx</v>
      </c>
      <c r="C185" s="23" t="str">
        <f>'Chipset units'!C185</f>
        <v>EPON OLTs</v>
      </c>
      <c r="D185" s="23"/>
      <c r="E185" s="22"/>
      <c r="F185" s="69">
        <v>1.9297477691273832</v>
      </c>
      <c r="G185" s="69">
        <v>1.4859986557497251</v>
      </c>
      <c r="H185" s="69">
        <v>1.3082551545473213</v>
      </c>
      <c r="I185" s="69"/>
      <c r="J185" s="69"/>
      <c r="K185" s="69"/>
      <c r="L185" s="69"/>
      <c r="M185" s="69"/>
      <c r="N185" s="69"/>
      <c r="O185" s="69"/>
      <c r="P185" s="69"/>
      <c r="Q185" s="69"/>
    </row>
    <row r="186" spans="2:17" x14ac:dyDescent="0.3">
      <c r="B186" s="20" t="str">
        <f>'Chipset units'!B186</f>
        <v>FTTx</v>
      </c>
      <c r="C186" s="23" t="str">
        <f>'Chipset units'!C186</f>
        <v>XG-PON ONUs</v>
      </c>
      <c r="D186" s="23"/>
      <c r="E186" s="22"/>
      <c r="F186" s="69">
        <v>3.51</v>
      </c>
      <c r="G186" s="69">
        <v>3.4319999999999995</v>
      </c>
      <c r="H186" s="69">
        <v>3.3540000000000001</v>
      </c>
      <c r="I186" s="69"/>
      <c r="J186" s="69"/>
      <c r="K186" s="69"/>
      <c r="L186" s="69"/>
      <c r="M186" s="69"/>
      <c r="N186" s="69"/>
      <c r="O186" s="69"/>
      <c r="P186" s="69"/>
      <c r="Q186" s="69"/>
    </row>
    <row r="187" spans="2:17" x14ac:dyDescent="0.3">
      <c r="B187" s="20" t="str">
        <f>'Chipset units'!B187</f>
        <v>FTTx</v>
      </c>
      <c r="C187" s="23" t="str">
        <f>'Chipset units'!C187</f>
        <v>XG-PON BOSAs</v>
      </c>
      <c r="D187" s="23"/>
      <c r="E187" s="22"/>
      <c r="F187" s="69">
        <v>0</v>
      </c>
      <c r="G187" s="69">
        <v>0</v>
      </c>
      <c r="H187" s="69">
        <v>0</v>
      </c>
      <c r="I187" s="69"/>
      <c r="J187" s="69"/>
      <c r="K187" s="69"/>
      <c r="L187" s="69"/>
      <c r="M187" s="69"/>
      <c r="N187" s="69"/>
      <c r="O187" s="69"/>
      <c r="P187" s="69"/>
      <c r="Q187" s="69"/>
    </row>
    <row r="188" spans="2:17" x14ac:dyDescent="0.3">
      <c r="B188" s="20" t="str">
        <f>'Chipset units'!B188</f>
        <v>FTTx</v>
      </c>
      <c r="C188" s="23" t="str">
        <f>'Chipset units'!C188</f>
        <v>XGS-PON ONUs</v>
      </c>
      <c r="D188" s="23"/>
      <c r="E188" s="22"/>
      <c r="F188" s="69">
        <v>7.02</v>
      </c>
      <c r="G188" s="69">
        <v>6.8250000000000002</v>
      </c>
      <c r="H188" s="69">
        <v>4.875</v>
      </c>
      <c r="I188" s="69"/>
      <c r="J188" s="69"/>
      <c r="K188" s="69"/>
      <c r="L188" s="69"/>
      <c r="M188" s="69"/>
      <c r="N188" s="69"/>
      <c r="O188" s="69"/>
      <c r="P188" s="69"/>
      <c r="Q188" s="69"/>
    </row>
    <row r="189" spans="2:17" x14ac:dyDescent="0.3">
      <c r="B189" s="20" t="str">
        <f>'Chipset units'!B189</f>
        <v>FTTx</v>
      </c>
      <c r="C189" s="23" t="str">
        <f>'Chipset units'!C189</f>
        <v>XG/XGS-PON OLTs</v>
      </c>
      <c r="D189" s="23"/>
      <c r="E189" s="22"/>
      <c r="F189" s="69">
        <v>31.200000000000003</v>
      </c>
      <c r="G189" s="69">
        <v>21.45</v>
      </c>
      <c r="H189" s="69">
        <v>13.355183658538802</v>
      </c>
      <c r="I189" s="69"/>
      <c r="J189" s="69"/>
      <c r="K189" s="69"/>
      <c r="L189" s="69"/>
      <c r="M189" s="69"/>
      <c r="N189" s="69"/>
      <c r="O189" s="69"/>
      <c r="P189" s="69"/>
      <c r="Q189" s="69"/>
    </row>
    <row r="190" spans="2:17" x14ac:dyDescent="0.3">
      <c r="B190" s="20" t="str">
        <f>'Chipset units'!B190</f>
        <v>FTTx</v>
      </c>
      <c r="C190" s="23" t="str">
        <f>'Chipset units'!C190</f>
        <v>NG-PON2 ONUs</v>
      </c>
      <c r="D190" s="23"/>
      <c r="E190" s="22"/>
      <c r="F190" s="69">
        <v>60.9375</v>
      </c>
      <c r="G190" s="69">
        <v>58.5</v>
      </c>
      <c r="H190" s="69">
        <v>56.0625</v>
      </c>
      <c r="I190" s="69"/>
      <c r="J190" s="69"/>
      <c r="K190" s="69"/>
      <c r="L190" s="69"/>
      <c r="M190" s="69"/>
      <c r="N190" s="69"/>
      <c r="O190" s="69"/>
      <c r="P190" s="69"/>
      <c r="Q190" s="69"/>
    </row>
    <row r="191" spans="2:17" x14ac:dyDescent="0.3">
      <c r="B191" s="20" t="str">
        <f>'Chipset units'!B191</f>
        <v>FTTx</v>
      </c>
      <c r="C191" s="23" t="str">
        <f>'Chipset units'!C191</f>
        <v>NG-PON2 OLTs</v>
      </c>
      <c r="D191" s="23"/>
      <c r="E191" s="22"/>
      <c r="F191" s="69">
        <v>141.375</v>
      </c>
      <c r="G191" s="69">
        <v>136.5</v>
      </c>
      <c r="H191" s="69">
        <v>131.625</v>
      </c>
      <c r="I191" s="69"/>
      <c r="J191" s="69"/>
      <c r="K191" s="69"/>
      <c r="L191" s="69"/>
      <c r="M191" s="69"/>
      <c r="N191" s="69"/>
      <c r="O191" s="69"/>
      <c r="P191" s="69"/>
      <c r="Q191" s="69"/>
    </row>
    <row r="192" spans="2:17" x14ac:dyDescent="0.3">
      <c r="B192" s="20" t="str">
        <f>'Chipset units'!B192</f>
        <v>FTTx</v>
      </c>
      <c r="C192" s="23" t="str">
        <f>'Chipset units'!C192</f>
        <v>25G/50G PON ONUs</v>
      </c>
      <c r="D192" s="23"/>
      <c r="E192" s="22"/>
      <c r="F192" s="69">
        <v>0</v>
      </c>
      <c r="G192" s="69">
        <v>0</v>
      </c>
      <c r="H192" s="69">
        <v>0</v>
      </c>
      <c r="I192" s="69"/>
      <c r="J192" s="69"/>
      <c r="K192" s="69"/>
      <c r="L192" s="69"/>
      <c r="M192" s="69"/>
      <c r="N192" s="69"/>
      <c r="O192" s="69"/>
      <c r="P192" s="69"/>
      <c r="Q192" s="69"/>
    </row>
    <row r="193" spans="2:17" x14ac:dyDescent="0.3">
      <c r="B193" s="20" t="str">
        <f>'Chipset units'!B193</f>
        <v>FTTx</v>
      </c>
      <c r="C193" s="23" t="str">
        <f>'Chipset units'!C193</f>
        <v>25G/50G PON OLTs</v>
      </c>
      <c r="D193" s="23"/>
      <c r="E193" s="22"/>
      <c r="F193" s="69">
        <v>0</v>
      </c>
      <c r="G193" s="69">
        <v>0</v>
      </c>
      <c r="H193" s="69">
        <v>0</v>
      </c>
      <c r="I193" s="69"/>
      <c r="J193" s="69"/>
      <c r="K193" s="69"/>
      <c r="L193" s="69"/>
      <c r="M193" s="69"/>
      <c r="N193" s="69"/>
      <c r="O193" s="69"/>
      <c r="P193" s="69"/>
      <c r="Q193" s="69"/>
    </row>
    <row r="194" spans="2:17" x14ac:dyDescent="0.3">
      <c r="B194" s="9" t="s">
        <v>12</v>
      </c>
      <c r="C194" s="8"/>
      <c r="D194" s="8"/>
      <c r="E194" s="8"/>
      <c r="F194" s="102">
        <f>'Chipset revenues'!F194*10^6/'Chipset units'!F194</f>
        <v>8.7348769380258187</v>
      </c>
      <c r="G194" s="102">
        <f>'Chipset revenues'!G194*10^6/'Chipset units'!G194</f>
        <v>9.2956647497587728</v>
      </c>
      <c r="H194" s="102">
        <f>'Chipset revenues'!H194*10^6/'Chipset units'!H194</f>
        <v>7.2179490431200586</v>
      </c>
      <c r="I194" s="102" t="e">
        <f>'Chipset revenues'!I194*10^6/'Chipset units'!I194</f>
        <v>#DIV/0!</v>
      </c>
      <c r="J194" s="102" t="e">
        <f>'Chipset revenues'!J194*10^6/'Chipset units'!J194</f>
        <v>#DIV/0!</v>
      </c>
      <c r="K194" s="102" t="e">
        <f>'Chipset revenues'!K194*10^6/'Chipset units'!K194</f>
        <v>#DIV/0!</v>
      </c>
      <c r="L194" s="102" t="e">
        <f>'Chipset revenues'!L194*10^6/'Chipset units'!L194</f>
        <v>#DIV/0!</v>
      </c>
      <c r="M194" s="102" t="e">
        <f>'Chipset revenues'!M194*10^6/'Chipset units'!M194</f>
        <v>#DIV/0!</v>
      </c>
      <c r="N194" s="102" t="e">
        <f>'Chipset revenues'!N194*10^6/'Chipset units'!N194</f>
        <v>#DIV/0!</v>
      </c>
      <c r="O194" s="102" t="e">
        <f>'Chipset revenues'!O194*10^6/'Chipset units'!O194</f>
        <v>#DIV/0!</v>
      </c>
      <c r="P194" s="102" t="e">
        <f>'Chipset revenues'!#REF!*10^6/'Chipset units'!P194</f>
        <v>#REF!</v>
      </c>
      <c r="Q194" s="102" t="e">
        <f>'Chipset revenues'!#REF!*10^6/'Chipset units'!Q194</f>
        <v>#REF!</v>
      </c>
    </row>
    <row r="196" spans="2:17" x14ac:dyDescent="0.3">
      <c r="B196" t="s">
        <v>148</v>
      </c>
      <c r="F196" s="150"/>
      <c r="G196" s="150"/>
      <c r="H196" s="151">
        <v>30</v>
      </c>
      <c r="I196" s="151">
        <v>20</v>
      </c>
      <c r="J196" s="151">
        <v>18</v>
      </c>
      <c r="K196" s="151">
        <v>16</v>
      </c>
      <c r="L196" s="151">
        <v>15</v>
      </c>
      <c r="M196" s="151">
        <v>14</v>
      </c>
      <c r="N196" s="151">
        <v>13</v>
      </c>
      <c r="O196" s="151">
        <v>12</v>
      </c>
      <c r="P196" s="151">
        <v>13</v>
      </c>
      <c r="Q196" s="151">
        <v>13</v>
      </c>
    </row>
    <row r="214" spans="9:9" x14ac:dyDescent="0.3">
      <c r="I214" t="s">
        <v>235</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2:U219"/>
  <sheetViews>
    <sheetView showGridLines="0" zoomScale="70" zoomScaleNormal="70" workbookViewId="0">
      <pane xSplit="5" ySplit="8" topLeftCell="F9" activePane="bottomRight" state="frozen"/>
      <selection activeCell="G6" sqref="G6"/>
      <selection pane="topRight" activeCell="G6" sqref="G6"/>
      <selection pane="bottomLeft" activeCell="G6" sqref="G6"/>
      <selection pane="bottomRight"/>
    </sheetView>
  </sheetViews>
  <sheetFormatPr defaultColWidth="9" defaultRowHeight="13.8" x14ac:dyDescent="0.3"/>
  <cols>
    <col min="1" max="1" width="7" customWidth="1"/>
    <col min="2" max="2" width="20.77734375" customWidth="1"/>
    <col min="3" max="3" width="21.44140625" customWidth="1"/>
    <col min="4" max="4" width="11" customWidth="1"/>
    <col min="5" max="5" width="15.44140625" customWidth="1"/>
    <col min="6" max="17" width="13.21875" customWidth="1"/>
  </cols>
  <sheetData>
    <row r="2" spans="2:17" ht="18" x14ac:dyDescent="0.35">
      <c r="B2" s="71" t="str">
        <f>Introduction!B2</f>
        <v>LightCounting Market Research</v>
      </c>
    </row>
    <row r="3" spans="2:17" ht="15.6" x14ac:dyDescent="0.3">
      <c r="B3" s="41" t="str">
        <f>Introduction!B3</f>
        <v>February 2022 report - Sample Spreadsheet</v>
      </c>
    </row>
    <row r="4" spans="2:17" ht="15.6" x14ac:dyDescent="0.3">
      <c r="B4" s="72" t="str">
        <f>Introduction!B4</f>
        <v>Forecast: IC Chipsets for Optical Transceivers</v>
      </c>
    </row>
    <row r="5" spans="2:17" ht="14.55" customHeight="1" x14ac:dyDescent="0.3"/>
    <row r="6" spans="2:17" x14ac:dyDescent="0.3">
      <c r="E6" s="5"/>
      <c r="F6" s="5"/>
      <c r="G6" s="5"/>
      <c r="H6" s="5"/>
      <c r="I6" s="5"/>
      <c r="J6" s="5"/>
      <c r="K6" s="5"/>
      <c r="L6" s="5"/>
      <c r="M6" s="5"/>
      <c r="N6" s="5"/>
      <c r="O6" s="5"/>
      <c r="P6" s="5"/>
      <c r="Q6" s="5"/>
    </row>
    <row r="7" spans="2:17" ht="18" customHeight="1" x14ac:dyDescent="0.35">
      <c r="B7" s="76" t="s">
        <v>121</v>
      </c>
    </row>
    <row r="8" spans="2:17" x14ac:dyDescent="0.3">
      <c r="B8" s="48" t="s">
        <v>8</v>
      </c>
      <c r="C8" s="48" t="s">
        <v>7</v>
      </c>
      <c r="D8" s="48" t="s">
        <v>6</v>
      </c>
      <c r="E8" s="48" t="s">
        <v>5</v>
      </c>
      <c r="F8" s="29">
        <v>2016</v>
      </c>
      <c r="G8" s="29">
        <v>2017</v>
      </c>
      <c r="H8" s="15">
        <v>2018</v>
      </c>
      <c r="I8" s="15">
        <v>2019</v>
      </c>
      <c r="J8" s="15">
        <v>2020</v>
      </c>
      <c r="K8" s="15">
        <v>2021</v>
      </c>
      <c r="L8" s="15">
        <v>2022</v>
      </c>
      <c r="M8" s="15">
        <v>2023</v>
      </c>
      <c r="N8" s="15">
        <v>2024</v>
      </c>
      <c r="O8" s="15">
        <v>2025</v>
      </c>
      <c r="P8" s="15">
        <v>2026</v>
      </c>
      <c r="Q8" s="15">
        <v>2027</v>
      </c>
    </row>
    <row r="9" spans="2:17" x14ac:dyDescent="0.3">
      <c r="B9" s="28" t="str">
        <f>'Chipset units'!B9</f>
        <v>Fibre Channel</v>
      </c>
      <c r="C9" s="27" t="str">
        <f>'Chipset units'!C9</f>
        <v>8 Gbps</v>
      </c>
      <c r="D9" s="27" t="str">
        <f>'Chipset units'!D9</f>
        <v>100 m</v>
      </c>
      <c r="E9" s="24" t="str">
        <f>'Chipset units'!E9</f>
        <v>SFP+</v>
      </c>
      <c r="F9" s="10">
        <f>IF('Chipset units'!F9="",0,'Chipset units'!F9*'Chipset prices'!F9)/10^6</f>
        <v>3.8791328160000003</v>
      </c>
      <c r="G9" s="10">
        <f>IF('Chipset units'!G9="",0,'Chipset units'!G9*'Chipset prices'!G9)/10^6</f>
        <v>2.4053639999999992</v>
      </c>
      <c r="H9" s="10">
        <f>IF('Chipset units'!H9="",0,'Chipset units'!H9*'Chipset prices'!H9)/10^6</f>
        <v>1.1391493487400015</v>
      </c>
      <c r="I9" s="10"/>
      <c r="J9" s="10"/>
      <c r="K9" s="10"/>
      <c r="L9" s="10"/>
      <c r="M9" s="10"/>
      <c r="N9" s="10"/>
      <c r="O9" s="10"/>
      <c r="P9" s="10"/>
      <c r="Q9" s="10"/>
    </row>
    <row r="10" spans="2:17" x14ac:dyDescent="0.3">
      <c r="B10" s="20" t="str">
        <f>'Chipset units'!B10</f>
        <v>Fibre Channel</v>
      </c>
      <c r="C10" s="23" t="str">
        <f>'Chipset units'!C10</f>
        <v>8 Gbps</v>
      </c>
      <c r="D10" s="23" t="str">
        <f>'Chipset units'!D10</f>
        <v>10 km</v>
      </c>
      <c r="E10" s="22" t="str">
        <f>'Chipset units'!E10</f>
        <v>SFP+</v>
      </c>
      <c r="F10" s="10">
        <f>IF('Chipset units'!F10="",0,'Chipset units'!F10*'Chipset prices'!F10)/10^6</f>
        <v>0.35750786292000009</v>
      </c>
      <c r="G10" s="10">
        <f>IF('Chipset units'!G10="",0,'Chipset units'!G10*'Chipset prices'!G10)/10^6</f>
        <v>0.29556961200000004</v>
      </c>
      <c r="H10" s="10">
        <f>IF('Chipset units'!H10="",0,'Chipset units'!H10*'Chipset prices'!H10)/10^6</f>
        <v>0.22685681772000002</v>
      </c>
      <c r="I10" s="10"/>
      <c r="J10" s="10"/>
      <c r="K10" s="10"/>
      <c r="L10" s="10"/>
      <c r="M10" s="10"/>
      <c r="N10" s="10"/>
      <c r="O10" s="10"/>
      <c r="P10" s="10"/>
      <c r="Q10" s="10"/>
    </row>
    <row r="11" spans="2:17" x14ac:dyDescent="0.3">
      <c r="B11" s="20" t="str">
        <f>'Chipset units'!B11</f>
        <v>Fibre Channel</v>
      </c>
      <c r="C11" s="23" t="str">
        <f>'Chipset units'!C11</f>
        <v>16 Gbps</v>
      </c>
      <c r="D11" s="23" t="str">
        <f>'Chipset units'!D11</f>
        <v>100 m</v>
      </c>
      <c r="E11" s="22" t="str">
        <f>'Chipset units'!E11</f>
        <v>SFP+</v>
      </c>
      <c r="F11" s="10">
        <f>IF('Chipset units'!F11="",0,'Chipset units'!F11*'Chipset prices'!F11)/10^6</f>
        <v>11.149120515</v>
      </c>
      <c r="G11" s="10">
        <f>IF('Chipset units'!G11="",0,'Chipset units'!G11*'Chipset prices'!G11)/10^6</f>
        <v>12.071995649999996</v>
      </c>
      <c r="H11" s="10">
        <f>IF('Chipset units'!H11="",0,'Chipset units'!H11*'Chipset prices'!H11)/10^6</f>
        <v>12.12657936457501</v>
      </c>
      <c r="I11" s="10"/>
      <c r="J11" s="10"/>
      <c r="K11" s="10"/>
      <c r="L11" s="10"/>
      <c r="M11" s="10"/>
      <c r="N11" s="10"/>
      <c r="O11" s="10"/>
      <c r="P11" s="10"/>
      <c r="Q11" s="10"/>
    </row>
    <row r="12" spans="2:17" x14ac:dyDescent="0.3">
      <c r="B12" s="20" t="str">
        <f>'Chipset units'!B12</f>
        <v>Fibre Channel</v>
      </c>
      <c r="C12" s="23" t="str">
        <f>'Chipset units'!C12</f>
        <v>16 Gbps</v>
      </c>
      <c r="D12" s="23" t="str">
        <f>'Chipset units'!D12</f>
        <v>10 km</v>
      </c>
      <c r="E12" s="22" t="str">
        <f>'Chipset units'!E12</f>
        <v>SFP+</v>
      </c>
      <c r="F12" s="10">
        <f>IF('Chipset units'!F12="",0,'Chipset units'!F12*'Chipset prices'!F12)/10^6</f>
        <v>2.3775562199999998</v>
      </c>
      <c r="G12" s="10">
        <f>IF('Chipset units'!G12="",0,'Chipset units'!G12*'Chipset prices'!G12)/10^6</f>
        <v>2.017127267999999</v>
      </c>
      <c r="H12" s="10">
        <f>IF('Chipset units'!H12="",0,'Chipset units'!H12*'Chipset prices'!H12)/10^6</f>
        <v>1.6874929304999997</v>
      </c>
      <c r="I12" s="10"/>
      <c r="J12" s="10"/>
      <c r="K12" s="10"/>
      <c r="L12" s="10"/>
      <c r="M12" s="10"/>
      <c r="N12" s="10"/>
      <c r="O12" s="10"/>
      <c r="P12" s="10"/>
      <c r="Q12" s="10"/>
    </row>
    <row r="13" spans="2:17" x14ac:dyDescent="0.3">
      <c r="B13" s="20" t="str">
        <f>'Chipset units'!B13</f>
        <v>Fibre Channel</v>
      </c>
      <c r="C13" s="23" t="str">
        <f>'Chipset units'!C13</f>
        <v>32 Gbps</v>
      </c>
      <c r="D13" s="23" t="str">
        <f>'Chipset units'!D13</f>
        <v>100 m</v>
      </c>
      <c r="E13" s="22" t="str">
        <f>'Chipset units'!E13</f>
        <v>all</v>
      </c>
      <c r="F13" s="10">
        <f>IF('Chipset units'!F13="",0,'Chipset units'!F13*'Chipset prices'!F13)/10^6</f>
        <v>1.0432575966151851</v>
      </c>
      <c r="G13" s="10">
        <f>IF('Chipset units'!G13="",0,'Chipset units'!G13*'Chipset prices'!G13)/10^6</f>
        <v>3.535395682499999</v>
      </c>
      <c r="H13" s="10">
        <f>IF('Chipset units'!H13="",0,'Chipset units'!H13*'Chipset prices'!H13)/10^6</f>
        <v>3.8963746214250006</v>
      </c>
      <c r="I13" s="10"/>
      <c r="J13" s="10"/>
      <c r="K13" s="10"/>
      <c r="L13" s="10"/>
      <c r="M13" s="10"/>
      <c r="N13" s="10"/>
      <c r="O13" s="10"/>
      <c r="P13" s="10"/>
      <c r="Q13" s="10"/>
    </row>
    <row r="14" spans="2:17" x14ac:dyDescent="0.3">
      <c r="B14" s="20" t="str">
        <f>'Chipset units'!B14</f>
        <v>Fibre Channel</v>
      </c>
      <c r="C14" s="23" t="str">
        <f>'Chipset units'!C14</f>
        <v>32 Gbps</v>
      </c>
      <c r="D14" s="23" t="str">
        <f>'Chipset units'!D14</f>
        <v>10 km</v>
      </c>
      <c r="E14" s="22" t="str">
        <f>'Chipset units'!E14</f>
        <v>all</v>
      </c>
      <c r="F14" s="10">
        <f>IF('Chipset units'!F14="",0,'Chipset units'!F14*'Chipset prices'!F14)/10^6</f>
        <v>8.9495389629735522E-2</v>
      </c>
      <c r="G14" s="10">
        <f>IF('Chipset units'!G14="",0,'Chipset units'!G14*'Chipset prices'!G14)/10^6</f>
        <v>0.2204895</v>
      </c>
      <c r="H14" s="10">
        <f>IF('Chipset units'!H14="",0,'Chipset units'!H14*'Chipset prices'!H14)/10^6</f>
        <v>0.50022698748000005</v>
      </c>
      <c r="I14" s="10"/>
      <c r="J14" s="10"/>
      <c r="K14" s="10"/>
      <c r="L14" s="10"/>
      <c r="M14" s="10"/>
      <c r="N14" s="10"/>
      <c r="O14" s="10"/>
      <c r="P14" s="10"/>
      <c r="Q14" s="10"/>
    </row>
    <row r="15" spans="2:17" x14ac:dyDescent="0.3">
      <c r="B15" s="20" t="str">
        <f>'Chipset units'!B15</f>
        <v>Fibre Channel</v>
      </c>
      <c r="C15" s="23" t="str">
        <f>'Chipset units'!C15</f>
        <v>64 Gbps</v>
      </c>
      <c r="D15" s="23" t="str">
        <f>'Chipset units'!D15</f>
        <v>100 m</v>
      </c>
      <c r="E15" s="22" t="str">
        <f>'Chipset units'!E15</f>
        <v>all</v>
      </c>
      <c r="F15" s="10">
        <f>IF('Chipset units'!F15="",0,'Chipset units'!F15*'Chipset prices'!F15)/10^6</f>
        <v>0</v>
      </c>
      <c r="G15" s="10">
        <f>IF('Chipset units'!G15="",0,'Chipset units'!G15*'Chipset prices'!G15)/10^6</f>
        <v>0</v>
      </c>
      <c r="H15" s="10">
        <f>IF('Chipset units'!H15="",0,'Chipset units'!H15*'Chipset prices'!H15)/10^6</f>
        <v>1.0081423738359062E-2</v>
      </c>
      <c r="I15" s="10"/>
      <c r="J15" s="10"/>
      <c r="K15" s="10"/>
      <c r="L15" s="10"/>
      <c r="M15" s="10"/>
      <c r="N15" s="10"/>
      <c r="O15" s="10"/>
      <c r="P15" s="10"/>
      <c r="Q15" s="10"/>
    </row>
    <row r="16" spans="2:17" x14ac:dyDescent="0.3">
      <c r="B16" s="17" t="str">
        <f>'Chipset units'!B16</f>
        <v>Fibre Channel</v>
      </c>
      <c r="C16" s="6" t="str">
        <f>'Chipset units'!C16</f>
        <v>64 Gbps</v>
      </c>
      <c r="D16" s="6" t="str">
        <f>'Chipset units'!D16</f>
        <v>10 km</v>
      </c>
      <c r="E16" s="25" t="str">
        <f>'Chipset units'!E16</f>
        <v>all</v>
      </c>
      <c r="F16" s="13">
        <f>IF('Chipset units'!F16="",0,'Chipset units'!F16*'Chipset prices'!F16)/10^6</f>
        <v>0</v>
      </c>
      <c r="G16" s="13">
        <f>IF('Chipset units'!G16="",0,'Chipset units'!G16*'Chipset prices'!G16)/10^6</f>
        <v>0</v>
      </c>
      <c r="H16" s="13">
        <f>IF('Chipset units'!H16="",0,'Chipset units'!H16*'Chipset prices'!H16)/10^6</f>
        <v>0</v>
      </c>
      <c r="I16" s="13"/>
      <c r="J16" s="13"/>
      <c r="K16" s="13"/>
      <c r="L16" s="13"/>
      <c r="M16" s="13"/>
      <c r="N16" s="13"/>
      <c r="O16" s="13"/>
      <c r="P16" s="13"/>
      <c r="Q16" s="13"/>
    </row>
    <row r="17" spans="2:21" x14ac:dyDescent="0.3">
      <c r="B17" s="20" t="str">
        <f>'Chipset units'!B17</f>
        <v>AOC</v>
      </c>
      <c r="C17" s="23" t="str">
        <f>'Chipset units'!C17</f>
        <v>≤10G</v>
      </c>
      <c r="D17" s="2">
        <f>'Chipset units'!D17</f>
        <v>1</v>
      </c>
      <c r="E17" s="22" t="str">
        <f>'Chipset units'!E17</f>
        <v>SFP+</v>
      </c>
      <c r="F17" s="10">
        <f>IF('Chipset units'!F17="",0,'Chipset units'!F17*'Chipset prices'!F17)/10^6</f>
        <v>7.6097041791940523</v>
      </c>
      <c r="G17" s="10">
        <f>IF('Chipset units'!G17="",0,'Chipset units'!G17*'Chipset prices'!G17)/10^6</f>
        <v>11.14446927128788</v>
      </c>
      <c r="H17" s="10">
        <f>IF('Chipset units'!H17="",0,'Chipset units'!H17*'Chipset prices'!H17)/10^6</f>
        <v>12.306883948864812</v>
      </c>
      <c r="I17" s="10"/>
      <c r="J17" s="10"/>
      <c r="K17" s="10"/>
      <c r="L17" s="10"/>
      <c r="M17" s="10"/>
      <c r="N17" s="10"/>
      <c r="O17" s="10"/>
      <c r="P17" s="10"/>
      <c r="Q17" s="10"/>
      <c r="R17" s="153"/>
      <c r="S17" s="153"/>
      <c r="T17" s="153"/>
      <c r="U17" s="153"/>
    </row>
    <row r="18" spans="2:21" x14ac:dyDescent="0.3">
      <c r="B18" s="20" t="str">
        <f>'Chipset units'!B18</f>
        <v>AOC</v>
      </c>
      <c r="C18" s="23" t="str">
        <f>'Chipset units'!C18</f>
        <v>≤10G</v>
      </c>
      <c r="D18" s="2">
        <f>'Chipset units'!D18</f>
        <v>4</v>
      </c>
      <c r="E18" s="22" t="str">
        <f>'Chipset units'!E18</f>
        <v>QSFP+</v>
      </c>
      <c r="F18" s="21">
        <f>IF('Chipset units'!F18="",0,'Chipset units'!F18*'Chipset prices'!F18)/10^6</f>
        <v>8.9761135619524737</v>
      </c>
      <c r="G18" s="21">
        <f>IF('Chipset units'!G18="",0,'Chipset units'!G18*'Chipset prices'!G18)/10^6</f>
        <v>5.2921991199999985</v>
      </c>
      <c r="H18" s="21">
        <f>IF('Chipset units'!H18="",0,'Chipset units'!H18*'Chipset prices'!H18)/10^6</f>
        <v>6.4707501456000012</v>
      </c>
      <c r="I18" s="21"/>
      <c r="J18" s="21"/>
      <c r="K18" s="21"/>
      <c r="L18" s="21"/>
      <c r="M18" s="21"/>
      <c r="N18" s="21"/>
      <c r="O18" s="21"/>
      <c r="P18" s="21"/>
      <c r="Q18" s="21"/>
      <c r="R18" s="153"/>
      <c r="S18" s="153"/>
      <c r="T18" s="153"/>
      <c r="U18" s="153"/>
    </row>
    <row r="19" spans="2:21" x14ac:dyDescent="0.3">
      <c r="B19" s="20" t="str">
        <f>'Chipset units'!B19</f>
        <v>AOC</v>
      </c>
      <c r="C19" s="23" t="str">
        <f>'Chipset units'!C19</f>
        <v>≤10G</v>
      </c>
      <c r="D19" s="2" t="str">
        <f>'Chipset units'!D19</f>
        <v>4:1</v>
      </c>
      <c r="E19" s="22" t="str">
        <f>'Chipset units'!E19</f>
        <v>QSFP+/SFP+</v>
      </c>
      <c r="F19" s="21">
        <f>IF('Chipset units'!F19="",0,'Chipset units'!F19*'Chipset prices'!F19)/10^6</f>
        <v>0.88192000000000004</v>
      </c>
      <c r="G19" s="21">
        <f>IF('Chipset units'!G19="",0,'Chipset units'!G19*'Chipset prices'!G19)/10^6</f>
        <v>0.74555000000000016</v>
      </c>
      <c r="H19" s="21">
        <f>IF('Chipset units'!H19="",0,'Chipset units'!H19*'Chipset prices'!H19)/10^6</f>
        <v>1.1078867172286657</v>
      </c>
      <c r="I19" s="21"/>
      <c r="J19" s="21"/>
      <c r="K19" s="21"/>
      <c r="L19" s="21"/>
      <c r="M19" s="21"/>
      <c r="N19" s="21"/>
      <c r="O19" s="21"/>
      <c r="P19" s="21"/>
      <c r="Q19" s="21"/>
      <c r="R19" s="153"/>
      <c r="S19" s="153"/>
      <c r="T19" s="153"/>
      <c r="U19" s="153"/>
    </row>
    <row r="20" spans="2:21" x14ac:dyDescent="0.3">
      <c r="B20" s="20" t="str">
        <f>'Chipset units'!B20</f>
        <v>AOC</v>
      </c>
      <c r="C20" s="23" t="str">
        <f>'Chipset units'!C20</f>
        <v>≤12.5G</v>
      </c>
      <c r="D20" s="2">
        <f>'Chipset units'!D20</f>
        <v>12</v>
      </c>
      <c r="E20" s="22" t="str">
        <f>'Chipset units'!E20</f>
        <v>CXP</v>
      </c>
      <c r="F20" s="21">
        <f>IF('Chipset units'!F20="",0,'Chipset units'!F20*'Chipset prices'!F20)/10^6</f>
        <v>10.096866289533667</v>
      </c>
      <c r="G20" s="21">
        <f>IF('Chipset units'!G20="",0,'Chipset units'!G20*'Chipset prices'!G20)/10^6</f>
        <v>6.3091897000000001</v>
      </c>
      <c r="H20" s="21">
        <f>IF('Chipset units'!H20="",0,'Chipset units'!H20*'Chipset prices'!H20)/10^6</f>
        <v>3.3541329932000004</v>
      </c>
      <c r="I20" s="21"/>
      <c r="J20" s="21"/>
      <c r="K20" s="21"/>
      <c r="L20" s="21"/>
      <c r="M20" s="21"/>
      <c r="N20" s="21"/>
      <c r="O20" s="21"/>
      <c r="P20" s="21"/>
      <c r="Q20" s="21"/>
      <c r="R20" s="153"/>
      <c r="S20" s="153"/>
      <c r="T20" s="153"/>
      <c r="U20" s="153"/>
    </row>
    <row r="21" spans="2:21" x14ac:dyDescent="0.3">
      <c r="B21" s="20" t="str">
        <f>'Chipset units'!B21</f>
        <v>XCVR</v>
      </c>
      <c r="C21" s="23" t="str">
        <f>'Chipset units'!C21</f>
        <v>≤12.5G</v>
      </c>
      <c r="D21" s="2">
        <f>'Chipset units'!D21</f>
        <v>12</v>
      </c>
      <c r="E21" s="22" t="str">
        <f>'Chipset units'!E21</f>
        <v>CXP</v>
      </c>
      <c r="F21" s="21">
        <f>IF('Chipset units'!F21="",0,'Chipset units'!F21*'Chipset prices'!F21)/10^6</f>
        <v>0.9425593612548977</v>
      </c>
      <c r="G21" s="21">
        <f>IF('Chipset units'!G21="",0,'Chipset units'!G21*'Chipset prices'!G21)/10^6</f>
        <v>0.62073418000000002</v>
      </c>
      <c r="H21" s="21">
        <f>IF('Chipset units'!H21="",0,'Chipset units'!H21*'Chipset prices'!H21)/10^6</f>
        <v>0.44692534700000042</v>
      </c>
      <c r="I21" s="21"/>
      <c r="J21" s="21"/>
      <c r="K21" s="21"/>
      <c r="L21" s="21"/>
      <c r="M21" s="21"/>
      <c r="N21" s="21"/>
      <c r="O21" s="21"/>
      <c r="P21" s="21"/>
      <c r="Q21" s="21"/>
      <c r="R21" s="153"/>
      <c r="S21" s="153"/>
      <c r="T21" s="153"/>
      <c r="U21" s="153"/>
    </row>
    <row r="22" spans="2:21" x14ac:dyDescent="0.3">
      <c r="B22" s="20" t="str">
        <f>'Chipset units'!B22</f>
        <v>AOC</v>
      </c>
      <c r="C22" s="23" t="str">
        <f>'Chipset units'!C22</f>
        <v>12-14G</v>
      </c>
      <c r="D22" s="2">
        <f>'Chipset units'!D22</f>
        <v>4</v>
      </c>
      <c r="E22" s="22" t="str">
        <f>'Chipset units'!E22</f>
        <v>QSFP+</v>
      </c>
      <c r="F22" s="21">
        <f>IF('Chipset units'!F22="",0,'Chipset units'!F22*'Chipset prices'!F22)/10^6</f>
        <v>3.0172318241843135</v>
      </c>
      <c r="G22" s="21">
        <f>IF('Chipset units'!G22="",0,'Chipset units'!G22*'Chipset prices'!G22)/10^6</f>
        <v>2.150559474648952</v>
      </c>
      <c r="H22" s="21">
        <f>IF('Chipset units'!H22="",0,'Chipset units'!H22*'Chipset prices'!H22)/10^6</f>
        <v>0.90604063557805026</v>
      </c>
      <c r="I22" s="21"/>
      <c r="J22" s="21"/>
      <c r="K22" s="21"/>
      <c r="L22" s="21"/>
      <c r="M22" s="21"/>
      <c r="N22" s="21"/>
      <c r="O22" s="21"/>
      <c r="P22" s="21"/>
      <c r="Q22" s="21"/>
      <c r="R22" s="153"/>
      <c r="S22" s="153"/>
      <c r="T22" s="153"/>
      <c r="U22" s="153"/>
    </row>
    <row r="23" spans="2:21" x14ac:dyDescent="0.3">
      <c r="B23" s="20" t="str">
        <f>'Chipset units'!B23</f>
        <v>AOC</v>
      </c>
      <c r="C23" s="23" t="str">
        <f>'Chipset units'!C23</f>
        <v>12-14G</v>
      </c>
      <c r="D23" s="2">
        <f>'Chipset units'!D23</f>
        <v>4</v>
      </c>
      <c r="E23" s="22" t="str">
        <f>'Chipset units'!E23</f>
        <v>Mini-SAS HD</v>
      </c>
      <c r="F23" s="21">
        <f>IF('Chipset units'!F23="",0,'Chipset units'!F23*'Chipset prices'!F23)/10^6</f>
        <v>0.48220255892672442</v>
      </c>
      <c r="G23" s="21">
        <f>IF('Chipset units'!G23="",0,'Chipset units'!G23*'Chipset prices'!G23)/10^6</f>
        <v>0.57210320924665103</v>
      </c>
      <c r="H23" s="21">
        <f>IF('Chipset units'!H23="",0,'Chipset units'!H23*'Chipset prices'!H23)/10^6</f>
        <v>0.54906007610022234</v>
      </c>
      <c r="I23" s="21"/>
      <c r="J23" s="21"/>
      <c r="K23" s="21"/>
      <c r="L23" s="21"/>
      <c r="M23" s="21"/>
      <c r="N23" s="21"/>
      <c r="O23" s="21"/>
      <c r="P23" s="21"/>
      <c r="Q23" s="21"/>
      <c r="R23" s="153"/>
      <c r="S23" s="153"/>
      <c r="T23" s="153"/>
      <c r="U23" s="153"/>
    </row>
    <row r="24" spans="2:21" x14ac:dyDescent="0.3">
      <c r="B24" s="20" t="str">
        <f>'Chipset units'!B24</f>
        <v>AOC</v>
      </c>
      <c r="C24" s="23" t="str">
        <f>'Chipset units'!C24</f>
        <v>25-28G</v>
      </c>
      <c r="D24" s="2">
        <f>'Chipset units'!D24</f>
        <v>1</v>
      </c>
      <c r="E24" s="22" t="str">
        <f>'Chipset units'!E24</f>
        <v>SFP28</v>
      </c>
      <c r="F24" s="21">
        <f>IF('Chipset units'!F24="",0,'Chipset units'!F24*'Chipset prices'!F24)/10^6</f>
        <v>0.2475</v>
      </c>
      <c r="G24" s="21">
        <f>IF('Chipset units'!G24="",0,'Chipset units'!G24*'Chipset prices'!G24)/10^6</f>
        <v>3.0788079423071504</v>
      </c>
      <c r="H24" s="21">
        <f>IF('Chipset units'!H24="",0,'Chipset units'!H24*'Chipset prices'!H24)/10^6</f>
        <v>11.764243002655645</v>
      </c>
      <c r="I24" s="21"/>
      <c r="J24" s="21"/>
      <c r="K24" s="21"/>
      <c r="L24" s="21"/>
      <c r="M24" s="21"/>
      <c r="N24" s="21"/>
      <c r="O24" s="21"/>
      <c r="P24" s="21"/>
      <c r="Q24" s="21"/>
      <c r="R24" s="153"/>
      <c r="S24" s="153"/>
      <c r="T24" s="153"/>
      <c r="U24" s="153"/>
    </row>
    <row r="25" spans="2:21" x14ac:dyDescent="0.3">
      <c r="B25" s="20" t="str">
        <f>'Chipset units'!B25</f>
        <v>AOC</v>
      </c>
      <c r="C25" s="23" t="str">
        <f>'Chipset units'!C25</f>
        <v>25-28G</v>
      </c>
      <c r="D25" s="2">
        <f>'Chipset units'!D25</f>
        <v>4</v>
      </c>
      <c r="E25" s="22" t="str">
        <f>'Chipset units'!E25</f>
        <v>QSFP28</v>
      </c>
      <c r="F25" s="21">
        <f>IF('Chipset units'!F25="",0,'Chipset units'!F25*'Chipset prices'!F25)/10^6</f>
        <v>7.0459734669247087</v>
      </c>
      <c r="G25" s="21">
        <f>IF('Chipset units'!G25="",0,'Chipset units'!G25*'Chipset prices'!G25)/10^6</f>
        <v>6.9820759757080051</v>
      </c>
      <c r="H25" s="21">
        <f>IF('Chipset units'!H25="",0,'Chipset units'!H25*'Chipset prices'!H25)/10^6</f>
        <v>6.0006036382010404</v>
      </c>
      <c r="I25" s="21"/>
      <c r="J25" s="21"/>
      <c r="K25" s="21"/>
      <c r="L25" s="21"/>
      <c r="M25" s="21"/>
      <c r="N25" s="21"/>
      <c r="O25" s="21"/>
      <c r="P25" s="21"/>
      <c r="Q25" s="21"/>
      <c r="R25" s="153"/>
      <c r="S25" s="153"/>
      <c r="T25" s="153"/>
      <c r="U25" s="153"/>
    </row>
    <row r="26" spans="2:21" x14ac:dyDescent="0.3">
      <c r="B26" s="20" t="str">
        <f>'Chipset units'!B26</f>
        <v>AOC</v>
      </c>
      <c r="C26" s="23" t="str">
        <f>'Chipset units'!C26</f>
        <v>25-28G</v>
      </c>
      <c r="D26" s="2" t="str">
        <f>'Chipset units'!D26</f>
        <v>4:1</v>
      </c>
      <c r="E26" s="22" t="str">
        <f>'Chipset units'!E26</f>
        <v>QSFP28/SFP28</v>
      </c>
      <c r="F26" s="21">
        <f>IF('Chipset units'!F26="",0,'Chipset units'!F26*'Chipset prices'!F26)/10^6</f>
        <v>0</v>
      </c>
      <c r="G26" s="21">
        <f>IF('Chipset units'!G26="",0,'Chipset units'!G26*'Chipset prices'!G26)/10^6</f>
        <v>6.2115271581315593E-2</v>
      </c>
      <c r="H26" s="21">
        <f>IF('Chipset units'!H26="",0,'Chipset units'!H26*'Chipset prices'!H26)/10^6</f>
        <v>2.990227376624665E-2</v>
      </c>
      <c r="I26" s="21"/>
      <c r="J26" s="21"/>
      <c r="K26" s="21"/>
      <c r="L26" s="21"/>
      <c r="M26" s="21"/>
      <c r="N26" s="21"/>
      <c r="O26" s="21"/>
      <c r="P26" s="21"/>
      <c r="Q26" s="21"/>
      <c r="R26" s="153"/>
      <c r="S26" s="153"/>
      <c r="T26" s="153"/>
      <c r="U26" s="153"/>
    </row>
    <row r="27" spans="2:21" x14ac:dyDescent="0.3">
      <c r="B27" s="20" t="str">
        <f>'Chipset units'!B27</f>
        <v>AOC</v>
      </c>
      <c r="C27" s="23" t="str">
        <f>'Chipset units'!C27</f>
        <v>25-28G</v>
      </c>
      <c r="D27" s="2">
        <f>'Chipset units'!D27</f>
        <v>4</v>
      </c>
      <c r="E27" s="22" t="str">
        <f>'Chipset units'!E27</f>
        <v>Mini-SAS HD</v>
      </c>
      <c r="F27" s="21">
        <f>IF('Chipset units'!F27="",0,'Chipset units'!F27*'Chipset prices'!F27)/10^6</f>
        <v>0</v>
      </c>
      <c r="G27" s="21">
        <f>IF('Chipset units'!G27="",0,'Chipset units'!G27*'Chipset prices'!G27)/10^6</f>
        <v>0</v>
      </c>
      <c r="H27" s="21">
        <f>IF('Chipset units'!H27="",0,'Chipset units'!H27*'Chipset prices'!H27)/10^6</f>
        <v>0</v>
      </c>
      <c r="I27" s="21"/>
      <c r="J27" s="21"/>
      <c r="K27" s="21"/>
      <c r="L27" s="21"/>
      <c r="M27" s="21"/>
      <c r="N27" s="21"/>
      <c r="O27" s="21"/>
      <c r="P27" s="21"/>
      <c r="Q27" s="21"/>
      <c r="R27" s="153"/>
      <c r="S27" s="153"/>
      <c r="T27" s="153"/>
      <c r="U27" s="153"/>
    </row>
    <row r="28" spans="2:21" x14ac:dyDescent="0.3">
      <c r="B28" s="20" t="str">
        <f>'Chipset units'!B28</f>
        <v>AOC</v>
      </c>
      <c r="C28" s="23" t="str">
        <f>'Chipset units'!C28</f>
        <v>25-28G</v>
      </c>
      <c r="D28" s="2">
        <f>'Chipset units'!D28</f>
        <v>12</v>
      </c>
      <c r="E28" s="22" t="str">
        <f>'Chipset units'!E28</f>
        <v>CXP28</v>
      </c>
      <c r="F28" s="21">
        <f>IF('Chipset units'!F28="",0,'Chipset units'!F28*'Chipset prices'!F28)/10^6</f>
        <v>0</v>
      </c>
      <c r="G28" s="21">
        <f>IF('Chipset units'!G28="",0,'Chipset units'!G28*'Chipset prices'!G28)/10^6</f>
        <v>0</v>
      </c>
      <c r="H28" s="21">
        <f>IF('Chipset units'!H28="",0,'Chipset units'!H28*'Chipset prices'!H28)/10^6</f>
        <v>0</v>
      </c>
      <c r="I28" s="21"/>
      <c r="J28" s="21"/>
      <c r="K28" s="21"/>
      <c r="L28" s="21"/>
      <c r="M28" s="21"/>
      <c r="N28" s="21"/>
      <c r="O28" s="21"/>
      <c r="P28" s="21"/>
      <c r="Q28" s="21"/>
      <c r="R28" s="153"/>
      <c r="S28" s="153"/>
      <c r="T28" s="153"/>
      <c r="U28" s="153"/>
    </row>
    <row r="29" spans="2:21" x14ac:dyDescent="0.3">
      <c r="B29" s="20" t="str">
        <f>'Chipset units'!B29</f>
        <v>EOM</v>
      </c>
      <c r="C29" s="23" t="str">
        <f>'Chipset units'!C29</f>
        <v>25-28G</v>
      </c>
      <c r="D29" s="2" t="str">
        <f>'Chipset units'!D29</f>
        <v>4,8,12,24</v>
      </c>
      <c r="E29" s="22" t="str">
        <f>'Chipset units'!E29</f>
        <v>XCVR</v>
      </c>
      <c r="F29" s="21">
        <f>IF('Chipset units'!F29="",0,'Chipset units'!F29*'Chipset prices'!F29)/10^6</f>
        <v>2.6717899579566442</v>
      </c>
      <c r="G29" s="21">
        <f>IF('Chipset units'!G29="",0,'Chipset units'!G29*'Chipset prices'!G29)/10^6</f>
        <v>5.4428141900000018</v>
      </c>
      <c r="H29" s="21">
        <f>IF('Chipset units'!H29="",0,'Chipset units'!H29*'Chipset prices'!H29)/10^6</f>
        <v>6.8952169000000012</v>
      </c>
      <c r="I29" s="21"/>
      <c r="J29" s="21"/>
      <c r="K29" s="21"/>
      <c r="L29" s="21"/>
      <c r="M29" s="21"/>
      <c r="N29" s="21"/>
      <c r="O29" s="21"/>
      <c r="P29" s="21"/>
      <c r="Q29" s="21"/>
      <c r="R29" s="153"/>
      <c r="S29" s="153"/>
      <c r="T29" s="153"/>
      <c r="U29" s="153"/>
    </row>
    <row r="30" spans="2:21" x14ac:dyDescent="0.3">
      <c r="B30" s="20" t="str">
        <f>'Chipset units'!B30</f>
        <v>XCVR</v>
      </c>
      <c r="C30" s="23" t="str">
        <f>'Chipset units'!C30</f>
        <v>25-28G</v>
      </c>
      <c r="D30" s="2">
        <f>'Chipset units'!D30</f>
        <v>12</v>
      </c>
      <c r="E30" s="22" t="str">
        <f>'Chipset units'!E30</f>
        <v>CXP28</v>
      </c>
      <c r="F30" s="21">
        <f>IF('Chipset units'!F30="",0,'Chipset units'!F30*'Chipset prices'!F30)/10^6</f>
        <v>0</v>
      </c>
      <c r="G30" s="21">
        <f>IF('Chipset units'!G30="",0,'Chipset units'!G30*'Chipset prices'!G30)/10^6</f>
        <v>0</v>
      </c>
      <c r="H30" s="21">
        <f>IF('Chipset units'!H30="",0,'Chipset units'!H30*'Chipset prices'!H30)/10^6</f>
        <v>0.14835150000000003</v>
      </c>
      <c r="I30" s="21"/>
      <c r="J30" s="21"/>
      <c r="K30" s="21"/>
      <c r="L30" s="21"/>
      <c r="M30" s="21"/>
      <c r="N30" s="21"/>
      <c r="O30" s="21"/>
      <c r="P30" s="21"/>
      <c r="Q30" s="21"/>
      <c r="R30" s="153"/>
      <c r="S30" s="153"/>
      <c r="T30" s="153"/>
      <c r="U30" s="153"/>
    </row>
    <row r="31" spans="2:21" x14ac:dyDescent="0.3">
      <c r="B31" s="20" t="str">
        <f>'Chipset units'!B31</f>
        <v>AOC</v>
      </c>
      <c r="C31" s="23" t="str">
        <f>'Chipset units'!C31</f>
        <v>50-56G</v>
      </c>
      <c r="D31" s="2">
        <f>'Chipset units'!D31</f>
        <v>1</v>
      </c>
      <c r="E31" s="22" t="str">
        <f>'Chipset units'!E31</f>
        <v>SFP56</v>
      </c>
      <c r="F31" s="21">
        <f>IF('Chipset units'!F31="",0,'Chipset units'!F31*'Chipset prices'!F31)/10^6</f>
        <v>0</v>
      </c>
      <c r="G31" s="21">
        <f>IF('Chipset units'!G31="",0,'Chipset units'!G31*'Chipset prices'!G31)/10^6</f>
        <v>0</v>
      </c>
      <c r="H31" s="21">
        <f>IF('Chipset units'!H31="",0,'Chipset units'!H31*'Chipset prices'!H31)/10^6</f>
        <v>0</v>
      </c>
      <c r="I31" s="21"/>
      <c r="J31" s="21"/>
      <c r="K31" s="21"/>
      <c r="L31" s="21"/>
      <c r="M31" s="21"/>
      <c r="N31" s="21"/>
      <c r="O31" s="21"/>
      <c r="P31" s="21"/>
      <c r="Q31" s="21"/>
      <c r="R31" s="153"/>
      <c r="S31" s="153"/>
      <c r="T31" s="153"/>
      <c r="U31" s="153"/>
    </row>
    <row r="32" spans="2:21" x14ac:dyDescent="0.3">
      <c r="B32" s="20" t="str">
        <f>'Chipset units'!B32</f>
        <v>AOC</v>
      </c>
      <c r="C32" s="23" t="str">
        <f>'Chipset units'!C32</f>
        <v>50-56G</v>
      </c>
      <c r="D32" s="2">
        <f>'Chipset units'!D32</f>
        <v>4</v>
      </c>
      <c r="E32" s="22" t="str">
        <f>'Chipset units'!E32</f>
        <v>QSFP56</v>
      </c>
      <c r="F32" s="21">
        <f>IF('Chipset units'!F32="",0,'Chipset units'!F32*'Chipset prices'!F32)/10^6</f>
        <v>0</v>
      </c>
      <c r="G32" s="21">
        <f>IF('Chipset units'!G32="",0,'Chipset units'!G32*'Chipset prices'!G32)/10^6</f>
        <v>0</v>
      </c>
      <c r="H32" s="21">
        <f>IF('Chipset units'!H32="",0,'Chipset units'!H32*'Chipset prices'!H32)/10^6</f>
        <v>0</v>
      </c>
      <c r="I32" s="21"/>
      <c r="J32" s="21"/>
      <c r="K32" s="21"/>
      <c r="L32" s="21"/>
      <c r="M32" s="21"/>
      <c r="N32" s="21"/>
      <c r="O32" s="21"/>
      <c r="P32" s="21"/>
      <c r="Q32" s="21"/>
      <c r="R32" s="153"/>
      <c r="S32" s="153"/>
      <c r="T32" s="153"/>
      <c r="U32" s="153"/>
    </row>
    <row r="33" spans="2:21" x14ac:dyDescent="0.3">
      <c r="B33" s="20" t="str">
        <f>'Chipset units'!B33</f>
        <v>EOM</v>
      </c>
      <c r="C33" s="23" t="str">
        <f>'Chipset units'!C33</f>
        <v>50-56G</v>
      </c>
      <c r="D33" s="2" t="str">
        <f>'Chipset units'!D33</f>
        <v>8,12,16,24</v>
      </c>
      <c r="E33" s="22" t="str">
        <f>'Chipset units'!E33</f>
        <v>TBD</v>
      </c>
      <c r="F33" s="21">
        <f>IF('Chipset units'!F33="",0,'Chipset units'!F33*'Chipset prices'!F33)/10^6</f>
        <v>0</v>
      </c>
      <c r="G33" s="21">
        <f>IF('Chipset units'!G33="",0,'Chipset units'!G33*'Chipset prices'!G33)/10^6</f>
        <v>0</v>
      </c>
      <c r="H33" s="21">
        <f>IF('Chipset units'!H33="",0,'Chipset units'!H33*'Chipset prices'!H33)/10^6</f>
        <v>0</v>
      </c>
      <c r="I33" s="21"/>
      <c r="J33" s="21"/>
      <c r="K33" s="21"/>
      <c r="L33" s="21"/>
      <c r="M33" s="21"/>
      <c r="N33" s="21"/>
      <c r="O33" s="21"/>
      <c r="P33" s="21"/>
      <c r="Q33" s="21"/>
      <c r="R33" s="153"/>
      <c r="S33" s="153"/>
      <c r="T33" s="153"/>
      <c r="U33" s="153"/>
    </row>
    <row r="34" spans="2:21" x14ac:dyDescent="0.3">
      <c r="B34" s="20" t="str">
        <f>'Chipset units'!B34</f>
        <v>AOC</v>
      </c>
      <c r="C34" s="23" t="str">
        <f>'Chipset units'!C34</f>
        <v>50-56G</v>
      </c>
      <c r="D34" s="2" t="str">
        <f>'Chipset units'!D34</f>
        <v>4 or 8</v>
      </c>
      <c r="E34" s="22" t="str">
        <f>'Chipset units'!E34</f>
        <v>OSFP</v>
      </c>
      <c r="F34" s="21">
        <f>IF('Chipset units'!F34="",0,'Chipset units'!F34*'Chipset prices'!F34)/10^6</f>
        <v>0</v>
      </c>
      <c r="G34" s="21">
        <f>IF('Chipset units'!G34="",0,'Chipset units'!G34*'Chipset prices'!G34)/10^6</f>
        <v>0</v>
      </c>
      <c r="H34" s="21">
        <f>IF('Chipset units'!H34="",0,'Chipset units'!H34*'Chipset prices'!H34)/10^6</f>
        <v>0</v>
      </c>
      <c r="I34" s="21"/>
      <c r="J34" s="21"/>
      <c r="K34" s="21"/>
      <c r="L34" s="21"/>
      <c r="M34" s="21"/>
      <c r="N34" s="21"/>
      <c r="O34" s="21"/>
      <c r="P34" s="21"/>
      <c r="Q34" s="21"/>
      <c r="R34" s="153"/>
      <c r="S34" s="153"/>
      <c r="T34" s="153"/>
      <c r="U34" s="153"/>
    </row>
    <row r="35" spans="2:21" x14ac:dyDescent="0.3">
      <c r="B35" s="20" t="str">
        <f>'Chipset units'!B35</f>
        <v>AOC</v>
      </c>
      <c r="C35" s="23" t="str">
        <f>'Chipset units'!C35</f>
        <v>50-56G</v>
      </c>
      <c r="D35" s="2" t="str">
        <f>'Chipset units'!D35</f>
        <v>4:1 or 8:1</v>
      </c>
      <c r="E35" s="22" t="str">
        <f>'Chipset units'!E35</f>
        <v>QSFP28</v>
      </c>
      <c r="F35" s="21">
        <f>IF('Chipset units'!F35="",0,'Chipset units'!F35*'Chipset prices'!F35)/10^6</f>
        <v>0</v>
      </c>
      <c r="G35" s="21">
        <f>IF('Chipset units'!G35="",0,'Chipset units'!G35*'Chipset prices'!G35)/10^6</f>
        <v>0</v>
      </c>
      <c r="H35" s="21">
        <f>IF('Chipset units'!H35="",0,'Chipset units'!H35*'Chipset prices'!H35)/10^6</f>
        <v>0</v>
      </c>
      <c r="I35" s="21"/>
      <c r="J35" s="21"/>
      <c r="K35" s="21"/>
      <c r="L35" s="21"/>
      <c r="M35" s="21"/>
      <c r="N35" s="21"/>
      <c r="O35" s="21"/>
      <c r="P35" s="21"/>
      <c r="Q35" s="21"/>
      <c r="R35" s="153"/>
      <c r="S35" s="153"/>
      <c r="T35" s="153"/>
      <c r="U35" s="153"/>
    </row>
    <row r="36" spans="2:21" s="23" customFormat="1" x14ac:dyDescent="0.3">
      <c r="B36" s="20" t="str">
        <f>'Chipset units'!B36</f>
        <v>AOC</v>
      </c>
      <c r="C36" s="23" t="str">
        <f>'Chipset units'!C36</f>
        <v>100G</v>
      </c>
      <c r="D36" s="2" t="str">
        <f>'Chipset units'!D36</f>
        <v>8:1</v>
      </c>
      <c r="E36" s="22" t="str">
        <f>'Chipset units'!E36</f>
        <v>OSFP</v>
      </c>
      <c r="F36" s="21">
        <f>IF('Chipset units'!F36="",0,'Chipset units'!F36*'Chipset prices'!F36)/10^6</f>
        <v>0</v>
      </c>
      <c r="G36" s="21">
        <f>IF('Chipset units'!G36="",0,'Chipset units'!G36*'Chipset prices'!G36)/10^6</f>
        <v>0</v>
      </c>
      <c r="H36" s="21">
        <f>IF('Chipset units'!H36="",0,'Chipset units'!H36*'Chipset prices'!H36)/10^6</f>
        <v>0</v>
      </c>
      <c r="I36" s="21"/>
      <c r="J36" s="21"/>
      <c r="K36" s="21"/>
      <c r="L36" s="21"/>
      <c r="M36" s="21"/>
      <c r="N36" s="21"/>
      <c r="O36" s="21"/>
      <c r="P36" s="21"/>
      <c r="Q36" s="21"/>
      <c r="R36" s="99"/>
      <c r="S36" s="99"/>
      <c r="T36" s="99"/>
      <c r="U36" s="99"/>
    </row>
    <row r="37" spans="2:21" x14ac:dyDescent="0.3">
      <c r="B37" s="17" t="str">
        <f>'Chipset units'!B37</f>
        <v>AOC</v>
      </c>
      <c r="C37" s="6" t="str">
        <f>'Chipset units'!C37</f>
        <v>100G</v>
      </c>
      <c r="D37" s="11">
        <v>16</v>
      </c>
      <c r="E37" s="25" t="s">
        <v>288</v>
      </c>
      <c r="F37" s="168">
        <f>IF('Chipset units'!F37="",0,'Chipset units'!F37*'Chipset prices'!F37)/10^6</f>
        <v>0</v>
      </c>
      <c r="G37" s="168">
        <f>IF('Chipset units'!G37="",0,'Chipset units'!G37*'Chipset prices'!G37)/10^6</f>
        <v>0</v>
      </c>
      <c r="H37" s="168">
        <f>IF('Chipset units'!H37="",0,'Chipset units'!H37*'Chipset prices'!H37)/10^6</f>
        <v>0</v>
      </c>
      <c r="I37" s="168"/>
      <c r="J37" s="168"/>
      <c r="K37" s="168"/>
      <c r="L37" s="168"/>
      <c r="M37" s="168"/>
      <c r="N37" s="168"/>
      <c r="O37" s="168"/>
      <c r="P37" s="168"/>
      <c r="Q37" s="168"/>
      <c r="R37" s="153"/>
      <c r="S37" s="153"/>
      <c r="T37" s="153"/>
      <c r="U37" s="153"/>
    </row>
    <row r="38" spans="2:21" x14ac:dyDescent="0.3">
      <c r="B38" s="20" t="str">
        <f>'Chipset units'!B38</f>
        <v>Active Electronic Cables</v>
      </c>
      <c r="C38" s="23" t="str">
        <f>'Chipset units'!C38</f>
        <v>100G</v>
      </c>
      <c r="D38" s="2">
        <f>'Chipset units'!D38</f>
        <v>0</v>
      </c>
      <c r="E38" s="22" t="str">
        <f>'Chipset units'!E38</f>
        <v>QSFP28/SFP112</v>
      </c>
      <c r="F38" s="21">
        <f>IF('Chipset units'!F38="",0,'Chipset units'!F38*'Chipset prices'!F38)/10^6</f>
        <v>1.2894658128000001</v>
      </c>
      <c r="G38" s="21">
        <f>IF('Chipset units'!G38="",0,'Chipset units'!G38*'Chipset prices'!G38)/10^6</f>
        <v>2.08388584272</v>
      </c>
      <c r="H38" s="21">
        <f>IF('Chipset units'!H38="",0,'Chipset units'!H38*'Chipset prices'!H38)/10^6</f>
        <v>1.7266330887017685</v>
      </c>
      <c r="I38" s="21"/>
      <c r="J38" s="21"/>
      <c r="K38" s="21"/>
      <c r="L38" s="21"/>
      <c r="M38" s="21"/>
      <c r="N38" s="21"/>
      <c r="O38" s="21"/>
      <c r="P38" s="21"/>
      <c r="Q38" s="21"/>
    </row>
    <row r="39" spans="2:21" x14ac:dyDescent="0.3">
      <c r="B39" s="20" t="str">
        <f>'Chipset units'!B39</f>
        <v>Active Electronic Cables</v>
      </c>
      <c r="C39" s="23" t="str">
        <f>'Chipset units'!C39</f>
        <v>200G</v>
      </c>
      <c r="D39" s="2">
        <f>'Chipset units'!D39</f>
        <v>0</v>
      </c>
      <c r="E39" s="22" t="str">
        <f>'Chipset units'!E39</f>
        <v>QSFP56</v>
      </c>
      <c r="F39" s="21">
        <f>IF('Chipset units'!F39="",0,'Chipset units'!F39*'Chipset prices'!F39)/10^6</f>
        <v>0</v>
      </c>
      <c r="G39" s="21">
        <f>IF('Chipset units'!G39="",0,'Chipset units'!G39*'Chipset prices'!G39)/10^6</f>
        <v>0</v>
      </c>
      <c r="H39" s="21">
        <f>IF('Chipset units'!H39="",0,'Chipset units'!H39*'Chipset prices'!H39)/10^6</f>
        <v>0</v>
      </c>
      <c r="I39" s="21"/>
      <c r="J39" s="21"/>
      <c r="K39" s="21"/>
      <c r="L39" s="21"/>
      <c r="M39" s="21"/>
      <c r="N39" s="21"/>
      <c r="O39" s="21"/>
      <c r="P39" s="21"/>
      <c r="Q39" s="21"/>
    </row>
    <row r="40" spans="2:21" x14ac:dyDescent="0.3">
      <c r="B40" s="20" t="str">
        <f>'Chipset units'!B40</f>
        <v>Active Electronic Cables</v>
      </c>
      <c r="C40" s="23" t="str">
        <f>'Chipset units'!C40</f>
        <v>400G</v>
      </c>
      <c r="D40" s="2">
        <f>'Chipset units'!D40</f>
        <v>0</v>
      </c>
      <c r="E40" s="22" t="str">
        <f>'Chipset units'!E40</f>
        <v>TBD</v>
      </c>
      <c r="F40" s="21">
        <f>IF('Chipset units'!F40="",0,'Chipset units'!F40*'Chipset prices'!F40)/10^6</f>
        <v>0</v>
      </c>
      <c r="G40" s="21">
        <f>IF('Chipset units'!G40="",0,'Chipset units'!G40*'Chipset prices'!G40)/10^6</f>
        <v>0</v>
      </c>
      <c r="H40" s="21">
        <f>IF('Chipset units'!H40="",0,'Chipset units'!H40*'Chipset prices'!H40)/10^6</f>
        <v>0</v>
      </c>
      <c r="I40" s="21"/>
      <c r="J40" s="21"/>
      <c r="K40" s="21"/>
      <c r="L40" s="21"/>
      <c r="M40" s="21"/>
      <c r="N40" s="21"/>
      <c r="O40" s="21"/>
      <c r="P40" s="21"/>
      <c r="Q40" s="21"/>
    </row>
    <row r="41" spans="2:21" x14ac:dyDescent="0.3">
      <c r="B41" s="20" t="str">
        <f>'Chipset units'!B41</f>
        <v>Active Electronic Cables</v>
      </c>
      <c r="C41" s="23" t="str">
        <f>'Chipset units'!C41</f>
        <v xml:space="preserve">800G </v>
      </c>
      <c r="D41" s="2">
        <f>'Chipset units'!D41</f>
        <v>0</v>
      </c>
      <c r="E41" s="22" t="str">
        <f>'Chipset units'!E41</f>
        <v>TBD</v>
      </c>
      <c r="F41" s="21">
        <f>IF('Chipset units'!F41="",0,'Chipset units'!F41*'Chipset prices'!F41)/10^6</f>
        <v>0</v>
      </c>
      <c r="G41" s="21">
        <f>IF('Chipset units'!G41="",0,'Chipset units'!G41*'Chipset prices'!G41)/10^6</f>
        <v>0</v>
      </c>
      <c r="H41" s="21">
        <f>IF('Chipset units'!H41="",0,'Chipset units'!H41*'Chipset prices'!H41)/10^6</f>
        <v>0</v>
      </c>
      <c r="I41" s="21"/>
      <c r="J41" s="21"/>
      <c r="K41" s="21"/>
      <c r="L41" s="21"/>
      <c r="M41" s="21"/>
      <c r="N41" s="21"/>
      <c r="O41" s="21"/>
      <c r="P41" s="21"/>
      <c r="Q41" s="21"/>
    </row>
    <row r="42" spans="2:21" x14ac:dyDescent="0.3">
      <c r="B42" s="28" t="str">
        <f>'Chipset units'!B42</f>
        <v xml:space="preserve">Ethernet </v>
      </c>
      <c r="C42" s="27" t="str">
        <f>'Chipset units'!C42</f>
        <v>G</v>
      </c>
      <c r="D42" s="27" t="str">
        <f>'Chipset units'!D42</f>
        <v>500 m</v>
      </c>
      <c r="E42" s="24" t="str">
        <f>'Chipset units'!E42</f>
        <v>SFP</v>
      </c>
      <c r="F42" s="136">
        <f>IF('Chipset units'!F42="",0,'Chipset units'!F42*'Chipset prices'!F42)/10^6</f>
        <v>4.1186808958499999</v>
      </c>
      <c r="G42" s="136">
        <f>IF('Chipset units'!G42="",0,'Chipset units'!G42*'Chipset prices'!G42)/10^6</f>
        <v>3.4558296299999998</v>
      </c>
      <c r="H42" s="136">
        <f>IF('Chipset units'!H42="",0,'Chipset units'!H42*'Chipset prices'!H42)/10^6</f>
        <v>3.6605643336</v>
      </c>
      <c r="I42" s="136"/>
      <c r="J42" s="136"/>
      <c r="K42" s="136"/>
      <c r="L42" s="136"/>
      <c r="M42" s="136"/>
      <c r="N42" s="136"/>
      <c r="O42" s="136"/>
      <c r="P42" s="136"/>
      <c r="Q42" s="136"/>
    </row>
    <row r="43" spans="2:21" x14ac:dyDescent="0.3">
      <c r="B43" s="20" t="str">
        <f>'Chipset units'!B43</f>
        <v xml:space="preserve">Ethernet </v>
      </c>
      <c r="C43" s="23" t="str">
        <f>'Chipset units'!C43</f>
        <v>G</v>
      </c>
      <c r="D43" s="23" t="str">
        <f>'Chipset units'!D43</f>
        <v>10 km</v>
      </c>
      <c r="E43" s="22" t="str">
        <f>'Chipset units'!E43</f>
        <v>SFP</v>
      </c>
      <c r="F43" s="78">
        <f>IF('Chipset units'!F43="",0,'Chipset units'!F43*'Chipset prices'!F43)/10^6</f>
        <v>8.5461190610399989</v>
      </c>
      <c r="G43" s="78">
        <f>IF('Chipset units'!G43="",0,'Chipset units'!G43*'Chipset prices'!G43)/10^6</f>
        <v>5.6139444180210516</v>
      </c>
      <c r="H43" s="78">
        <f>IF('Chipset units'!H43="",0,'Chipset units'!H43*'Chipset prices'!H43)/10^6</f>
        <v>5.6478178871999987</v>
      </c>
      <c r="I43" s="78"/>
      <c r="J43" s="78"/>
      <c r="K43" s="78"/>
      <c r="L43" s="78"/>
      <c r="M43" s="78"/>
      <c r="N43" s="78"/>
      <c r="O43" s="78"/>
      <c r="P43" s="78"/>
      <c r="Q43" s="78"/>
    </row>
    <row r="44" spans="2:21" x14ac:dyDescent="0.3">
      <c r="B44" s="20" t="str">
        <f>'Chipset units'!B44</f>
        <v xml:space="preserve">Ethernet </v>
      </c>
      <c r="C44" s="23" t="str">
        <f>'Chipset units'!C44</f>
        <v>G</v>
      </c>
      <c r="D44" s="23" t="str">
        <f>'Chipset units'!D44</f>
        <v>40 km</v>
      </c>
      <c r="E44" s="22" t="str">
        <f>'Chipset units'!E44</f>
        <v>SFP</v>
      </c>
      <c r="F44" s="78">
        <f>IF('Chipset units'!F44="",0,'Chipset units'!F44*'Chipset prices'!F44)/10^6</f>
        <v>0.7201334774447774</v>
      </c>
      <c r="G44" s="78">
        <f>IF('Chipset units'!G44="",0,'Chipset units'!G44*'Chipset prices'!G44)/10^6</f>
        <v>0.48435258020640404</v>
      </c>
      <c r="H44" s="78">
        <f>IF('Chipset units'!H44="",0,'Chipset units'!H44*'Chipset prices'!H44)/10^6</f>
        <v>1.0385233199999999</v>
      </c>
      <c r="I44" s="78"/>
      <c r="J44" s="78"/>
      <c r="K44" s="78"/>
      <c r="L44" s="78"/>
      <c r="M44" s="78"/>
      <c r="N44" s="78"/>
      <c r="O44" s="78"/>
      <c r="P44" s="78"/>
      <c r="Q44" s="78"/>
    </row>
    <row r="45" spans="2:21" x14ac:dyDescent="0.3">
      <c r="B45" s="20" t="str">
        <f>'Chipset units'!B45</f>
        <v xml:space="preserve">Ethernet </v>
      </c>
      <c r="C45" s="23" t="str">
        <f>'Chipset units'!C45</f>
        <v>G</v>
      </c>
      <c r="D45" s="23" t="str">
        <f>'Chipset units'!D45</f>
        <v>80 km</v>
      </c>
      <c r="E45" s="22" t="str">
        <f>'Chipset units'!E45</f>
        <v>SFP</v>
      </c>
      <c r="F45" s="78">
        <f>IF('Chipset units'!F45="",0,'Chipset units'!F45*'Chipset prices'!F45)/10^6</f>
        <v>0.48992836734307799</v>
      </c>
      <c r="G45" s="78">
        <f>IF('Chipset units'!G45="",0,'Chipset units'!G45*'Chipset prices'!G45)/10^6</f>
        <v>0.4023400585870614</v>
      </c>
      <c r="H45" s="78">
        <f>IF('Chipset units'!H45="",0,'Chipset units'!H45*'Chipset prices'!H45)/10^6</f>
        <v>1.5253333200000001</v>
      </c>
      <c r="I45" s="78"/>
      <c r="J45" s="78"/>
      <c r="K45" s="78"/>
      <c r="L45" s="78"/>
      <c r="M45" s="78"/>
      <c r="N45" s="78"/>
      <c r="O45" s="78"/>
      <c r="P45" s="78"/>
      <c r="Q45" s="78"/>
    </row>
    <row r="46" spans="2:21" x14ac:dyDescent="0.3">
      <c r="B46" s="20" t="str">
        <f>'Chipset units'!B46</f>
        <v xml:space="preserve">Ethernet </v>
      </c>
      <c r="C46" s="23" t="str">
        <f>'Chipset units'!C46</f>
        <v>G &amp; Fast Ethernet</v>
      </c>
      <c r="D46" s="23" t="str">
        <f>'Chipset units'!D46</f>
        <v>Various</v>
      </c>
      <c r="E46" s="22" t="str">
        <f>'Chipset units'!E46</f>
        <v>Legacy/discontinued</v>
      </c>
      <c r="F46" s="78">
        <f>IF('Chipset units'!F46="",0,'Chipset units'!F46*'Chipset prices'!F46)/10^6</f>
        <v>0.32400000000000001</v>
      </c>
      <c r="G46" s="78">
        <f>IF('Chipset units'!G46="",0,'Chipset units'!G46*'Chipset prices'!G46)/10^6</f>
        <v>0</v>
      </c>
      <c r="H46" s="78">
        <f>IF('Chipset units'!H46="",0,'Chipset units'!H46*'Chipset prices'!H46)/10^6</f>
        <v>0</v>
      </c>
      <c r="I46" s="78"/>
      <c r="J46" s="78"/>
      <c r="K46" s="78"/>
      <c r="L46" s="78"/>
      <c r="M46" s="78"/>
      <c r="N46" s="78"/>
      <c r="O46" s="78"/>
      <c r="P46" s="78"/>
      <c r="Q46" s="78"/>
    </row>
    <row r="47" spans="2:21" x14ac:dyDescent="0.3">
      <c r="B47" s="20" t="str">
        <f>'Chipset units'!B47</f>
        <v xml:space="preserve">Ethernet </v>
      </c>
      <c r="C47" s="23" t="str">
        <f>'Chipset units'!C47</f>
        <v>10G</v>
      </c>
      <c r="D47" s="23" t="str">
        <f>'Chipset units'!D47</f>
        <v>300 m</v>
      </c>
      <c r="E47" s="22" t="str">
        <f>'Chipset units'!E47</f>
        <v>XFP</v>
      </c>
      <c r="F47" s="78">
        <f>IF('Chipset units'!F47="",0,'Chipset units'!F47*'Chipset prices'!F47)/10^6</f>
        <v>0.7475953875000001</v>
      </c>
      <c r="G47" s="78">
        <f>IF('Chipset units'!G47="",0,'Chipset units'!G47*'Chipset prices'!G47)/10^6</f>
        <v>0.47876068500000007</v>
      </c>
      <c r="H47" s="78">
        <f>IF('Chipset units'!H47="",0,'Chipset units'!H47*'Chipset prices'!H47)/10^6</f>
        <v>0.29348120100000008</v>
      </c>
      <c r="I47" s="78"/>
      <c r="J47" s="78"/>
      <c r="K47" s="78"/>
      <c r="L47" s="78"/>
      <c r="M47" s="78"/>
      <c r="N47" s="78"/>
      <c r="O47" s="78"/>
      <c r="P47" s="78"/>
      <c r="Q47" s="78"/>
    </row>
    <row r="48" spans="2:21" x14ac:dyDescent="0.3">
      <c r="B48" s="20" t="str">
        <f>'Chipset units'!B48</f>
        <v xml:space="preserve">Ethernet </v>
      </c>
      <c r="C48" s="23" t="str">
        <f>'Chipset units'!C48</f>
        <v>10G</v>
      </c>
      <c r="D48" s="23" t="str">
        <f>'Chipset units'!D48</f>
        <v>300 m</v>
      </c>
      <c r="E48" s="22" t="str">
        <f>'Chipset units'!E48</f>
        <v>SFP+</v>
      </c>
      <c r="F48" s="78">
        <f>IF('Chipset units'!F48="",0,'Chipset units'!F48*'Chipset prices'!F48)/10^6</f>
        <v>13.355608333323003</v>
      </c>
      <c r="G48" s="78">
        <f>IF('Chipset units'!G48="",0,'Chipset units'!G48*'Chipset prices'!G48)/10^6</f>
        <v>12.455595382517435</v>
      </c>
      <c r="H48" s="78">
        <f>IF('Chipset units'!H48="",0,'Chipset units'!H48*'Chipset prices'!H48)/10^6</f>
        <v>11.836314087959863</v>
      </c>
      <c r="I48" s="78"/>
      <c r="J48" s="78"/>
      <c r="K48" s="78"/>
      <c r="L48" s="78"/>
      <c r="M48" s="78"/>
      <c r="N48" s="78"/>
      <c r="O48" s="78"/>
      <c r="P48" s="78"/>
      <c r="Q48" s="78"/>
    </row>
    <row r="49" spans="2:17" x14ac:dyDescent="0.3">
      <c r="B49" s="20" t="str">
        <f>'Chipset units'!B49</f>
        <v xml:space="preserve">Ethernet </v>
      </c>
      <c r="C49" s="19" t="str">
        <f>'Chipset units'!C49</f>
        <v>10G LRM</v>
      </c>
      <c r="D49" s="19" t="str">
        <f>'Chipset units'!D49</f>
        <v>220 m</v>
      </c>
      <c r="E49" s="18" t="str">
        <f>'Chipset units'!E49</f>
        <v>SFP+</v>
      </c>
      <c r="F49" s="78">
        <f>IF('Chipset units'!F49="",0,'Chipset units'!F49*'Chipset prices'!F49)/10^6</f>
        <v>0.92969130508253994</v>
      </c>
      <c r="G49" s="78">
        <f>IF('Chipset units'!G49="",0,'Chipset units'!G49*'Chipset prices'!G49)/10^6</f>
        <v>0.70357345500000013</v>
      </c>
      <c r="H49" s="78">
        <f>IF('Chipset units'!H49="",0,'Chipset units'!H49*'Chipset prices'!H49)/10^6</f>
        <v>0.59262771749999998</v>
      </c>
      <c r="I49" s="78"/>
      <c r="J49" s="78"/>
      <c r="K49" s="78"/>
      <c r="L49" s="78"/>
      <c r="M49" s="78"/>
      <c r="N49" s="78"/>
      <c r="O49" s="78"/>
      <c r="P49" s="78"/>
      <c r="Q49" s="78"/>
    </row>
    <row r="50" spans="2:17" x14ac:dyDescent="0.3">
      <c r="B50" s="20" t="str">
        <f>'Chipset units'!B50</f>
        <v xml:space="preserve">Ethernet </v>
      </c>
      <c r="C50" s="19" t="str">
        <f>'Chipset units'!C50</f>
        <v>10G</v>
      </c>
      <c r="D50" s="19" t="str">
        <f>'Chipset units'!D50</f>
        <v>10 km</v>
      </c>
      <c r="E50" s="18" t="str">
        <f>'Chipset units'!E50</f>
        <v>XFP</v>
      </c>
      <c r="F50" s="78">
        <f>IF('Chipset units'!F50="",0,'Chipset units'!F50*'Chipset prices'!F50)/10^6</f>
        <v>0.31041589845397111</v>
      </c>
      <c r="G50" s="78">
        <f>IF('Chipset units'!G50="",0,'Chipset units'!G50*'Chipset prices'!G50)/10^6</f>
        <v>0.13132409399999997</v>
      </c>
      <c r="H50" s="78">
        <f>IF('Chipset units'!H50="",0,'Chipset units'!H50*'Chipset prices'!H50)/10^6</f>
        <v>0.31655717816811252</v>
      </c>
      <c r="I50" s="78"/>
      <c r="J50" s="78"/>
      <c r="K50" s="78"/>
      <c r="L50" s="78"/>
      <c r="M50" s="78"/>
      <c r="N50" s="78"/>
      <c r="O50" s="78"/>
      <c r="P50" s="78"/>
      <c r="Q50" s="78"/>
    </row>
    <row r="51" spans="2:17" x14ac:dyDescent="0.3">
      <c r="B51" s="20" t="str">
        <f>'Chipset units'!B51</f>
        <v xml:space="preserve">Ethernet </v>
      </c>
      <c r="C51" s="19" t="str">
        <f>'Chipset units'!C51</f>
        <v>10G</v>
      </c>
      <c r="D51" s="19" t="str">
        <f>'Chipset units'!D51</f>
        <v>10 km</v>
      </c>
      <c r="E51" s="18" t="str">
        <f>'Chipset units'!E51</f>
        <v>SFP+</v>
      </c>
      <c r="F51" s="78">
        <f>IF('Chipset units'!F51="",0,'Chipset units'!F51*'Chipset prices'!F51)/10^6</f>
        <v>16.248020790746907</v>
      </c>
      <c r="G51" s="78">
        <f>IF('Chipset units'!G51="",0,'Chipset units'!G51*'Chipset prices'!G51)/10^6</f>
        <v>13.58775</v>
      </c>
      <c r="H51" s="78">
        <f>IF('Chipset units'!H51="",0,'Chipset units'!H51*'Chipset prices'!H51)/10^6</f>
        <v>10.991293016316673</v>
      </c>
      <c r="I51" s="78"/>
      <c r="J51" s="78"/>
      <c r="K51" s="78"/>
      <c r="L51" s="78"/>
      <c r="M51" s="78"/>
      <c r="N51" s="78"/>
      <c r="O51" s="78"/>
      <c r="P51" s="78"/>
      <c r="Q51" s="78"/>
    </row>
    <row r="52" spans="2:17" x14ac:dyDescent="0.3">
      <c r="B52" s="20" t="str">
        <f>'Chipset units'!B52</f>
        <v xml:space="preserve">Ethernet </v>
      </c>
      <c r="C52" s="19" t="str">
        <f>'Chipset units'!C52</f>
        <v>10G</v>
      </c>
      <c r="D52" s="19" t="str">
        <f>'Chipset units'!D52</f>
        <v>40 km</v>
      </c>
      <c r="E52" s="18" t="str">
        <f>'Chipset units'!E52</f>
        <v>XFP</v>
      </c>
      <c r="F52" s="78">
        <f>IF('Chipset units'!F52="",0,'Chipset units'!F52*'Chipset prices'!F52)/10^6</f>
        <v>3.0204423236827127</v>
      </c>
      <c r="G52" s="78">
        <f>IF('Chipset units'!G52="",0,'Chipset units'!G52*'Chipset prices'!G52)/10^6</f>
        <v>1.4582498008525226</v>
      </c>
      <c r="H52" s="78">
        <f>IF('Chipset units'!H52="",0,'Chipset units'!H52*'Chipset prices'!H52)/10^6</f>
        <v>1.5230698938655027</v>
      </c>
      <c r="I52" s="78"/>
      <c r="J52" s="78"/>
      <c r="K52" s="78"/>
      <c r="L52" s="78"/>
      <c r="M52" s="78"/>
      <c r="N52" s="78"/>
      <c r="O52" s="78"/>
      <c r="P52" s="78"/>
      <c r="Q52" s="78"/>
    </row>
    <row r="53" spans="2:17" x14ac:dyDescent="0.3">
      <c r="B53" s="20" t="str">
        <f>'Chipset units'!B53</f>
        <v xml:space="preserve">Ethernet </v>
      </c>
      <c r="C53" s="19" t="str">
        <f>'Chipset units'!C53</f>
        <v>10G</v>
      </c>
      <c r="D53" s="19" t="str">
        <f>'Chipset units'!D53</f>
        <v>40 km</v>
      </c>
      <c r="E53" s="18" t="str">
        <f>'Chipset units'!E53</f>
        <v>SFP+</v>
      </c>
      <c r="F53" s="78">
        <f>IF('Chipset units'!F53="",0,'Chipset units'!F53*'Chipset prices'!F53)/10^6</f>
        <v>4.8081399180476563</v>
      </c>
      <c r="G53" s="78">
        <f>IF('Chipset units'!G53="",0,'Chipset units'!G53*'Chipset prices'!G53)/10^6</f>
        <v>3.9235458418224569</v>
      </c>
      <c r="H53" s="78">
        <f>IF('Chipset units'!H53="",0,'Chipset units'!H53*'Chipset prices'!H53)/10^6</f>
        <v>5.2811361108271804</v>
      </c>
      <c r="I53" s="78"/>
      <c r="J53" s="78"/>
      <c r="K53" s="78"/>
      <c r="L53" s="78"/>
      <c r="M53" s="78"/>
      <c r="N53" s="78"/>
      <c r="O53" s="78"/>
      <c r="P53" s="78"/>
      <c r="Q53" s="78"/>
    </row>
    <row r="54" spans="2:17" x14ac:dyDescent="0.3">
      <c r="B54" s="20" t="str">
        <f>'Chipset units'!B54</f>
        <v xml:space="preserve">Ethernet </v>
      </c>
      <c r="C54" s="19" t="str">
        <f>'Chipset units'!C54</f>
        <v>10G</v>
      </c>
      <c r="D54" s="19" t="str">
        <f>'Chipset units'!D54</f>
        <v>80 km</v>
      </c>
      <c r="E54" s="18" t="str">
        <f>'Chipset units'!E54</f>
        <v>XFP</v>
      </c>
      <c r="F54" s="78">
        <f>IF('Chipset units'!F54="",0,'Chipset units'!F54*'Chipset prices'!F54)/10^6</f>
        <v>1.8238314605444992</v>
      </c>
      <c r="G54" s="78">
        <f>IF('Chipset units'!G54="",0,'Chipset units'!G54*'Chipset prices'!G54)/10^6</f>
        <v>0.25725097003206265</v>
      </c>
      <c r="H54" s="78">
        <f>IF('Chipset units'!H54="",0,'Chipset units'!H54*'Chipset prices'!H54)/10^6</f>
        <v>0.22585377685635616</v>
      </c>
      <c r="I54" s="78"/>
      <c r="J54" s="78"/>
      <c r="K54" s="78"/>
      <c r="L54" s="78"/>
      <c r="M54" s="78"/>
      <c r="N54" s="78"/>
      <c r="O54" s="78"/>
      <c r="P54" s="78"/>
      <c r="Q54" s="78"/>
    </row>
    <row r="55" spans="2:17" x14ac:dyDescent="0.3">
      <c r="B55" s="20" t="str">
        <f>'Chipset units'!B55</f>
        <v xml:space="preserve">Ethernet </v>
      </c>
      <c r="C55" s="19" t="str">
        <f>'Chipset units'!C55</f>
        <v>10G</v>
      </c>
      <c r="D55" s="19" t="str">
        <f>'Chipset units'!D55</f>
        <v>80 km</v>
      </c>
      <c r="E55" s="18" t="str">
        <f>'Chipset units'!E55</f>
        <v>SFP+</v>
      </c>
      <c r="F55" s="78">
        <f>IF('Chipset units'!F55="",0,'Chipset units'!F55*'Chipset prices'!F55)/10^6</f>
        <v>1.5497754994935153</v>
      </c>
      <c r="G55" s="78">
        <f>IF('Chipset units'!G55="",0,'Chipset units'!G55*'Chipset prices'!G55)/10^6</f>
        <v>1.8199863471720437</v>
      </c>
      <c r="H55" s="78">
        <f>IF('Chipset units'!H55="",0,'Chipset units'!H55*'Chipset prices'!H55)/10^6</f>
        <v>3.1083629470685015</v>
      </c>
      <c r="I55" s="78"/>
      <c r="J55" s="78"/>
      <c r="K55" s="78"/>
      <c r="L55" s="78"/>
      <c r="M55" s="78"/>
      <c r="N55" s="78"/>
      <c r="O55" s="78"/>
      <c r="P55" s="78"/>
      <c r="Q55" s="78"/>
    </row>
    <row r="56" spans="2:17" x14ac:dyDescent="0.3">
      <c r="B56" s="20" t="str">
        <f>'Chipset units'!B56</f>
        <v xml:space="preserve">Ethernet </v>
      </c>
      <c r="C56" s="19" t="str">
        <f>'Chipset units'!C56</f>
        <v>10G</v>
      </c>
      <c r="D56" s="19" t="str">
        <f>'Chipset units'!D56</f>
        <v>Various</v>
      </c>
      <c r="E56" s="18" t="str">
        <f>'Chipset units'!E56</f>
        <v>Legacy/discontinued</v>
      </c>
      <c r="F56" s="78">
        <f>IF('Chipset units'!F56="",0,'Chipset units'!F56*'Chipset prices'!F56)/10^6</f>
        <v>0.62851513042499996</v>
      </c>
      <c r="G56" s="78">
        <f>IF('Chipset units'!G56="",0,'Chipset units'!G56*'Chipset prices'!G56)/10^6</f>
        <v>0.22364218500000005</v>
      </c>
      <c r="H56" s="78">
        <f>IF('Chipset units'!H56="",0,'Chipset units'!H56*'Chipset prices'!H56)/10^6</f>
        <v>3.9E-2</v>
      </c>
      <c r="I56" s="78"/>
      <c r="J56" s="78"/>
      <c r="K56" s="78"/>
      <c r="L56" s="78"/>
      <c r="M56" s="78"/>
      <c r="N56" s="78"/>
      <c r="O56" s="78"/>
      <c r="P56" s="78"/>
      <c r="Q56" s="78"/>
    </row>
    <row r="57" spans="2:17" x14ac:dyDescent="0.3">
      <c r="B57" s="20" t="str">
        <f>'Chipset units'!B57</f>
        <v xml:space="preserve">Ethernet </v>
      </c>
      <c r="C57" s="19" t="str">
        <f>'Chipset units'!C57</f>
        <v>25G SR, eSR</v>
      </c>
      <c r="D57" s="19" t="str">
        <f>'Chipset units'!D57</f>
        <v>100 - 300 m</v>
      </c>
      <c r="E57" s="18" t="str">
        <f>'Chipset units'!E57</f>
        <v>SFP28</v>
      </c>
      <c r="F57" s="78">
        <f>IF('Chipset units'!F57="",0,'Chipset units'!F57*'Chipset prices'!F57)/10^6</f>
        <v>0.1303891875</v>
      </c>
      <c r="G57" s="78">
        <f>IF('Chipset units'!G57="",0,'Chipset units'!G57*'Chipset prices'!G57)/10^6</f>
        <v>1.3189389524999997</v>
      </c>
      <c r="H57" s="78">
        <f>IF('Chipset units'!H57="",0,'Chipset units'!H57*'Chipset prices'!H57)/10^6</f>
        <v>2.7149590240500019</v>
      </c>
      <c r="I57" s="78"/>
      <c r="J57" s="78"/>
      <c r="K57" s="78"/>
      <c r="L57" s="78"/>
      <c r="M57" s="78"/>
      <c r="N57" s="78"/>
      <c r="O57" s="78"/>
      <c r="P57" s="78"/>
      <c r="Q57" s="78"/>
    </row>
    <row r="58" spans="2:17" x14ac:dyDescent="0.3">
      <c r="B58" s="20" t="str">
        <f>'Chipset units'!B58</f>
        <v xml:space="preserve">Ethernet </v>
      </c>
      <c r="C58" s="19" t="str">
        <f>'Chipset units'!C58</f>
        <v>25G LR</v>
      </c>
      <c r="D58" s="19" t="str">
        <f>'Chipset units'!D58</f>
        <v>10 km</v>
      </c>
      <c r="E58" s="18" t="str">
        <f>'Chipset units'!E58</f>
        <v>SFP28</v>
      </c>
      <c r="F58" s="78">
        <f>IF('Chipset units'!F58="",0,'Chipset units'!F58*'Chipset prices'!F58)/10^6</f>
        <v>0.2023106475</v>
      </c>
      <c r="G58" s="78">
        <f>IF('Chipset units'!G58="",0,'Chipset units'!G58*'Chipset prices'!G58)/10^6</f>
        <v>0.55180088992413778</v>
      </c>
      <c r="H58" s="78">
        <f>IF('Chipset units'!H58="",0,'Chipset units'!H58*'Chipset prices'!H58)/10^6</f>
        <v>1.0761052126499997</v>
      </c>
      <c r="I58" s="78"/>
      <c r="J58" s="78"/>
      <c r="K58" s="78"/>
      <c r="L58" s="78"/>
      <c r="M58" s="78"/>
      <c r="N58" s="78"/>
      <c r="O58" s="78"/>
      <c r="P58" s="78"/>
      <c r="Q58" s="78"/>
    </row>
    <row r="59" spans="2:17" x14ac:dyDescent="0.3">
      <c r="B59" s="20" t="str">
        <f>'Chipset units'!B59</f>
        <v xml:space="preserve">Ethernet </v>
      </c>
      <c r="C59" s="19" t="str">
        <f>'Chipset units'!C59</f>
        <v>25G ER</v>
      </c>
      <c r="D59" s="19" t="str">
        <f>'Chipset units'!D59</f>
        <v>40 km</v>
      </c>
      <c r="E59" s="18" t="str">
        <f>'Chipset units'!E59</f>
        <v>SFP28</v>
      </c>
      <c r="F59" s="78">
        <f>IF('Chipset units'!F59="",0,'Chipset units'!F59*'Chipset prices'!F59)/10^6</f>
        <v>0</v>
      </c>
      <c r="G59" s="78">
        <f>IF('Chipset units'!G59="",0,'Chipset units'!G59*'Chipset prices'!G59)/10^6</f>
        <v>0</v>
      </c>
      <c r="H59" s="78">
        <f>IF('Chipset units'!H59="",0,'Chipset units'!H59*'Chipset prices'!H59)/10^6</f>
        <v>0</v>
      </c>
      <c r="I59" s="78"/>
      <c r="J59" s="78"/>
      <c r="K59" s="78"/>
      <c r="L59" s="78"/>
      <c r="M59" s="78"/>
      <c r="N59" s="78"/>
      <c r="O59" s="78"/>
      <c r="P59" s="78"/>
      <c r="Q59" s="78"/>
    </row>
    <row r="60" spans="2:17" x14ac:dyDescent="0.3">
      <c r="B60" s="20" t="str">
        <f>'Chipset units'!B60</f>
        <v xml:space="preserve">Ethernet </v>
      </c>
      <c r="C60" s="19" t="str">
        <f>'Chipset units'!C60</f>
        <v>40G SR4</v>
      </c>
      <c r="D60" s="19" t="str">
        <f>'Chipset units'!D60</f>
        <v>100 m</v>
      </c>
      <c r="E60" s="18" t="str">
        <f>'Chipset units'!E60</f>
        <v>QSFP+</v>
      </c>
      <c r="F60" s="78">
        <f>IF('Chipset units'!F60="",0,'Chipset units'!F60*'Chipset prices'!F60)/10^6</f>
        <v>6.0269198153666679</v>
      </c>
      <c r="G60" s="78">
        <f>IF('Chipset units'!G60="",0,'Chipset units'!G60*'Chipset prices'!G60)/10^6</f>
        <v>6.2211286676507189</v>
      </c>
      <c r="H60" s="78">
        <f>IF('Chipset units'!H60="",0,'Chipset units'!H60*'Chipset prices'!H60)/10^6</f>
        <v>5.4942583018216622</v>
      </c>
      <c r="I60" s="78"/>
      <c r="J60" s="78"/>
      <c r="K60" s="78"/>
      <c r="L60" s="78"/>
      <c r="M60" s="78"/>
      <c r="N60" s="78"/>
      <c r="O60" s="78"/>
      <c r="P60" s="78"/>
      <c r="Q60" s="78"/>
    </row>
    <row r="61" spans="2:17" x14ac:dyDescent="0.3">
      <c r="B61" s="20" t="str">
        <f>'Chipset units'!B61</f>
        <v xml:space="preserve">Ethernet </v>
      </c>
      <c r="C61" s="19" t="str">
        <f>'Chipset units'!C61</f>
        <v>40G MM duplex</v>
      </c>
      <c r="D61" s="19" t="str">
        <f>'Chipset units'!D61</f>
        <v>100 m</v>
      </c>
      <c r="E61" s="18" t="str">
        <f>'Chipset units'!E61</f>
        <v>QSFP+</v>
      </c>
      <c r="F61" s="78">
        <f>IF('Chipset units'!F61="",0,'Chipset units'!F61*'Chipset prices'!F61)/10^6</f>
        <v>5.7854323971354153</v>
      </c>
      <c r="G61" s="78">
        <f>IF('Chipset units'!G61="",0,'Chipset units'!G61*'Chipset prices'!G61)/10^6</f>
        <v>5.8818401164464014</v>
      </c>
      <c r="H61" s="78">
        <f>IF('Chipset units'!H61="",0,'Chipset units'!H61*'Chipset prices'!H61)/10^6</f>
        <v>3.3991794567543421</v>
      </c>
      <c r="I61" s="78"/>
      <c r="J61" s="78"/>
      <c r="K61" s="78"/>
      <c r="L61" s="78"/>
      <c r="M61" s="78"/>
      <c r="N61" s="78"/>
      <c r="O61" s="78"/>
      <c r="P61" s="78"/>
      <c r="Q61" s="78"/>
    </row>
    <row r="62" spans="2:17" x14ac:dyDescent="0.3">
      <c r="B62" s="20" t="str">
        <f>'Chipset units'!B62</f>
        <v xml:space="preserve">Ethernet </v>
      </c>
      <c r="C62" s="19" t="str">
        <f>'Chipset units'!C62</f>
        <v>40G eSR4</v>
      </c>
      <c r="D62" s="19" t="str">
        <f>'Chipset units'!D62</f>
        <v>300 m</v>
      </c>
      <c r="E62" s="18" t="str">
        <f>'Chipset units'!E62</f>
        <v>QSFP+</v>
      </c>
      <c r="F62" s="78">
        <f>IF('Chipset units'!F62="",0,'Chipset units'!F62*'Chipset prices'!F62)/10^6</f>
        <v>2.5924885975234471</v>
      </c>
      <c r="G62" s="78">
        <f>IF('Chipset units'!G62="",0,'Chipset units'!G62*'Chipset prices'!G62)/10^6</f>
        <v>3.6562489140532373</v>
      </c>
      <c r="H62" s="78">
        <f>IF('Chipset units'!H62="",0,'Chipset units'!H62*'Chipset prices'!H62)/10^6</f>
        <v>2.8085967123990403</v>
      </c>
      <c r="I62" s="78"/>
      <c r="J62" s="78"/>
      <c r="K62" s="78"/>
      <c r="L62" s="78"/>
      <c r="M62" s="78"/>
      <c r="N62" s="78"/>
      <c r="O62" s="78"/>
      <c r="P62" s="78"/>
      <c r="Q62" s="78"/>
    </row>
    <row r="63" spans="2:17" x14ac:dyDescent="0.3">
      <c r="B63" s="20" t="str">
        <f>'Chipset units'!B63</f>
        <v xml:space="preserve">Ethernet </v>
      </c>
      <c r="C63" s="19" t="str">
        <f>'Chipset units'!C63</f>
        <v xml:space="preserve">40G PSM4 </v>
      </c>
      <c r="D63" s="19" t="str">
        <f>'Chipset units'!D63</f>
        <v>500 m</v>
      </c>
      <c r="E63" s="18" t="str">
        <f>'Chipset units'!E63</f>
        <v>QSFP+</v>
      </c>
      <c r="F63" s="78">
        <f>IF('Chipset units'!F63="",0,'Chipset units'!F63*'Chipset prices'!F63)/10^6</f>
        <v>20.089294657575</v>
      </c>
      <c r="G63" s="78">
        <f>IF('Chipset units'!G63="",0,'Chipset units'!G63*'Chipset prices'!G63)/10^6</f>
        <v>15.722732414999999</v>
      </c>
      <c r="H63" s="78">
        <f>IF('Chipset units'!H63="",0,'Chipset units'!H63*'Chipset prices'!H63)/10^6</f>
        <v>12.339322125000001</v>
      </c>
      <c r="I63" s="78"/>
      <c r="J63" s="78"/>
      <c r="K63" s="78"/>
      <c r="L63" s="78"/>
      <c r="M63" s="78"/>
      <c r="N63" s="78"/>
      <c r="O63" s="78"/>
      <c r="P63" s="78"/>
      <c r="Q63" s="78"/>
    </row>
    <row r="64" spans="2:17" x14ac:dyDescent="0.3">
      <c r="B64" s="20" t="str">
        <f>'Chipset units'!B64</f>
        <v xml:space="preserve">Ethernet </v>
      </c>
      <c r="C64" s="19" t="str">
        <f>'Chipset units'!C64</f>
        <v>40G (FR)</v>
      </c>
      <c r="D64" s="19" t="str">
        <f>'Chipset units'!D64</f>
        <v>2 km</v>
      </c>
      <c r="E64" s="18" t="str">
        <f>'Chipset units'!E64</f>
        <v>CFP</v>
      </c>
      <c r="F64" s="78">
        <f>IF('Chipset units'!F64="",0,'Chipset units'!F64*'Chipset prices'!F64)/10^6</f>
        <v>0.23857593530906582</v>
      </c>
      <c r="G64" s="78">
        <f>IF('Chipset units'!G64="",0,'Chipset units'!G64*'Chipset prices'!G64)/10^6</f>
        <v>0.1393376058276225</v>
      </c>
      <c r="H64" s="78">
        <f>IF('Chipset units'!H64="",0,'Chipset units'!H64*'Chipset prices'!H64)/10^6</f>
        <v>0</v>
      </c>
      <c r="I64" s="78"/>
      <c r="J64" s="78"/>
      <c r="K64" s="78"/>
      <c r="L64" s="78"/>
      <c r="M64" s="78"/>
      <c r="N64" s="78"/>
      <c r="O64" s="78"/>
      <c r="P64" s="78"/>
      <c r="Q64" s="78"/>
    </row>
    <row r="65" spans="2:17" x14ac:dyDescent="0.3">
      <c r="B65" s="20" t="str">
        <f>'Chipset units'!B65</f>
        <v xml:space="preserve">Ethernet </v>
      </c>
      <c r="C65" s="19" t="str">
        <f>'Chipset units'!C65</f>
        <v>40G (LR4 subspec)</v>
      </c>
      <c r="D65" s="19" t="str">
        <f>'Chipset units'!D65</f>
        <v>2 km</v>
      </c>
      <c r="E65" s="18" t="str">
        <f>'Chipset units'!E65</f>
        <v>QSFP+</v>
      </c>
      <c r="F65" s="78">
        <f>IF('Chipset units'!F65="",0,'Chipset units'!F65*'Chipset prices'!F65)/10^6</f>
        <v>17.311239855000004</v>
      </c>
      <c r="G65" s="78">
        <f>IF('Chipset units'!G65="",0,'Chipset units'!G65*'Chipset prices'!G65)/10^6</f>
        <v>27.016581411299999</v>
      </c>
      <c r="H65" s="78">
        <f>IF('Chipset units'!H65="",0,'Chipset units'!H65*'Chipset prices'!H65)/10^6</f>
        <v>8.0484573253500002</v>
      </c>
      <c r="I65" s="78"/>
      <c r="J65" s="78"/>
      <c r="K65" s="78"/>
      <c r="L65" s="78"/>
      <c r="M65" s="78"/>
      <c r="N65" s="78"/>
      <c r="O65" s="78"/>
      <c r="P65" s="78"/>
      <c r="Q65" s="78"/>
    </row>
    <row r="66" spans="2:17" x14ac:dyDescent="0.3">
      <c r="B66" s="20" t="str">
        <f>'Chipset units'!B66</f>
        <v xml:space="preserve">Ethernet </v>
      </c>
      <c r="C66" s="19" t="str">
        <f>'Chipset units'!C66</f>
        <v>40G</v>
      </c>
      <c r="D66" s="19" t="str">
        <f>'Chipset units'!D66</f>
        <v>10 km</v>
      </c>
      <c r="E66" s="18" t="str">
        <f>'Chipset units'!E66</f>
        <v>CFP</v>
      </c>
      <c r="F66" s="78">
        <f>IF('Chipset units'!F66="",0,'Chipset units'!F66*'Chipset prices'!F66)/10^6</f>
        <v>0.8601335167489329</v>
      </c>
      <c r="G66" s="78">
        <f>IF('Chipset units'!G66="",0,'Chipset units'!G66*'Chipset prices'!G66)/10^6</f>
        <v>0.4229126779678411</v>
      </c>
      <c r="H66" s="78">
        <f>IF('Chipset units'!H66="",0,'Chipset units'!H66*'Chipset prices'!H66)/10^6</f>
        <v>0</v>
      </c>
      <c r="I66" s="78"/>
      <c r="J66" s="78"/>
      <c r="K66" s="78"/>
      <c r="L66" s="78"/>
      <c r="M66" s="78"/>
      <c r="N66" s="78"/>
      <c r="O66" s="78"/>
      <c r="P66" s="78"/>
      <c r="Q66" s="78"/>
    </row>
    <row r="67" spans="2:17" x14ac:dyDescent="0.3">
      <c r="B67" s="20" t="str">
        <f>'Chipset units'!B67</f>
        <v xml:space="preserve">Ethernet </v>
      </c>
      <c r="C67" s="19" t="str">
        <f>'Chipset units'!C67</f>
        <v>40G</v>
      </c>
      <c r="D67" s="19" t="str">
        <f>'Chipset units'!D67</f>
        <v>10 km</v>
      </c>
      <c r="E67" s="18" t="str">
        <f>'Chipset units'!E67</f>
        <v>QSFP+</v>
      </c>
      <c r="F67" s="78">
        <f>IF('Chipset units'!F67="",0,'Chipset units'!F67*'Chipset prices'!F67)/10^6</f>
        <v>13.646653242529329</v>
      </c>
      <c r="G67" s="78">
        <f>IF('Chipset units'!G67="",0,'Chipset units'!G67*'Chipset prices'!G67)/10^6</f>
        <v>16.606510120725783</v>
      </c>
      <c r="H67" s="78">
        <f>IF('Chipset units'!H67="",0,'Chipset units'!H67*'Chipset prices'!H67)/10^6</f>
        <v>9.5002346867999954</v>
      </c>
      <c r="I67" s="78"/>
      <c r="J67" s="78"/>
      <c r="K67" s="78"/>
      <c r="L67" s="78"/>
      <c r="M67" s="78"/>
      <c r="N67" s="78"/>
      <c r="O67" s="78"/>
      <c r="P67" s="78"/>
      <c r="Q67" s="78"/>
    </row>
    <row r="68" spans="2:17" x14ac:dyDescent="0.3">
      <c r="B68" s="20" t="str">
        <f>'Chipset units'!B68</f>
        <v xml:space="preserve">Ethernet </v>
      </c>
      <c r="C68" s="19" t="str">
        <f>'Chipset units'!C68</f>
        <v>40G</v>
      </c>
      <c r="D68" s="19" t="str">
        <f>'Chipset units'!D68</f>
        <v>40 km</v>
      </c>
      <c r="E68" s="18" t="str">
        <f>'Chipset units'!E68</f>
        <v>all</v>
      </c>
      <c r="F68" s="78">
        <f>IF('Chipset units'!F68="",0,'Chipset units'!F68*'Chipset prices'!F68)/10^6</f>
        <v>0.67550522287734038</v>
      </c>
      <c r="G68" s="78">
        <f>IF('Chipset units'!G68="",0,'Chipset units'!G68*'Chipset prices'!G68)/10^6</f>
        <v>0.65394068922573068</v>
      </c>
      <c r="H68" s="78">
        <f>IF('Chipset units'!H68="",0,'Chipset units'!H68*'Chipset prices'!H68)/10^6</f>
        <v>0.85152688499999962</v>
      </c>
      <c r="I68" s="78"/>
      <c r="J68" s="78"/>
      <c r="K68" s="78"/>
      <c r="L68" s="78"/>
      <c r="M68" s="78"/>
      <c r="N68" s="78"/>
      <c r="O68" s="78"/>
      <c r="P68" s="78"/>
      <c r="Q68" s="78"/>
    </row>
    <row r="69" spans="2:17" x14ac:dyDescent="0.3">
      <c r="B69" s="20" t="str">
        <f>'Chipset units'!B69</f>
        <v xml:space="preserve">Ethernet </v>
      </c>
      <c r="C69" s="19" t="str">
        <f>'Chipset units'!C69</f>
        <v xml:space="preserve">50G </v>
      </c>
      <c r="D69" s="19" t="str">
        <f>'Chipset units'!D69</f>
        <v>100 m</v>
      </c>
      <c r="E69" s="18" t="str">
        <f>'Chipset units'!E69</f>
        <v>all</v>
      </c>
      <c r="F69" s="78">
        <f>IF('Chipset units'!F69="",0,'Chipset units'!F69*'Chipset prices'!F69)/10^6</f>
        <v>0</v>
      </c>
      <c r="G69" s="78">
        <f>IF('Chipset units'!G69="",0,'Chipset units'!G69*'Chipset prices'!G69)/10^6</f>
        <v>0</v>
      </c>
      <c r="H69" s="78">
        <f>IF('Chipset units'!H69="",0,'Chipset units'!H69*'Chipset prices'!H69)/10^6</f>
        <v>0</v>
      </c>
      <c r="I69" s="78"/>
      <c r="J69" s="78"/>
      <c r="K69" s="78"/>
      <c r="L69" s="78"/>
      <c r="M69" s="78"/>
      <c r="N69" s="78"/>
      <c r="O69" s="78"/>
      <c r="P69" s="78"/>
      <c r="Q69" s="78"/>
    </row>
    <row r="70" spans="2:17" x14ac:dyDescent="0.3">
      <c r="B70" s="20" t="str">
        <f>'Chipset units'!B70</f>
        <v xml:space="preserve">Ethernet </v>
      </c>
      <c r="C70" s="19" t="str">
        <f>'Chipset units'!C70</f>
        <v xml:space="preserve">50G </v>
      </c>
      <c r="D70" s="19" t="str">
        <f>'Chipset units'!D70</f>
        <v>2 km</v>
      </c>
      <c r="E70" s="18" t="str">
        <f>'Chipset units'!E70</f>
        <v>all</v>
      </c>
      <c r="F70" s="78">
        <f>IF('Chipset units'!F70="",0,'Chipset units'!F70*'Chipset prices'!F70)/10^6</f>
        <v>0</v>
      </c>
      <c r="G70" s="78">
        <f>IF('Chipset units'!G70="",0,'Chipset units'!G70*'Chipset prices'!G70)/10^6</f>
        <v>0</v>
      </c>
      <c r="H70" s="78">
        <f>IF('Chipset units'!H70="",0,'Chipset units'!H70*'Chipset prices'!H70)/10^6</f>
        <v>0</v>
      </c>
      <c r="I70" s="78"/>
      <c r="J70" s="78"/>
      <c r="K70" s="78"/>
      <c r="L70" s="78"/>
      <c r="M70" s="78"/>
      <c r="N70" s="78"/>
      <c r="O70" s="78"/>
      <c r="P70" s="78"/>
      <c r="Q70" s="78"/>
    </row>
    <row r="71" spans="2:17" x14ac:dyDescent="0.3">
      <c r="B71" s="20" t="str">
        <f>'Chipset units'!B71</f>
        <v xml:space="preserve">Ethernet </v>
      </c>
      <c r="C71" s="19" t="str">
        <f>'Chipset units'!C71</f>
        <v xml:space="preserve">50G </v>
      </c>
      <c r="D71" s="19" t="str">
        <f>'Chipset units'!D71</f>
        <v>10 km</v>
      </c>
      <c r="E71" s="18" t="str">
        <f>'Chipset units'!E71</f>
        <v>all</v>
      </c>
      <c r="F71" s="78">
        <f>IF('Chipset units'!F71="",0,'Chipset units'!F71*'Chipset prices'!F71)/10^6</f>
        <v>0</v>
      </c>
      <c r="G71" s="78">
        <f>IF('Chipset units'!G71="",0,'Chipset units'!G71*'Chipset prices'!G71)/10^6</f>
        <v>0</v>
      </c>
      <c r="H71" s="78">
        <f>IF('Chipset units'!H71="",0,'Chipset units'!H71*'Chipset prices'!H71)/10^6</f>
        <v>0</v>
      </c>
      <c r="I71" s="78"/>
      <c r="J71" s="78"/>
      <c r="K71" s="78"/>
      <c r="L71" s="78"/>
      <c r="M71" s="78"/>
      <c r="N71" s="78"/>
      <c r="O71" s="78"/>
      <c r="P71" s="78"/>
      <c r="Q71" s="78"/>
    </row>
    <row r="72" spans="2:17" x14ac:dyDescent="0.3">
      <c r="B72" s="20" t="str">
        <f>'Chipset units'!B72</f>
        <v xml:space="preserve">Ethernet </v>
      </c>
      <c r="C72" s="19" t="str">
        <f>'Chipset units'!C72</f>
        <v xml:space="preserve">50G </v>
      </c>
      <c r="D72" s="19" t="str">
        <f>'Chipset units'!D72</f>
        <v>40 km</v>
      </c>
      <c r="E72" s="18" t="str">
        <f>'Chipset units'!E72</f>
        <v>all</v>
      </c>
      <c r="F72" s="78">
        <f>IF('Chipset units'!F72="",0,'Chipset units'!F72*'Chipset prices'!F72)/10^6</f>
        <v>0</v>
      </c>
      <c r="G72" s="78">
        <f>IF('Chipset units'!G72="",0,'Chipset units'!G72*'Chipset prices'!G72)/10^6</f>
        <v>0</v>
      </c>
      <c r="H72" s="78">
        <f>IF('Chipset units'!H72="",0,'Chipset units'!H72*'Chipset prices'!H72)/10^6</f>
        <v>0</v>
      </c>
      <c r="I72" s="78"/>
      <c r="J72" s="78"/>
      <c r="K72" s="78"/>
      <c r="L72" s="78"/>
      <c r="M72" s="78"/>
      <c r="N72" s="78"/>
      <c r="O72" s="78"/>
      <c r="P72" s="78"/>
      <c r="Q72" s="78"/>
    </row>
    <row r="73" spans="2:17" x14ac:dyDescent="0.3">
      <c r="B73" s="20" t="str">
        <f>'Chipset units'!B73</f>
        <v xml:space="preserve">Ethernet </v>
      </c>
      <c r="C73" s="19" t="str">
        <f>'Chipset units'!C73</f>
        <v xml:space="preserve">50G </v>
      </c>
      <c r="D73" s="19" t="str">
        <f>'Chipset units'!D73</f>
        <v>80 km</v>
      </c>
      <c r="E73" s="18" t="str">
        <f>'Chipset units'!E73</f>
        <v>all</v>
      </c>
      <c r="F73" s="78">
        <f>IF('Chipset units'!F73="",0,'Chipset units'!F73*'Chipset prices'!F73)/10^6</f>
        <v>0</v>
      </c>
      <c r="G73" s="78">
        <f>IF('Chipset units'!G73="",0,'Chipset units'!G73*'Chipset prices'!G73)/10^6</f>
        <v>0</v>
      </c>
      <c r="H73" s="78">
        <f>IF('Chipset units'!H73="",0,'Chipset units'!H73*'Chipset prices'!H73)/10^6</f>
        <v>0</v>
      </c>
      <c r="I73" s="78"/>
      <c r="J73" s="78"/>
      <c r="K73" s="78"/>
      <c r="L73" s="78"/>
      <c r="M73" s="78"/>
      <c r="N73" s="78"/>
      <c r="O73" s="78"/>
      <c r="P73" s="78"/>
      <c r="Q73" s="78"/>
    </row>
    <row r="74" spans="2:17" x14ac:dyDescent="0.3">
      <c r="B74" s="20" t="str">
        <f>'Chipset units'!B74</f>
        <v xml:space="preserve">Ethernet </v>
      </c>
      <c r="C74" s="19" t="str">
        <f>'Chipset units'!C74</f>
        <v>100G</v>
      </c>
      <c r="D74" s="19" t="str">
        <f>'Chipset units'!D74</f>
        <v>100 m</v>
      </c>
      <c r="E74" s="18" t="str">
        <f>'Chipset units'!E74</f>
        <v>CFP</v>
      </c>
      <c r="F74" s="78">
        <f>IF('Chipset units'!F74="",0,'Chipset units'!F74*'Chipset prices'!F74)/10^6</f>
        <v>2.8983325249999998</v>
      </c>
      <c r="G74" s="78">
        <f>IF('Chipset units'!G74="",0,'Chipset units'!G74*'Chipset prices'!G74)/10^6</f>
        <v>1.2104131875000002</v>
      </c>
      <c r="H74" s="78">
        <f>IF('Chipset units'!H74="",0,'Chipset units'!H74*'Chipset prices'!H74)/10^6</f>
        <v>0.71366790000000035</v>
      </c>
      <c r="I74" s="78"/>
      <c r="J74" s="78"/>
      <c r="K74" s="78"/>
      <c r="L74" s="78"/>
      <c r="M74" s="78"/>
      <c r="N74" s="78"/>
      <c r="O74" s="78"/>
      <c r="P74" s="78"/>
      <c r="Q74" s="78"/>
    </row>
    <row r="75" spans="2:17" x14ac:dyDescent="0.3">
      <c r="B75" s="20" t="str">
        <f>'Chipset units'!B75</f>
        <v xml:space="preserve">Ethernet </v>
      </c>
      <c r="C75" s="19" t="str">
        <f>'Chipset units'!C75</f>
        <v>100G</v>
      </c>
      <c r="D75" s="19" t="str">
        <f>'Chipset units'!D75</f>
        <v>100 m</v>
      </c>
      <c r="E75" s="18" t="str">
        <f>'Chipset units'!E75</f>
        <v>CFP2/4</v>
      </c>
      <c r="F75" s="78">
        <f>IF('Chipset units'!F75="",0,'Chipset units'!F75*'Chipset prices'!F75)/10^6</f>
        <v>0.10989202189307215</v>
      </c>
      <c r="G75" s="78">
        <f>IF('Chipset units'!G75="",0,'Chipset units'!G75*'Chipset prices'!G75)/10^6</f>
        <v>4.0268443205144305E-2</v>
      </c>
      <c r="H75" s="78">
        <f>IF('Chipset units'!H75="",0,'Chipset units'!H75*'Chipset prices'!H75)/10^6</f>
        <v>2.2141631815066013E-2</v>
      </c>
      <c r="I75" s="78"/>
      <c r="J75" s="78"/>
      <c r="K75" s="78"/>
      <c r="L75" s="78"/>
      <c r="M75" s="78"/>
      <c r="N75" s="78"/>
      <c r="O75" s="78"/>
      <c r="P75" s="78"/>
      <c r="Q75" s="78"/>
    </row>
    <row r="76" spans="2:17" x14ac:dyDescent="0.3">
      <c r="B76" s="20" t="str">
        <f>'Chipset units'!B76</f>
        <v xml:space="preserve">Ethernet </v>
      </c>
      <c r="C76" s="19" t="str">
        <f>'Chipset units'!C76</f>
        <v>100G SR4</v>
      </c>
      <c r="D76" s="19" t="str">
        <f>'Chipset units'!D76</f>
        <v>100 m</v>
      </c>
      <c r="E76" s="18" t="str">
        <f>'Chipset units'!E76</f>
        <v>QSFP28</v>
      </c>
      <c r="F76" s="78">
        <f>IF('Chipset units'!F76="",0,'Chipset units'!F76*'Chipset prices'!F76)/10^6</f>
        <v>7.0474329899999999</v>
      </c>
      <c r="G76" s="78">
        <f>IF('Chipset units'!G76="",0,'Chipset units'!G76*'Chipset prices'!G76)/10^6</f>
        <v>11.052826919620202</v>
      </c>
      <c r="H76" s="78">
        <f>IF('Chipset units'!H76="",0,'Chipset units'!H76*'Chipset prices'!H76)/10^6</f>
        <v>21.209657319522162</v>
      </c>
      <c r="I76" s="78"/>
      <c r="J76" s="78"/>
      <c r="K76" s="78"/>
      <c r="L76" s="78"/>
      <c r="M76" s="78"/>
      <c r="N76" s="78"/>
      <c r="O76" s="78"/>
      <c r="P76" s="78"/>
      <c r="Q76" s="78"/>
    </row>
    <row r="77" spans="2:17" x14ac:dyDescent="0.3">
      <c r="B77" s="20" t="str">
        <f>'Chipset units'!B77</f>
        <v xml:space="preserve">Ethernet </v>
      </c>
      <c r="C77" s="19" t="str">
        <f>'Chipset units'!C77</f>
        <v>100G SR2</v>
      </c>
      <c r="D77" s="19" t="str">
        <f>'Chipset units'!D77</f>
        <v>100 m</v>
      </c>
      <c r="E77" s="18" t="str">
        <f>'Chipset units'!E77</f>
        <v>SFP-DD, DSFP</v>
      </c>
      <c r="F77" s="78">
        <f>IF('Chipset units'!F77="",0,'Chipset units'!F77*'Chipset prices'!F77)/10^6</f>
        <v>0</v>
      </c>
      <c r="G77" s="78">
        <f>IF('Chipset units'!G77="",0,'Chipset units'!G77*'Chipset prices'!G77)/10^6</f>
        <v>0</v>
      </c>
      <c r="H77" s="78">
        <f>IF('Chipset units'!H77="",0,'Chipset units'!H77*'Chipset prices'!H77)/10^6</f>
        <v>0</v>
      </c>
      <c r="I77" s="78"/>
      <c r="J77" s="78"/>
      <c r="K77" s="78"/>
      <c r="L77" s="78"/>
      <c r="M77" s="78"/>
      <c r="N77" s="78"/>
      <c r="O77" s="78"/>
      <c r="P77" s="78"/>
      <c r="Q77" s="78"/>
    </row>
    <row r="78" spans="2:17" x14ac:dyDescent="0.3">
      <c r="B78" s="20" t="str">
        <f>'Chipset units'!B78</f>
        <v xml:space="preserve">Ethernet </v>
      </c>
      <c r="C78" s="19" t="str">
        <f>'Chipset units'!C78</f>
        <v>100G MM Duplex</v>
      </c>
      <c r="D78" s="19" t="str">
        <f>'Chipset units'!D78</f>
        <v>100 - 300 m</v>
      </c>
      <c r="E78" s="18" t="str">
        <f>'Chipset units'!E78</f>
        <v>QSFP28</v>
      </c>
      <c r="F78" s="78">
        <f>IF('Chipset units'!F78="",0,'Chipset units'!F78*'Chipset prices'!F78)/10^6</f>
        <v>0</v>
      </c>
      <c r="G78" s="78">
        <f>IF('Chipset units'!G78="",0,'Chipset units'!G78*'Chipset prices'!G78)/10^6</f>
        <v>0</v>
      </c>
      <c r="H78" s="78">
        <f>IF('Chipset units'!H78="",0,'Chipset units'!H78*'Chipset prices'!H78)/10^6</f>
        <v>8.25</v>
      </c>
      <c r="I78" s="78"/>
      <c r="J78" s="78"/>
      <c r="K78" s="78"/>
      <c r="L78" s="78"/>
      <c r="M78" s="78"/>
      <c r="N78" s="78"/>
      <c r="O78" s="78"/>
      <c r="P78" s="78"/>
      <c r="Q78" s="78"/>
    </row>
    <row r="79" spans="2:17" x14ac:dyDescent="0.3">
      <c r="B79" s="20" t="str">
        <f>'Chipset units'!B79</f>
        <v xml:space="preserve">Ethernet </v>
      </c>
      <c r="C79" s="19" t="str">
        <f>'Chipset units'!C79</f>
        <v>100G eSR4</v>
      </c>
      <c r="D79" s="19" t="str">
        <f>'Chipset units'!D79</f>
        <v>300 m</v>
      </c>
      <c r="E79" s="18" t="str">
        <f>'Chipset units'!E79</f>
        <v>QSFP28</v>
      </c>
      <c r="F79" s="78">
        <f>IF('Chipset units'!F79="",0,'Chipset units'!F79*'Chipset prices'!F79)/10^6</f>
        <v>0</v>
      </c>
      <c r="G79" s="78">
        <f>IF('Chipset units'!G79="",0,'Chipset units'!G79*'Chipset prices'!G79)/10^6</f>
        <v>0</v>
      </c>
      <c r="H79" s="78">
        <f>IF('Chipset units'!H79="",0,'Chipset units'!H79*'Chipset prices'!H79)/10^6</f>
        <v>0.11070815907533008</v>
      </c>
      <c r="I79" s="78"/>
      <c r="J79" s="78"/>
      <c r="K79" s="78"/>
      <c r="L79" s="78"/>
      <c r="M79" s="78"/>
      <c r="N79" s="78"/>
      <c r="O79" s="78"/>
      <c r="P79" s="78"/>
      <c r="Q79" s="78"/>
    </row>
    <row r="80" spans="2:17" x14ac:dyDescent="0.3">
      <c r="B80" s="20" t="str">
        <f>'Chipset units'!B80</f>
        <v xml:space="preserve">Ethernet </v>
      </c>
      <c r="C80" s="19" t="str">
        <f>'Chipset units'!C80</f>
        <v>100G PSM4</v>
      </c>
      <c r="D80" s="19" t="str">
        <f>'Chipset units'!D80</f>
        <v>500 m</v>
      </c>
      <c r="E80" s="18" t="str">
        <f>'Chipset units'!E80</f>
        <v>QSFP28</v>
      </c>
      <c r="F80" s="78">
        <f>IF('Chipset units'!F80="",0,'Chipset units'!F80*'Chipset prices'!F80)/10^6</f>
        <v>8.8106057312000008</v>
      </c>
      <c r="G80" s="78">
        <f>IF('Chipset units'!G80="",0,'Chipset units'!G80*'Chipset prices'!G80)/10^6</f>
        <v>20.552220390000002</v>
      </c>
      <c r="H80" s="78">
        <f>IF('Chipset units'!H80="",0,'Chipset units'!H80*'Chipset prices'!H80)/10^6</f>
        <v>12.57112064</v>
      </c>
      <c r="I80" s="78"/>
      <c r="J80" s="78"/>
      <c r="K80" s="78"/>
      <c r="L80" s="78"/>
      <c r="M80" s="78"/>
      <c r="N80" s="78"/>
      <c r="O80" s="78"/>
      <c r="P80" s="78"/>
      <c r="Q80" s="78"/>
    </row>
    <row r="81" spans="2:17" x14ac:dyDescent="0.3">
      <c r="B81" s="20" t="str">
        <f>'Chipset units'!B81</f>
        <v xml:space="preserve">Ethernet </v>
      </c>
      <c r="C81" s="19" t="str">
        <f>'Chipset units'!C81</f>
        <v>100G DR</v>
      </c>
      <c r="D81" s="19" t="str">
        <f>'Chipset units'!D81</f>
        <v>500 m</v>
      </c>
      <c r="E81" s="18" t="str">
        <f>'Chipset units'!E81</f>
        <v>QSFP28</v>
      </c>
      <c r="F81" s="78">
        <f>IF('Chipset units'!F81="",0,'Chipset units'!F81*'Chipset prices'!F81)/10^6</f>
        <v>0</v>
      </c>
      <c r="G81" s="78">
        <f>IF('Chipset units'!G81="",0,'Chipset units'!G81*'Chipset prices'!G81)/10^6</f>
        <v>0</v>
      </c>
      <c r="H81" s="78">
        <f>IF('Chipset units'!H81="",0,'Chipset units'!H81*'Chipset prices'!H81)/10^6</f>
        <v>0</v>
      </c>
      <c r="I81" s="78"/>
      <c r="J81" s="78"/>
      <c r="K81" s="78"/>
      <c r="L81" s="78"/>
      <c r="M81" s="78"/>
      <c r="N81" s="78"/>
      <c r="O81" s="78"/>
      <c r="P81" s="78"/>
      <c r="Q81" s="78"/>
    </row>
    <row r="82" spans="2:17" x14ac:dyDescent="0.3">
      <c r="B82" s="20" t="str">
        <f>'Chipset units'!B82</f>
        <v xml:space="preserve">Ethernet </v>
      </c>
      <c r="C82" s="19" t="str">
        <f>'Chipset units'!C82</f>
        <v>100G CWDM4</v>
      </c>
      <c r="D82" s="19" t="str">
        <f>'Chipset units'!D82</f>
        <v>2 km</v>
      </c>
      <c r="E82" s="18" t="str">
        <f>'Chipset units'!E82</f>
        <v>QSFP28</v>
      </c>
      <c r="F82" s="78">
        <f>IF('Chipset units'!F82="",0,'Chipset units'!F82*'Chipset prices'!F82)/10^6</f>
        <v>7.166298750000001</v>
      </c>
      <c r="G82" s="78">
        <f>IF('Chipset units'!G82="",0,'Chipset units'!G82*'Chipset prices'!G82)/10^6</f>
        <v>39.979607850000001</v>
      </c>
      <c r="H82" s="78">
        <f>IF('Chipset units'!H82="",0,'Chipset units'!H82*'Chipset prices'!H82)/10^6</f>
        <v>40.04</v>
      </c>
      <c r="I82" s="78"/>
      <c r="J82" s="78"/>
      <c r="K82" s="78"/>
      <c r="L82" s="78"/>
      <c r="M82" s="78"/>
      <c r="N82" s="78"/>
      <c r="O82" s="78"/>
      <c r="P82" s="78"/>
      <c r="Q82" s="78"/>
    </row>
    <row r="83" spans="2:17" x14ac:dyDescent="0.3">
      <c r="B83" s="20" t="str">
        <f>'Chipset units'!B83</f>
        <v xml:space="preserve">Ethernet </v>
      </c>
      <c r="C83" s="19" t="str">
        <f>'Chipset units'!C83</f>
        <v>100G CWDM4-subspec</v>
      </c>
      <c r="D83" s="19" t="str">
        <f>'Chipset units'!D83</f>
        <v>500 m</v>
      </c>
      <c r="E83" s="18" t="str">
        <f>'Chipset units'!E83</f>
        <v>QSFP28</v>
      </c>
      <c r="F83" s="78">
        <f>IF('Chipset units'!F83="",0,'Chipset units'!F83*'Chipset prices'!F83)/10^6</f>
        <v>3.3236131499999995</v>
      </c>
      <c r="G83" s="78">
        <f>IF('Chipset units'!G83="",0,'Chipset units'!G83*'Chipset prices'!G83)/10^6</f>
        <v>24.74928105</v>
      </c>
      <c r="H83" s="78">
        <f>IF('Chipset units'!H83="",0,'Chipset units'!H83*'Chipset prices'!H83)/10^6</f>
        <v>118.88283983333334</v>
      </c>
      <c r="I83" s="78"/>
      <c r="J83" s="78"/>
      <c r="K83" s="78"/>
      <c r="L83" s="78"/>
      <c r="M83" s="78"/>
      <c r="N83" s="78"/>
      <c r="O83" s="78"/>
      <c r="P83" s="78"/>
      <c r="Q83" s="78"/>
    </row>
    <row r="84" spans="2:17" x14ac:dyDescent="0.3">
      <c r="B84" s="20" t="str">
        <f>'Chipset units'!B84</f>
        <v xml:space="preserve">Ethernet </v>
      </c>
      <c r="C84" s="19" t="str">
        <f>'Chipset units'!C84</f>
        <v>100G FR</v>
      </c>
      <c r="D84" s="19" t="str">
        <f>'Chipset units'!D84</f>
        <v>2 km</v>
      </c>
      <c r="E84" s="18" t="str">
        <f>'Chipset units'!E84</f>
        <v>QSFP28</v>
      </c>
      <c r="F84" s="78">
        <f>IF('Chipset units'!F84="",0,'Chipset units'!F84*'Chipset prices'!F84)/10^6</f>
        <v>0</v>
      </c>
      <c r="G84" s="78">
        <f>IF('Chipset units'!G84="",0,'Chipset units'!G84*'Chipset prices'!G84)/10^6</f>
        <v>0</v>
      </c>
      <c r="H84" s="78">
        <f>IF('Chipset units'!H84="",0,'Chipset units'!H84*'Chipset prices'!H84)/10^6</f>
        <v>0.156</v>
      </c>
      <c r="I84" s="78"/>
      <c r="J84" s="78"/>
      <c r="K84" s="78"/>
      <c r="L84" s="78"/>
      <c r="M84" s="78"/>
      <c r="N84" s="78"/>
      <c r="O84" s="78"/>
      <c r="P84" s="78"/>
      <c r="Q84" s="78"/>
    </row>
    <row r="85" spans="2:17" x14ac:dyDescent="0.3">
      <c r="B85" s="20" t="str">
        <f>'Chipset units'!B85</f>
        <v xml:space="preserve">Ethernet </v>
      </c>
      <c r="C85" s="19" t="str">
        <f>'Chipset units'!C85</f>
        <v>100G</v>
      </c>
      <c r="D85" s="19" t="str">
        <f>'Chipset units'!D85</f>
        <v>10 km</v>
      </c>
      <c r="E85" s="18" t="str">
        <f>'Chipset units'!E85</f>
        <v>CFP</v>
      </c>
      <c r="F85" s="78">
        <f>IF('Chipset units'!F85="",0,'Chipset units'!F85*'Chipset prices'!F85)/10^6</f>
        <v>53.328003036285253</v>
      </c>
      <c r="G85" s="78">
        <f>IF('Chipset units'!G85="",0,'Chipset units'!G85*'Chipset prices'!G85)/10^6</f>
        <v>25.633678683134843</v>
      </c>
      <c r="H85" s="78">
        <f>IF('Chipset units'!H85="",0,'Chipset units'!H85*'Chipset prices'!H85)/10^6</f>
        <v>11.200182422816836</v>
      </c>
      <c r="I85" s="78"/>
      <c r="J85" s="78"/>
      <c r="K85" s="78"/>
      <c r="L85" s="78"/>
      <c r="M85" s="78"/>
      <c r="N85" s="78"/>
      <c r="O85" s="78"/>
      <c r="P85" s="78"/>
      <c r="Q85" s="78"/>
    </row>
    <row r="86" spans="2:17" x14ac:dyDescent="0.3">
      <c r="B86" s="20" t="str">
        <f>'Chipset units'!B86</f>
        <v xml:space="preserve">Ethernet </v>
      </c>
      <c r="C86" s="19" t="str">
        <f>'Chipset units'!C86</f>
        <v>100G</v>
      </c>
      <c r="D86" s="19" t="str">
        <f>'Chipset units'!D86</f>
        <v>10 km</v>
      </c>
      <c r="E86" s="18" t="str">
        <f>'Chipset units'!E86</f>
        <v>CFP2/4</v>
      </c>
      <c r="F86" s="78">
        <f>IF('Chipset units'!F86="",0,'Chipset units'!F86*'Chipset prices'!F86)/10^6</f>
        <v>7.4947437499999996</v>
      </c>
      <c r="G86" s="78">
        <f>IF('Chipset units'!G86="",0,'Chipset units'!G86*'Chipset prices'!G86)/10^6</f>
        <v>4.5748170000000004</v>
      </c>
      <c r="H86" s="78">
        <f>IF('Chipset units'!H86="",0,'Chipset units'!H86*'Chipset prices'!H86)/10^6</f>
        <v>2.6862108</v>
      </c>
      <c r="I86" s="78"/>
      <c r="J86" s="78"/>
      <c r="K86" s="78"/>
      <c r="L86" s="78"/>
      <c r="M86" s="78"/>
      <c r="N86" s="78"/>
      <c r="O86" s="78"/>
      <c r="P86" s="78"/>
      <c r="Q86" s="78"/>
    </row>
    <row r="87" spans="2:17" x14ac:dyDescent="0.3">
      <c r="B87" s="20" t="str">
        <f>'Chipset units'!B87</f>
        <v xml:space="preserve">Ethernet </v>
      </c>
      <c r="C87" s="19" t="str">
        <f>'Chipset units'!C87</f>
        <v>100G LR4</v>
      </c>
      <c r="D87" s="19" t="str">
        <f>'Chipset units'!D87</f>
        <v>10 km</v>
      </c>
      <c r="E87" s="18" t="str">
        <f>'Chipset units'!E87</f>
        <v>QSFP28</v>
      </c>
      <c r="F87" s="78">
        <f>IF('Chipset units'!F87="",0,'Chipset units'!F87*'Chipset prices'!F87)/10^6</f>
        <v>7.3484937500000003</v>
      </c>
      <c r="G87" s="78">
        <f>IF('Chipset units'!G87="",0,'Chipset units'!G87*'Chipset prices'!G87)/10^6</f>
        <v>21.197592</v>
      </c>
      <c r="H87" s="78">
        <f>IF('Chipset units'!H87="",0,'Chipset units'!H87*'Chipset prices'!H87)/10^6</f>
        <v>14.48323668235294</v>
      </c>
      <c r="I87" s="78"/>
      <c r="J87" s="78"/>
      <c r="K87" s="78"/>
      <c r="L87" s="78"/>
      <c r="M87" s="78"/>
      <c r="N87" s="78"/>
      <c r="O87" s="78"/>
      <c r="P87" s="78"/>
      <c r="Q87" s="78"/>
    </row>
    <row r="88" spans="2:17" x14ac:dyDescent="0.3">
      <c r="B88" s="20" t="str">
        <f>'Chipset units'!B88</f>
        <v xml:space="preserve">Ethernet </v>
      </c>
      <c r="C88" s="19" t="str">
        <f>'Chipset units'!C88</f>
        <v>100G 4WDM10</v>
      </c>
      <c r="D88" s="19" t="str">
        <f>'Chipset units'!D88</f>
        <v>10 km</v>
      </c>
      <c r="E88" s="18" t="str">
        <f>'Chipset units'!E88</f>
        <v>QSFP28</v>
      </c>
      <c r="F88" s="78">
        <f>IF('Chipset units'!F88="",0,'Chipset units'!F88*'Chipset prices'!F88)/10^6</f>
        <v>0</v>
      </c>
      <c r="G88" s="78">
        <f>IF('Chipset units'!G88="",0,'Chipset units'!G88*'Chipset prices'!G88)/10^6</f>
        <v>2.6324999999999998</v>
      </c>
      <c r="H88" s="78">
        <f>IF('Chipset units'!H88="",0,'Chipset units'!H88*'Chipset prices'!H88)/10^6</f>
        <v>3.64</v>
      </c>
      <c r="I88" s="78"/>
      <c r="J88" s="78"/>
      <c r="K88" s="78"/>
      <c r="L88" s="78"/>
      <c r="M88" s="78"/>
      <c r="N88" s="78"/>
      <c r="O88" s="78"/>
      <c r="P88" s="78"/>
      <c r="Q88" s="78"/>
    </row>
    <row r="89" spans="2:17" x14ac:dyDescent="0.3">
      <c r="B89" s="20" t="str">
        <f>'Chipset units'!B89</f>
        <v xml:space="preserve">Ethernet </v>
      </c>
      <c r="C89" s="19" t="str">
        <f>'Chipset units'!C89</f>
        <v>100G 4WDM20</v>
      </c>
      <c r="D89" s="19" t="str">
        <f>'Chipset units'!D89</f>
        <v>20 km</v>
      </c>
      <c r="E89" s="18" t="str">
        <f>'Chipset units'!E89</f>
        <v>QSFP28</v>
      </c>
      <c r="F89" s="78">
        <f>IF('Chipset units'!F89="",0,'Chipset units'!F89*'Chipset prices'!F89)/10^6</f>
        <v>0</v>
      </c>
      <c r="G89" s="78">
        <f>IF('Chipset units'!G89="",0,'Chipset units'!G89*'Chipset prices'!G89)/10^6</f>
        <v>0</v>
      </c>
      <c r="H89" s="78">
        <f>IF('Chipset units'!H89="",0,'Chipset units'!H89*'Chipset prices'!H89)/10^6</f>
        <v>0</v>
      </c>
      <c r="I89" s="78"/>
      <c r="J89" s="78"/>
      <c r="K89" s="78"/>
      <c r="L89" s="78"/>
      <c r="M89" s="78"/>
      <c r="N89" s="78"/>
      <c r="O89" s="78"/>
      <c r="P89" s="78"/>
      <c r="Q89" s="78"/>
    </row>
    <row r="90" spans="2:17" x14ac:dyDescent="0.3">
      <c r="B90" s="20" t="str">
        <f>'Chipset units'!B90</f>
        <v xml:space="preserve">Ethernet </v>
      </c>
      <c r="C90" s="19" t="str">
        <f>'Chipset units'!C90</f>
        <v>100G ER4-Lite</v>
      </c>
      <c r="D90" s="19" t="str">
        <f>'Chipset units'!D90</f>
        <v>30 km</v>
      </c>
      <c r="E90" s="18" t="str">
        <f>'Chipset units'!E90</f>
        <v>all</v>
      </c>
      <c r="F90" s="78">
        <f>IF('Chipset units'!F90="",0,'Chipset units'!F90*'Chipset prices'!F90)/10^6</f>
        <v>0</v>
      </c>
      <c r="G90" s="78">
        <f>IF('Chipset units'!G90="",0,'Chipset units'!G90*'Chipset prices'!G90)/10^6</f>
        <v>0.76719332679097163</v>
      </c>
      <c r="H90" s="78">
        <f>IF('Chipset units'!H90="",0,'Chipset units'!H90*'Chipset prices'!H90)/10^6</f>
        <v>2.071890304814815</v>
      </c>
      <c r="I90" s="78"/>
      <c r="J90" s="78"/>
      <c r="K90" s="78"/>
      <c r="L90" s="78"/>
      <c r="M90" s="78"/>
      <c r="N90" s="78"/>
      <c r="O90" s="78"/>
      <c r="P90" s="78"/>
      <c r="Q90" s="78"/>
    </row>
    <row r="91" spans="2:17" x14ac:dyDescent="0.3">
      <c r="B91" s="20" t="str">
        <f>'Chipset units'!B91</f>
        <v xml:space="preserve">Ethernet </v>
      </c>
      <c r="C91" s="19" t="str">
        <f>'Chipset units'!C91</f>
        <v>100G ER4</v>
      </c>
      <c r="D91" s="19" t="str">
        <f>'Chipset units'!D91</f>
        <v>40 km</v>
      </c>
      <c r="E91" s="18" t="str">
        <f>'Chipset units'!E91</f>
        <v>all</v>
      </c>
      <c r="F91" s="78">
        <f>IF('Chipset units'!F91="",0,'Chipset units'!F91*'Chipset prices'!F91)/10^6</f>
        <v>7.3751743487554879</v>
      </c>
      <c r="G91" s="78">
        <f>IF('Chipset units'!G91="",0,'Chipset units'!G91*'Chipset prices'!G91)/10^6</f>
        <v>6.0741578276072765</v>
      </c>
      <c r="H91" s="78">
        <f>IF('Chipset units'!H91="",0,'Chipset units'!H91*'Chipset prices'!H91)/10^6</f>
        <v>2.2007382983626114</v>
      </c>
      <c r="I91" s="78"/>
      <c r="J91" s="78"/>
      <c r="K91" s="78"/>
      <c r="L91" s="78"/>
      <c r="M91" s="78"/>
      <c r="N91" s="78"/>
      <c r="O91" s="78"/>
      <c r="P91" s="78"/>
      <c r="Q91" s="78"/>
    </row>
    <row r="92" spans="2:17" x14ac:dyDescent="0.3">
      <c r="B92" s="17" t="str">
        <f>'Chipset units'!B92</f>
        <v xml:space="preserve">Ethernet </v>
      </c>
      <c r="C92" s="189" t="str">
        <f>'Chipset units'!C92</f>
        <v>100G ZR4</v>
      </c>
      <c r="D92" s="189" t="str">
        <f>'Chipset units'!D92</f>
        <v>80 km</v>
      </c>
      <c r="E92" s="190" t="str">
        <f>'Chipset units'!E92</f>
        <v>all</v>
      </c>
      <c r="F92" s="191">
        <f>IF('Chipset units'!F92="",0,'Chipset units'!F92*'Chipset prices'!F92)/10^6</f>
        <v>0</v>
      </c>
      <c r="G92" s="191">
        <f>IF('Chipset units'!G92="",0,'Chipset units'!G92*'Chipset prices'!G92)/10^6</f>
        <v>0</v>
      </c>
      <c r="H92" s="191">
        <f>IF('Chipset units'!H92="",0,'Chipset units'!H92*'Chipset prices'!H92)/10^6</f>
        <v>0</v>
      </c>
      <c r="I92" s="191"/>
      <c r="J92" s="191"/>
      <c r="K92" s="191"/>
      <c r="L92" s="191"/>
      <c r="M92" s="191"/>
      <c r="N92" s="191"/>
      <c r="O92" s="191"/>
      <c r="P92" s="191"/>
      <c r="Q92" s="191"/>
    </row>
    <row r="93" spans="2:17" x14ac:dyDescent="0.3">
      <c r="B93" s="98" t="str">
        <f>'Chipset units'!B93</f>
        <v xml:space="preserve">Ethernet </v>
      </c>
      <c r="C93" s="123" t="str">
        <f>'Chipset units'!C93</f>
        <v>200G SR4</v>
      </c>
      <c r="D93" s="123" t="str">
        <f>'Chipset units'!D93</f>
        <v>100 m</v>
      </c>
      <c r="E93" s="124" t="str">
        <f>'Chipset units'!E93</f>
        <v>QSFP56</v>
      </c>
      <c r="F93" s="78">
        <f>IF('Chipset units'!F93="",0,'Chipset units'!F93*'Chipset prices'!F93)/10^6</f>
        <v>0</v>
      </c>
      <c r="G93" s="78">
        <f>IF('Chipset units'!G93="",0,'Chipset units'!G93*'Chipset prices'!G93)/10^6</f>
        <v>0</v>
      </c>
      <c r="H93" s="78">
        <f>IF('Chipset units'!H93="",0,'Chipset units'!H93*'Chipset prices'!H93)/10^6</f>
        <v>5.4941249999999997E-2</v>
      </c>
      <c r="I93" s="78"/>
      <c r="J93" s="78"/>
      <c r="K93" s="78"/>
      <c r="L93" s="78"/>
      <c r="M93" s="78"/>
      <c r="N93" s="78"/>
      <c r="O93" s="78"/>
      <c r="P93" s="78"/>
      <c r="Q93" s="78"/>
    </row>
    <row r="94" spans="2:17" x14ac:dyDescent="0.3">
      <c r="B94" s="98" t="str">
        <f>'Chipset units'!B94</f>
        <v xml:space="preserve">Ethernet </v>
      </c>
      <c r="C94" s="123" t="str">
        <f>'Chipset units'!C94</f>
        <v>200G DR</v>
      </c>
      <c r="D94" s="123" t="str">
        <f>'Chipset units'!D94</f>
        <v>500 m</v>
      </c>
      <c r="E94" s="124" t="str">
        <f>'Chipset units'!E94</f>
        <v>TBD</v>
      </c>
      <c r="F94" s="78">
        <f>IF('Chipset units'!F94="",0,'Chipset units'!F94*'Chipset prices'!F94)/10^6</f>
        <v>0</v>
      </c>
      <c r="G94" s="78">
        <f>IF('Chipset units'!G94="",0,'Chipset units'!G94*'Chipset prices'!G94)/10^6</f>
        <v>0</v>
      </c>
      <c r="H94" s="78">
        <f>IF('Chipset units'!H94="",0,'Chipset units'!H94*'Chipset prices'!H94)/10^6</f>
        <v>0</v>
      </c>
      <c r="I94" s="78"/>
      <c r="J94" s="78"/>
      <c r="K94" s="78"/>
      <c r="L94" s="78"/>
      <c r="M94" s="78"/>
      <c r="N94" s="78"/>
      <c r="O94" s="78"/>
      <c r="P94" s="78"/>
      <c r="Q94" s="78"/>
    </row>
    <row r="95" spans="2:17" x14ac:dyDescent="0.3">
      <c r="B95" s="98" t="str">
        <f>'Chipset units'!B95</f>
        <v xml:space="preserve">Ethernet </v>
      </c>
      <c r="C95" s="123" t="str">
        <f>'Chipset units'!C95</f>
        <v>200G FR4</v>
      </c>
      <c r="D95" s="123" t="str">
        <f>'Chipset units'!D95</f>
        <v>3 km</v>
      </c>
      <c r="E95" s="124" t="str">
        <f>'Chipset units'!E95</f>
        <v>QSFP56</v>
      </c>
      <c r="F95" s="78">
        <f>IF('Chipset units'!F95="",0,'Chipset units'!F95*'Chipset prices'!F95)/10^6</f>
        <v>0</v>
      </c>
      <c r="G95" s="78">
        <f>IF('Chipset units'!G95="",0,'Chipset units'!G95*'Chipset prices'!G95)/10^6</f>
        <v>0</v>
      </c>
      <c r="H95" s="78">
        <f>IF('Chipset units'!H95="",0,'Chipset units'!H95*'Chipset prices'!H95)/10^6</f>
        <v>0.112734375</v>
      </c>
      <c r="I95" s="78"/>
      <c r="J95" s="78"/>
      <c r="K95" s="78"/>
      <c r="L95" s="78"/>
      <c r="M95" s="78"/>
      <c r="N95" s="78"/>
      <c r="O95" s="78"/>
      <c r="P95" s="78"/>
      <c r="Q95" s="78"/>
    </row>
    <row r="96" spans="2:17" x14ac:dyDescent="0.3">
      <c r="B96" s="98" t="str">
        <f>'Chipset units'!B96</f>
        <v xml:space="preserve">Ethernet </v>
      </c>
      <c r="C96" s="123" t="str">
        <f>'Chipset units'!C96</f>
        <v>200G LR</v>
      </c>
      <c r="D96" s="123" t="str">
        <f>'Chipset units'!D96</f>
        <v>10 km</v>
      </c>
      <c r="E96" s="124" t="str">
        <f>'Chipset units'!E96</f>
        <v>TBD</v>
      </c>
      <c r="F96" s="78">
        <f>IF('Chipset units'!F96="",0,'Chipset units'!F96*'Chipset prices'!F96)/10^6</f>
        <v>0</v>
      </c>
      <c r="G96" s="78">
        <f>IF('Chipset units'!G96="",0,'Chipset units'!G96*'Chipset prices'!G96)/10^6</f>
        <v>0</v>
      </c>
      <c r="H96" s="78">
        <f>IF('Chipset units'!H96="",0,'Chipset units'!H96*'Chipset prices'!H96)/10^6</f>
        <v>0</v>
      </c>
      <c r="I96" s="78"/>
      <c r="J96" s="78"/>
      <c r="K96" s="78"/>
      <c r="L96" s="78"/>
      <c r="M96" s="78"/>
      <c r="N96" s="78"/>
      <c r="O96" s="78"/>
      <c r="P96" s="78"/>
      <c r="Q96" s="78"/>
    </row>
    <row r="97" spans="2:17" x14ac:dyDescent="0.3">
      <c r="B97" s="98" t="str">
        <f>'Chipset units'!B97</f>
        <v xml:space="preserve">Ethernet </v>
      </c>
      <c r="C97" s="123" t="str">
        <f>'Chipset units'!C97</f>
        <v>200G ER4</v>
      </c>
      <c r="D97" s="123" t="str">
        <f>'Chipset units'!D97</f>
        <v>40 km</v>
      </c>
      <c r="E97" s="124" t="str">
        <f>'Chipset units'!E97</f>
        <v>TBD</v>
      </c>
      <c r="F97" s="78">
        <f>IF('Chipset units'!F97="",0,'Chipset units'!F97*'Chipset prices'!F97)/10^6</f>
        <v>0</v>
      </c>
      <c r="G97" s="78">
        <f>IF('Chipset units'!G97="",0,'Chipset units'!G97*'Chipset prices'!G97)/10^6</f>
        <v>0</v>
      </c>
      <c r="H97" s="78">
        <f>IF('Chipset units'!H97="",0,'Chipset units'!H97*'Chipset prices'!H97)/10^6</f>
        <v>0</v>
      </c>
      <c r="I97" s="78"/>
      <c r="J97" s="78"/>
      <c r="K97" s="78"/>
      <c r="L97" s="78"/>
      <c r="M97" s="78"/>
      <c r="N97" s="78"/>
      <c r="O97" s="78"/>
      <c r="P97" s="78"/>
      <c r="Q97" s="78"/>
    </row>
    <row r="98" spans="2:17" x14ac:dyDescent="0.3">
      <c r="B98" s="192" t="str">
        <f>'Chipset units'!B98</f>
        <v xml:space="preserve">Ethernet </v>
      </c>
      <c r="C98" s="183" t="str">
        <f>'Chipset units'!C98</f>
        <v>2x200 (400G-SR8)</v>
      </c>
      <c r="D98" s="183" t="str">
        <f>'Chipset units'!D98</f>
        <v>100 m</v>
      </c>
      <c r="E98" s="184" t="str">
        <f>'Chipset units'!E98</f>
        <v>OSFP, QSFP-DD</v>
      </c>
      <c r="F98" s="182">
        <f>IF('Chipset units'!F98="",0,'Chipset units'!F98*'Chipset prices'!F98)/10^6</f>
        <v>0</v>
      </c>
      <c r="G98" s="182">
        <f>IF('Chipset units'!G98="",0,'Chipset units'!G98*'Chipset prices'!G98)/10^6</f>
        <v>0</v>
      </c>
      <c r="H98" s="182">
        <f>IF('Chipset units'!H98="",0,'Chipset units'!H98*'Chipset prices'!H98)/10^6</f>
        <v>5.0545949999999999</v>
      </c>
      <c r="I98" s="182"/>
      <c r="J98" s="182"/>
      <c r="K98" s="182"/>
      <c r="L98" s="182"/>
      <c r="M98" s="182"/>
      <c r="N98" s="182"/>
      <c r="O98" s="182"/>
      <c r="P98" s="182"/>
      <c r="Q98" s="182"/>
    </row>
    <row r="99" spans="2:17" x14ac:dyDescent="0.3">
      <c r="B99" s="98" t="str">
        <f>'Chipset units'!B99</f>
        <v xml:space="preserve">Ethernet </v>
      </c>
      <c r="C99" s="123" t="str">
        <f>'Chipset units'!C99</f>
        <v>400G SR4.2</v>
      </c>
      <c r="D99" s="123" t="str">
        <f>'Chipset units'!D99</f>
        <v>100 m</v>
      </c>
      <c r="E99" s="124" t="str">
        <f>'Chipset units'!E99</f>
        <v>OSFP, QSFP-DD</v>
      </c>
      <c r="F99" s="78">
        <f>IF('Chipset units'!F99="",0,'Chipset units'!F99*'Chipset prices'!F99)/10^6</f>
        <v>0</v>
      </c>
      <c r="G99" s="78">
        <f>IF('Chipset units'!G99="",0,'Chipset units'!G99*'Chipset prices'!G99)/10^6</f>
        <v>0</v>
      </c>
      <c r="H99" s="78">
        <f>IF('Chipset units'!H99="",0,'Chipset units'!H99*'Chipset prices'!H99)/10^6</f>
        <v>0</v>
      </c>
      <c r="I99" s="78"/>
      <c r="J99" s="78"/>
      <c r="K99" s="78"/>
      <c r="L99" s="78"/>
      <c r="M99" s="78"/>
      <c r="N99" s="78"/>
      <c r="O99" s="78"/>
      <c r="P99" s="78"/>
      <c r="Q99" s="78"/>
    </row>
    <row r="100" spans="2:17" x14ac:dyDescent="0.3">
      <c r="B100" s="98" t="str">
        <f>'Chipset units'!B100</f>
        <v xml:space="preserve">Ethernet </v>
      </c>
      <c r="C100" s="123" t="str">
        <f>'Chipset units'!C100</f>
        <v>400G DR4</v>
      </c>
      <c r="D100" s="123" t="str">
        <f>'Chipset units'!D100</f>
        <v>500 m</v>
      </c>
      <c r="E100" s="124" t="str">
        <f>'Chipset units'!E100</f>
        <v>OSFP, QSFP-DD, QSFP112</v>
      </c>
      <c r="F100" s="78">
        <f>IF('Chipset units'!F100="",0,'Chipset units'!F100*'Chipset prices'!F100)/10^6</f>
        <v>0</v>
      </c>
      <c r="G100" s="78">
        <f>IF('Chipset units'!G100="",0,'Chipset units'!G100*'Chipset prices'!G100)/10^6</f>
        <v>0</v>
      </c>
      <c r="H100" s="78">
        <f>IF('Chipset units'!H100="",0,'Chipset units'!H100*'Chipset prices'!H100)/10^6</f>
        <v>0.75075000000000003</v>
      </c>
      <c r="I100" s="78"/>
      <c r="J100" s="78"/>
      <c r="K100" s="78"/>
      <c r="L100" s="78"/>
      <c r="M100" s="78"/>
      <c r="N100" s="78"/>
      <c r="O100" s="78"/>
      <c r="P100" s="78"/>
      <c r="Q100" s="78"/>
    </row>
    <row r="101" spans="2:17" x14ac:dyDescent="0.3">
      <c r="B101" s="98" t="str">
        <f>'Chipset units'!B101</f>
        <v xml:space="preserve">Ethernet </v>
      </c>
      <c r="C101" s="123" t="str">
        <f>'Chipset units'!C101</f>
        <v>2x(200G FR4)</v>
      </c>
      <c r="D101" s="123" t="str">
        <f>'Chipset units'!D101</f>
        <v>2 km</v>
      </c>
      <c r="E101" s="124" t="str">
        <f>'Chipset units'!E101</f>
        <v>OSFP</v>
      </c>
      <c r="F101" s="78">
        <f>IF('Chipset units'!F101="",0,'Chipset units'!F101*'Chipset prices'!F101)/10^6</f>
        <v>0</v>
      </c>
      <c r="G101" s="78">
        <f>IF('Chipset units'!G101="",0,'Chipset units'!G101*'Chipset prices'!G101)/10^6</f>
        <v>0</v>
      </c>
      <c r="H101" s="78">
        <f>IF('Chipset units'!H101="",0,'Chipset units'!H101*'Chipset prices'!H101)/10^6</f>
        <v>5.4112499999999999</v>
      </c>
      <c r="I101" s="78"/>
      <c r="J101" s="78"/>
      <c r="K101" s="78"/>
      <c r="L101" s="78"/>
      <c r="M101" s="78"/>
      <c r="N101" s="78"/>
      <c r="O101" s="78"/>
      <c r="P101" s="78"/>
      <c r="Q101" s="78"/>
    </row>
    <row r="102" spans="2:17" x14ac:dyDescent="0.3">
      <c r="B102" s="98" t="str">
        <f>'Chipset units'!B102</f>
        <v xml:space="preserve">Ethernet </v>
      </c>
      <c r="C102" s="123" t="str">
        <f>'Chipset units'!C102</f>
        <v>400G FR4</v>
      </c>
      <c r="D102" s="123" t="str">
        <f>'Chipset units'!D102</f>
        <v>2 km</v>
      </c>
      <c r="E102" s="124" t="str">
        <f>'Chipset units'!E102</f>
        <v>OSFP, QSFP-DD, QSFP112</v>
      </c>
      <c r="F102" s="78">
        <f>IF('Chipset units'!F102="",0,'Chipset units'!F102*'Chipset prices'!F102)/10^6</f>
        <v>0</v>
      </c>
      <c r="G102" s="78">
        <f>IF('Chipset units'!G102="",0,'Chipset units'!G102*'Chipset prices'!G102)/10^6</f>
        <v>6.3E-3</v>
      </c>
      <c r="H102" s="78">
        <f>IF('Chipset units'!H102="",0,'Chipset units'!H102*'Chipset prices'!H102)/10^6</f>
        <v>0.41291250000000007</v>
      </c>
      <c r="I102" s="78"/>
      <c r="J102" s="78"/>
      <c r="K102" s="78"/>
      <c r="L102" s="78"/>
      <c r="M102" s="78"/>
      <c r="N102" s="78"/>
      <c r="O102" s="78"/>
      <c r="P102" s="78"/>
      <c r="Q102" s="78"/>
    </row>
    <row r="103" spans="2:17" x14ac:dyDescent="0.3">
      <c r="B103" s="98" t="str">
        <f>'Chipset units'!B103</f>
        <v xml:space="preserve">Ethernet </v>
      </c>
      <c r="C103" s="123" t="str">
        <f>'Chipset units'!C103</f>
        <v>400G LR8, LR4</v>
      </c>
      <c r="D103" s="123" t="str">
        <f>'Chipset units'!D103</f>
        <v>10 km</v>
      </c>
      <c r="E103" s="124" t="str">
        <f>'Chipset units'!E103</f>
        <v>OSFP, QSFP-DD, QSFP112</v>
      </c>
      <c r="F103" s="78">
        <f>IF('Chipset units'!F103="",0,'Chipset units'!F103*'Chipset prices'!F103)/10^6</f>
        <v>0</v>
      </c>
      <c r="G103" s="78">
        <f>IF('Chipset units'!G103="",0,'Chipset units'!G103*'Chipset prices'!G103)/10^6</f>
        <v>7.3800000000000004E-2</v>
      </c>
      <c r="H103" s="78">
        <f>IF('Chipset units'!H103="",0,'Chipset units'!H103*'Chipset prices'!H103)/10^6</f>
        <v>0.75</v>
      </c>
      <c r="I103" s="78"/>
      <c r="J103" s="78"/>
      <c r="K103" s="78"/>
      <c r="L103" s="78"/>
      <c r="M103" s="78"/>
      <c r="N103" s="78"/>
      <c r="O103" s="78"/>
      <c r="P103" s="78"/>
      <c r="Q103" s="78"/>
    </row>
    <row r="104" spans="2:17" x14ac:dyDescent="0.3">
      <c r="B104" s="143" t="str">
        <f>'Chipset units'!B104</f>
        <v xml:space="preserve">Ethernet </v>
      </c>
      <c r="C104" s="193" t="str">
        <f>'Chipset units'!C104</f>
        <v>400G ER4</v>
      </c>
      <c r="D104" s="193" t="str">
        <f>'Chipset units'!D104</f>
        <v>40 km</v>
      </c>
      <c r="E104" s="194" t="str">
        <f>'Chipset units'!E104</f>
        <v>TBD</v>
      </c>
      <c r="F104" s="191"/>
      <c r="G104" s="191"/>
      <c r="H104" s="191"/>
      <c r="I104" s="191"/>
      <c r="J104" s="191"/>
      <c r="K104" s="191"/>
      <c r="L104" s="191"/>
      <c r="M104" s="191"/>
      <c r="N104" s="191"/>
      <c r="O104" s="191"/>
      <c r="P104" s="191"/>
      <c r="Q104" s="191"/>
    </row>
    <row r="105" spans="2:17" x14ac:dyDescent="0.3">
      <c r="B105" s="98" t="str">
        <f>'Chipset units'!B105</f>
        <v xml:space="preserve">Ethernet </v>
      </c>
      <c r="C105" s="123" t="str">
        <f>'Chipset units'!C105</f>
        <v>800G SR8</v>
      </c>
      <c r="D105" s="123" t="str">
        <f>'Chipset units'!D105</f>
        <v>50 m</v>
      </c>
      <c r="E105" s="124" t="str">
        <f>'Chipset units'!E105</f>
        <v>OSFP, QSFP-DD800</v>
      </c>
      <c r="F105" s="78">
        <f>IF('Chipset units'!F105="",0,'Chipset units'!F105*'Chipset prices'!F105)/10^6</f>
        <v>0</v>
      </c>
      <c r="G105" s="78">
        <f>IF('Chipset units'!G105="",0,'Chipset units'!G105*'Chipset prices'!G105)/10^6</f>
        <v>0</v>
      </c>
      <c r="H105" s="78">
        <f>IF('Chipset units'!H105="",0,'Chipset units'!H105*'Chipset prices'!H105)/10^6</f>
        <v>0</v>
      </c>
      <c r="I105" s="78"/>
      <c r="J105" s="78"/>
      <c r="K105" s="78"/>
      <c r="L105" s="78"/>
      <c r="M105" s="78"/>
      <c r="N105" s="78"/>
      <c r="O105" s="78"/>
      <c r="P105" s="78"/>
      <c r="Q105" s="78"/>
    </row>
    <row r="106" spans="2:17" x14ac:dyDescent="0.3">
      <c r="B106" s="98" t="str">
        <f>'Chipset units'!B106</f>
        <v xml:space="preserve">Ethernet </v>
      </c>
      <c r="C106" s="123" t="str">
        <f>'Chipset units'!C106</f>
        <v>800G DR8, DR4</v>
      </c>
      <c r="D106" s="123" t="str">
        <f>'Chipset units'!D106</f>
        <v>500 m</v>
      </c>
      <c r="E106" s="124" t="str">
        <f>'Chipset units'!E106</f>
        <v>OSFP, QSFP-DD800</v>
      </c>
      <c r="F106" s="78">
        <f>IF('Chipset units'!F106="",0,'Chipset units'!F106*'Chipset prices'!F106)/10^6</f>
        <v>0</v>
      </c>
      <c r="G106" s="78">
        <f>IF('Chipset units'!G106="",0,'Chipset units'!G106*'Chipset prices'!G106)/10^6</f>
        <v>0</v>
      </c>
      <c r="H106" s="78">
        <f>IF('Chipset units'!H106="",0,'Chipset units'!H106*'Chipset prices'!H106)/10^6</f>
        <v>0</v>
      </c>
      <c r="I106" s="78"/>
      <c r="J106" s="78"/>
      <c r="K106" s="78"/>
      <c r="L106" s="78"/>
      <c r="M106" s="78"/>
      <c r="N106" s="78"/>
      <c r="O106" s="78"/>
      <c r="P106" s="78"/>
      <c r="Q106" s="78"/>
    </row>
    <row r="107" spans="2:17" x14ac:dyDescent="0.3">
      <c r="B107" s="98" t="str">
        <f>'Chipset units'!B107</f>
        <v xml:space="preserve">Ethernet </v>
      </c>
      <c r="C107" s="123" t="str">
        <f>'Chipset units'!C107</f>
        <v>2x(400G FR4), 800G FR4</v>
      </c>
      <c r="D107" s="123" t="str">
        <f>'Chipset units'!D107</f>
        <v>2 km</v>
      </c>
      <c r="E107" s="124" t="str">
        <f>'Chipset units'!E107</f>
        <v>OSFP, QSFP-DD800</v>
      </c>
      <c r="F107" s="78">
        <f>IF('Chipset units'!F107="",0,'Chipset units'!F107*'Chipset prices'!F107)/10^6</f>
        <v>0</v>
      </c>
      <c r="G107" s="78">
        <f>IF('Chipset units'!G107="",0,'Chipset units'!G107*'Chipset prices'!G107)/10^6</f>
        <v>0</v>
      </c>
      <c r="H107" s="78">
        <f>IF('Chipset units'!H107="",0,'Chipset units'!H107*'Chipset prices'!H107)/10^6</f>
        <v>0</v>
      </c>
      <c r="I107" s="78"/>
      <c r="J107" s="78"/>
      <c r="K107" s="78"/>
      <c r="L107" s="78"/>
      <c r="M107" s="78"/>
      <c r="N107" s="78"/>
      <c r="O107" s="78"/>
      <c r="P107" s="78"/>
      <c r="Q107" s="78"/>
    </row>
    <row r="108" spans="2:17" x14ac:dyDescent="0.3">
      <c r="B108" s="98" t="str">
        <f>'Chipset units'!B108</f>
        <v xml:space="preserve">Ethernet </v>
      </c>
      <c r="C108" s="123" t="str">
        <f>'Chipset units'!C108</f>
        <v>800G LR8, LR4</v>
      </c>
      <c r="D108" s="123" t="str">
        <f>'Chipset units'!D108</f>
        <v>6, 10 km</v>
      </c>
      <c r="E108" s="124" t="str">
        <f>'Chipset units'!E108</f>
        <v>TBD</v>
      </c>
      <c r="F108" s="78">
        <f>IF('Chipset units'!F108="",0,'Chipset units'!F108*'Chipset prices'!F108)/10^6</f>
        <v>0</v>
      </c>
      <c r="G108" s="78">
        <f>IF('Chipset units'!G108="",0,'Chipset units'!G108*'Chipset prices'!G108)/10^6</f>
        <v>0</v>
      </c>
      <c r="H108" s="78">
        <f>IF('Chipset units'!H108="",0,'Chipset units'!H108*'Chipset prices'!H108)/10^6</f>
        <v>0</v>
      </c>
      <c r="I108" s="78"/>
      <c r="J108" s="78"/>
      <c r="K108" s="78"/>
      <c r="L108" s="78"/>
      <c r="M108" s="78"/>
      <c r="N108" s="78"/>
      <c r="O108" s="78"/>
      <c r="P108" s="78"/>
      <c r="Q108" s="78"/>
    </row>
    <row r="109" spans="2:17" x14ac:dyDescent="0.3">
      <c r="B109" s="98" t="str">
        <f>'Chipset units'!B109</f>
        <v xml:space="preserve">Ethernet </v>
      </c>
      <c r="C109" s="123" t="str">
        <f>'Chipset units'!C109</f>
        <v>800G ZRlite</v>
      </c>
      <c r="D109" s="123" t="str">
        <f>'Chipset units'!D109</f>
        <v>10 km, 20 km</v>
      </c>
      <c r="E109" s="124" t="str">
        <f>'Chipset units'!E109</f>
        <v>TBD</v>
      </c>
      <c r="F109" s="78">
        <f>IF('Chipset units'!F109="",0,'Chipset units'!F109*'Chipset prices'!F109)/10^6</f>
        <v>0</v>
      </c>
      <c r="G109" s="78">
        <f>IF('Chipset units'!G109="",0,'Chipset units'!G109*'Chipset prices'!G109)/10^6</f>
        <v>0</v>
      </c>
      <c r="H109" s="78">
        <f>IF('Chipset units'!H109="",0,'Chipset units'!H109*'Chipset prices'!H109)/10^6</f>
        <v>0</v>
      </c>
      <c r="I109" s="78"/>
      <c r="J109" s="78"/>
      <c r="K109" s="78"/>
      <c r="L109" s="78"/>
      <c r="M109" s="78"/>
      <c r="N109" s="78"/>
      <c r="O109" s="78"/>
      <c r="P109" s="78"/>
      <c r="Q109" s="78"/>
    </row>
    <row r="110" spans="2:17" x14ac:dyDescent="0.3">
      <c r="B110" s="143" t="str">
        <f>'Chipset units'!B110</f>
        <v xml:space="preserve">Ethernet </v>
      </c>
      <c r="C110" s="193" t="str">
        <f>'Chipset units'!C110</f>
        <v>800G ER4</v>
      </c>
      <c r="D110" s="193" t="str">
        <f>'Chipset units'!D110</f>
        <v>40 km</v>
      </c>
      <c r="E110" s="194" t="str">
        <f>'Chipset units'!E110</f>
        <v>TBD</v>
      </c>
      <c r="F110" s="191">
        <f>IF('Chipset units'!F110="",0,'Chipset units'!F110*'Chipset prices'!F110)/10^6</f>
        <v>0</v>
      </c>
      <c r="G110" s="191">
        <f>IF('Chipset units'!G110="",0,'Chipset units'!G110*'Chipset prices'!G110)/10^6</f>
        <v>0</v>
      </c>
      <c r="H110" s="191">
        <f>IF('Chipset units'!H110="",0,'Chipset units'!H110*'Chipset prices'!H110)/10^6</f>
        <v>0</v>
      </c>
      <c r="I110" s="191"/>
      <c r="J110" s="191"/>
      <c r="K110" s="191"/>
      <c r="L110" s="191"/>
      <c r="M110" s="191"/>
      <c r="N110" s="191"/>
      <c r="O110" s="191"/>
      <c r="P110" s="191"/>
      <c r="Q110" s="191"/>
    </row>
    <row r="111" spans="2:17" x14ac:dyDescent="0.3">
      <c r="B111" s="98" t="str">
        <f>'Chipset units'!B111</f>
        <v xml:space="preserve">Ethernet </v>
      </c>
      <c r="C111" s="123" t="str">
        <f>'Chipset units'!C111</f>
        <v>1.6T SR16</v>
      </c>
      <c r="D111" s="123" t="str">
        <f>'Chipset units'!D111</f>
        <v>100 m</v>
      </c>
      <c r="E111" s="124" t="str">
        <f>'Chipset units'!E111</f>
        <v>OSFP-XD and TBD</v>
      </c>
      <c r="F111" s="78">
        <f>IF('Chipset units'!F111="",0,'Chipset units'!F111*'Chipset prices'!F111)/10^6</f>
        <v>0</v>
      </c>
      <c r="G111" s="78">
        <f>IF('Chipset units'!G111="",0,'Chipset units'!G111*'Chipset prices'!G111)/10^6</f>
        <v>0</v>
      </c>
      <c r="H111" s="78">
        <f>IF('Chipset units'!H111="",0,'Chipset units'!H111*'Chipset prices'!H111)/10^6</f>
        <v>0</v>
      </c>
      <c r="I111" s="78"/>
      <c r="J111" s="78"/>
      <c r="K111" s="78"/>
      <c r="L111" s="78"/>
      <c r="M111" s="78"/>
      <c r="N111" s="78"/>
      <c r="O111" s="78"/>
      <c r="P111" s="78"/>
      <c r="Q111" s="78"/>
    </row>
    <row r="112" spans="2:17" x14ac:dyDescent="0.3">
      <c r="B112" s="98" t="str">
        <f>'Chipset units'!B112</f>
        <v xml:space="preserve">Ethernet </v>
      </c>
      <c r="C112" s="123" t="str">
        <f>'Chipset units'!C112</f>
        <v>1.6T DR8</v>
      </c>
      <c r="D112" s="123" t="str">
        <f>'Chipset units'!D112</f>
        <v>500 m</v>
      </c>
      <c r="E112" s="124" t="str">
        <f>'Chipset units'!E112</f>
        <v>OSFP-XD and TBD</v>
      </c>
      <c r="F112" s="78">
        <f>IF('Chipset units'!F112="",0,'Chipset units'!F112*'Chipset prices'!F112)/10^6</f>
        <v>0</v>
      </c>
      <c r="G112" s="78">
        <f>IF('Chipset units'!G112="",0,'Chipset units'!G112*'Chipset prices'!G112)/10^6</f>
        <v>0</v>
      </c>
      <c r="H112" s="78">
        <f>IF('Chipset units'!H112="",0,'Chipset units'!H112*'Chipset prices'!H112)/10^6</f>
        <v>0</v>
      </c>
      <c r="I112" s="78"/>
      <c r="J112" s="78"/>
      <c r="K112" s="78"/>
      <c r="L112" s="78"/>
      <c r="M112" s="78"/>
      <c r="N112" s="78"/>
      <c r="O112" s="78"/>
      <c r="P112" s="78"/>
      <c r="Q112" s="78"/>
    </row>
    <row r="113" spans="2:17" x14ac:dyDescent="0.3">
      <c r="B113" s="98" t="str">
        <f>'Chipset units'!B113</f>
        <v xml:space="preserve">Ethernet </v>
      </c>
      <c r="C113" s="123" t="str">
        <f>'Chipset units'!C113</f>
        <v>1.6T FR8</v>
      </c>
      <c r="D113" s="123" t="str">
        <f>'Chipset units'!D113</f>
        <v>2 km</v>
      </c>
      <c r="E113" s="124" t="str">
        <f>'Chipset units'!E113</f>
        <v>OSFP-XD and TBD</v>
      </c>
      <c r="F113" s="78">
        <f>IF('Chipset units'!F113="",0,'Chipset units'!F113*'Chipset prices'!F113)/10^6</f>
        <v>0</v>
      </c>
      <c r="G113" s="78">
        <f>IF('Chipset units'!G113="",0,'Chipset units'!G113*'Chipset prices'!G113)/10^6</f>
        <v>0</v>
      </c>
      <c r="H113" s="78">
        <f>IF('Chipset units'!H113="",0,'Chipset units'!H113*'Chipset prices'!H113)/10^6</f>
        <v>0</v>
      </c>
      <c r="I113" s="78"/>
      <c r="J113" s="78"/>
      <c r="K113" s="78"/>
      <c r="L113" s="78"/>
      <c r="M113" s="78"/>
      <c r="N113" s="78"/>
      <c r="O113" s="78"/>
      <c r="P113" s="78"/>
      <c r="Q113" s="78"/>
    </row>
    <row r="114" spans="2:17" x14ac:dyDescent="0.3">
      <c r="B114" s="98" t="str">
        <f>'Chipset units'!B114</f>
        <v xml:space="preserve">Ethernet </v>
      </c>
      <c r="C114" s="123" t="str">
        <f>'Chipset units'!C114</f>
        <v>1.6T LR8</v>
      </c>
      <c r="D114" s="123" t="str">
        <f>'Chipset units'!D114</f>
        <v>10 km</v>
      </c>
      <c r="E114" s="124" t="str">
        <f>'Chipset units'!E114</f>
        <v>OSFP-XD and TBD</v>
      </c>
      <c r="F114" s="78">
        <f>IF('Chipset units'!F114="",0,'Chipset units'!F114*'Chipset prices'!F114)/10^6</f>
        <v>0</v>
      </c>
      <c r="G114" s="78">
        <f>IF('Chipset units'!G114="",0,'Chipset units'!G114*'Chipset prices'!G114)/10^6</f>
        <v>0</v>
      </c>
      <c r="H114" s="78">
        <f>IF('Chipset units'!H114="",0,'Chipset units'!H114*'Chipset prices'!H114)/10^6</f>
        <v>0</v>
      </c>
      <c r="I114" s="78"/>
      <c r="J114" s="78"/>
      <c r="K114" s="78"/>
      <c r="L114" s="78"/>
      <c r="M114" s="78"/>
      <c r="N114" s="78"/>
      <c r="O114" s="78"/>
      <c r="P114" s="78"/>
      <c r="Q114" s="78"/>
    </row>
    <row r="115" spans="2:17" x14ac:dyDescent="0.3">
      <c r="B115" s="143" t="str">
        <f>'Chipset units'!B115</f>
        <v xml:space="preserve">Ethernet </v>
      </c>
      <c r="C115" s="193" t="str">
        <f>'Chipset units'!C115</f>
        <v>1.6T ER8</v>
      </c>
      <c r="D115" s="193" t="str">
        <f>'Chipset units'!D115</f>
        <v>&gt;10 km</v>
      </c>
      <c r="E115" s="194" t="str">
        <f>'Chipset units'!E115</f>
        <v>OSFP-XD and TBD</v>
      </c>
      <c r="F115" s="191">
        <f>IF('Chipset units'!F115="",0,'Chipset units'!F115*'Chipset prices'!F115)/10^6</f>
        <v>0</v>
      </c>
      <c r="G115" s="191">
        <f>IF('Chipset units'!G115="",0,'Chipset units'!G115*'Chipset prices'!G115)/10^6</f>
        <v>0</v>
      </c>
      <c r="H115" s="191">
        <f>IF('Chipset units'!H115="",0,'Chipset units'!H115*'Chipset prices'!H115)/10^6</f>
        <v>0</v>
      </c>
      <c r="I115" s="191"/>
      <c r="J115" s="191"/>
      <c r="K115" s="191"/>
      <c r="L115" s="191"/>
      <c r="M115" s="191"/>
      <c r="N115" s="191"/>
      <c r="O115" s="191"/>
      <c r="P115" s="191"/>
      <c r="Q115" s="191"/>
    </row>
    <row r="116" spans="2:17" x14ac:dyDescent="0.3">
      <c r="B116" s="98" t="str">
        <f>'Chipset units'!B116</f>
        <v xml:space="preserve">Ethernet </v>
      </c>
      <c r="C116" s="123" t="str">
        <f>'Chipset units'!C116</f>
        <v>3.2T SR</v>
      </c>
      <c r="D116" s="123" t="str">
        <f>'Chipset units'!D116</f>
        <v>100 m</v>
      </c>
      <c r="E116" s="124" t="str">
        <f>'Chipset units'!E116</f>
        <v>OSFP-XD and TBD</v>
      </c>
      <c r="F116" s="78">
        <f>IF('Chipset units'!F116="",0,'Chipset units'!F116*'Chipset prices'!F116)/10^6</f>
        <v>0</v>
      </c>
      <c r="G116" s="78">
        <f>IF('Chipset units'!G116="",0,'Chipset units'!G116*'Chipset prices'!G116)/10^6</f>
        <v>0</v>
      </c>
      <c r="H116" s="78">
        <f>IF('Chipset units'!H116="",0,'Chipset units'!H116*'Chipset prices'!H116)/10^6</f>
        <v>0</v>
      </c>
      <c r="I116" s="78"/>
      <c r="J116" s="78"/>
      <c r="K116" s="78"/>
      <c r="L116" s="78"/>
      <c r="M116" s="78"/>
      <c r="N116" s="78"/>
      <c r="O116" s="78"/>
      <c r="P116" s="78"/>
      <c r="Q116" s="78"/>
    </row>
    <row r="117" spans="2:17" x14ac:dyDescent="0.3">
      <c r="B117" s="98" t="str">
        <f>'Chipset units'!B117</f>
        <v xml:space="preserve">Ethernet </v>
      </c>
      <c r="C117" s="123" t="str">
        <f>'Chipset units'!C117</f>
        <v>3.2T DR</v>
      </c>
      <c r="D117" s="123" t="str">
        <f>'Chipset units'!D117</f>
        <v>500 m</v>
      </c>
      <c r="E117" s="124" t="str">
        <f>'Chipset units'!E117</f>
        <v>OSFP-XD and TBD</v>
      </c>
      <c r="F117" s="78">
        <f>IF('Chipset units'!F117="",0,'Chipset units'!F117*'Chipset prices'!F117)/10^6</f>
        <v>0</v>
      </c>
      <c r="G117" s="78">
        <f>IF('Chipset units'!G117="",0,'Chipset units'!G117*'Chipset prices'!G117)/10^6</f>
        <v>0</v>
      </c>
      <c r="H117" s="78">
        <f>IF('Chipset units'!H117="",0,'Chipset units'!H117*'Chipset prices'!H117)/10^6</f>
        <v>0</v>
      </c>
      <c r="I117" s="78"/>
      <c r="J117" s="78"/>
      <c r="K117" s="78"/>
      <c r="L117" s="78"/>
      <c r="M117" s="78"/>
      <c r="N117" s="78"/>
      <c r="O117" s="78"/>
      <c r="P117" s="78"/>
      <c r="Q117" s="78"/>
    </row>
    <row r="118" spans="2:17" x14ac:dyDescent="0.3">
      <c r="B118" s="98" t="str">
        <f>'Chipset units'!B118</f>
        <v xml:space="preserve">Ethernet </v>
      </c>
      <c r="C118" s="123" t="str">
        <f>'Chipset units'!C118</f>
        <v>3.2T FR</v>
      </c>
      <c r="D118" s="123" t="str">
        <f>'Chipset units'!D118</f>
        <v>2 km</v>
      </c>
      <c r="E118" s="124" t="str">
        <f>'Chipset units'!E118</f>
        <v>OSFP-XD and TBD</v>
      </c>
      <c r="F118" s="78">
        <f>IF('Chipset units'!F118="",0,'Chipset units'!F118*'Chipset prices'!F118)/10^6</f>
        <v>0</v>
      </c>
      <c r="G118" s="78">
        <f>IF('Chipset units'!G118="",0,'Chipset units'!G118*'Chipset prices'!G118)/10^6</f>
        <v>0</v>
      </c>
      <c r="H118" s="78">
        <f>IF('Chipset units'!H118="",0,'Chipset units'!H118*'Chipset prices'!H118)/10^6</f>
        <v>0</v>
      </c>
      <c r="I118" s="78"/>
      <c r="J118" s="78"/>
      <c r="K118" s="78"/>
      <c r="L118" s="78"/>
      <c r="M118" s="78"/>
      <c r="N118" s="78"/>
      <c r="O118" s="78"/>
      <c r="P118" s="78"/>
      <c r="Q118" s="78"/>
    </row>
    <row r="119" spans="2:17" x14ac:dyDescent="0.3">
      <c r="B119" s="98" t="str">
        <f>'Chipset units'!B119</f>
        <v xml:space="preserve">Ethernet </v>
      </c>
      <c r="C119" s="123" t="str">
        <f>'Chipset units'!C119</f>
        <v>3.2T LR</v>
      </c>
      <c r="D119" s="123" t="str">
        <f>'Chipset units'!D119</f>
        <v>10 km</v>
      </c>
      <c r="E119" s="124" t="str">
        <f>'Chipset units'!E119</f>
        <v>OSFP-XD and TBD</v>
      </c>
      <c r="F119" s="78">
        <f>IF('Chipset units'!F119="",0,'Chipset units'!F119*'Chipset prices'!F119)/10^6</f>
        <v>0</v>
      </c>
      <c r="G119" s="78">
        <f>IF('Chipset units'!G119="",0,'Chipset units'!G119*'Chipset prices'!G119)/10^6</f>
        <v>0</v>
      </c>
      <c r="H119" s="78">
        <f>IF('Chipset units'!H119="",0,'Chipset units'!H119*'Chipset prices'!H119)/10^6</f>
        <v>0</v>
      </c>
      <c r="I119" s="78"/>
      <c r="J119" s="78"/>
      <c r="K119" s="78"/>
      <c r="L119" s="78"/>
      <c r="M119" s="78"/>
      <c r="N119" s="78"/>
      <c r="O119" s="78"/>
      <c r="P119" s="78"/>
      <c r="Q119" s="78"/>
    </row>
    <row r="120" spans="2:17" x14ac:dyDescent="0.3">
      <c r="B120" s="98" t="str">
        <f>'Chipset units'!B120</f>
        <v xml:space="preserve">Ethernet </v>
      </c>
      <c r="C120" s="123" t="str">
        <f>'Chipset units'!C120</f>
        <v>3.2T ER</v>
      </c>
      <c r="D120" s="123" t="str">
        <f>'Chipset units'!D120</f>
        <v>&gt;10 km</v>
      </c>
      <c r="E120" s="124" t="str">
        <f>'Chipset units'!E120</f>
        <v>OSFP-XD and TBD</v>
      </c>
      <c r="F120" s="78">
        <f>IF('Chipset units'!F120="",0,'Chipset units'!F120*'Chipset prices'!F120)/10^6</f>
        <v>0</v>
      </c>
      <c r="G120" s="78">
        <f>IF('Chipset units'!G120="",0,'Chipset units'!G120*'Chipset prices'!G120)/10^6</f>
        <v>0</v>
      </c>
      <c r="H120" s="78">
        <f>IF('Chipset units'!H120="",0,'Chipset units'!H120*'Chipset prices'!H120)/10^6</f>
        <v>0</v>
      </c>
      <c r="I120" s="78"/>
      <c r="J120" s="78"/>
      <c r="K120" s="78"/>
      <c r="L120" s="78"/>
      <c r="M120" s="78"/>
      <c r="N120" s="78"/>
      <c r="O120" s="78"/>
      <c r="P120" s="78"/>
      <c r="Q120" s="78"/>
    </row>
    <row r="121" spans="2:17" x14ac:dyDescent="0.3">
      <c r="B121" s="192" t="str">
        <f>'Chipset units'!B121</f>
        <v>CWDM</v>
      </c>
      <c r="C121" s="195" t="str">
        <f>'Chipset units'!C121</f>
        <v xml:space="preserve">1 Gbps </v>
      </c>
      <c r="D121" s="195" t="str">
        <f>'Chipset units'!D121</f>
        <v>40 km</v>
      </c>
      <c r="E121" s="196" t="str">
        <f>'Chipset units'!E121</f>
        <v>All</v>
      </c>
      <c r="F121" s="50">
        <f>IF('Chipset units'!F121="",0,'Chipset units'!F121*'Chipset prices'!F121)/10^6</f>
        <v>0.46087085357768293</v>
      </c>
      <c r="G121" s="50">
        <f>IF('Chipset units'!G121="",0,'Chipset units'!G121*'Chipset prices'!G121)/10^6</f>
        <v>0.33931045199999998</v>
      </c>
      <c r="H121" s="50">
        <f>IF('Chipset units'!H121="",0,'Chipset units'!H121*'Chipset prices'!H121)/10^6</f>
        <v>0.272663508</v>
      </c>
      <c r="I121" s="50"/>
      <c r="J121" s="50"/>
      <c r="K121" s="50"/>
      <c r="L121" s="50"/>
      <c r="M121" s="50"/>
      <c r="N121" s="50"/>
      <c r="O121" s="50"/>
      <c r="P121" s="50"/>
      <c r="Q121" s="50"/>
    </row>
    <row r="122" spans="2:17" x14ac:dyDescent="0.3">
      <c r="B122" s="98" t="str">
        <f>'Chipset units'!B122</f>
        <v>CWDM</v>
      </c>
      <c r="C122" s="99" t="str">
        <f>'Chipset units'!C122</f>
        <v xml:space="preserve">1 Gbps </v>
      </c>
      <c r="D122" s="99" t="str">
        <f>'Chipset units'!D122</f>
        <v>80 km</v>
      </c>
      <c r="E122" s="100" t="str">
        <f>'Chipset units'!E122</f>
        <v>All</v>
      </c>
      <c r="F122" s="10">
        <f>IF('Chipset units'!F122="",0,'Chipset units'!F122*'Chipset prices'!F122)/10^6</f>
        <v>0.79415409421127836</v>
      </c>
      <c r="G122" s="10">
        <f>IF('Chipset units'!G122="",0,'Chipset units'!G122*'Chipset prices'!G122)/10^6</f>
        <v>0.3529547135590333</v>
      </c>
      <c r="H122" s="10">
        <f>IF('Chipset units'!H122="",0,'Chipset units'!H122*'Chipset prices'!H122)/10^6</f>
        <v>0.21117696600000002</v>
      </c>
      <c r="I122" s="10"/>
      <c r="J122" s="10"/>
      <c r="K122" s="10"/>
      <c r="L122" s="10"/>
      <c r="M122" s="10"/>
      <c r="N122" s="10"/>
      <c r="O122" s="10"/>
      <c r="P122" s="10"/>
      <c r="Q122" s="10"/>
    </row>
    <row r="123" spans="2:17" x14ac:dyDescent="0.3">
      <c r="B123" s="98" t="str">
        <f>'Chipset units'!B123</f>
        <v>CWDM</v>
      </c>
      <c r="C123" s="99" t="str">
        <f>'Chipset units'!C123</f>
        <v>2.5 Gbps</v>
      </c>
      <c r="D123" s="99" t="str">
        <f>'Chipset units'!D123</f>
        <v>40 km</v>
      </c>
      <c r="E123" s="100" t="str">
        <f>'Chipset units'!E123</f>
        <v>All</v>
      </c>
      <c r="F123" s="10">
        <f>IF('Chipset units'!F123="",0,'Chipset units'!F123*'Chipset prices'!F123)/10^6</f>
        <v>0.38855849213999999</v>
      </c>
      <c r="G123" s="10">
        <f>IF('Chipset units'!G123="",0,'Chipset units'!G123*'Chipset prices'!G123)/10^6</f>
        <v>0.26593226400000003</v>
      </c>
      <c r="H123" s="10">
        <f>IF('Chipset units'!H123="",0,'Chipset units'!H123*'Chipset prices'!H123)/10^6</f>
        <v>0.19424925000000004</v>
      </c>
      <c r="I123" s="10"/>
      <c r="J123" s="10"/>
      <c r="K123" s="10"/>
      <c r="L123" s="10"/>
      <c r="M123" s="10"/>
      <c r="N123" s="10"/>
      <c r="O123" s="10"/>
      <c r="P123" s="10"/>
      <c r="Q123" s="10"/>
    </row>
    <row r="124" spans="2:17" x14ac:dyDescent="0.3">
      <c r="B124" s="98" t="str">
        <f>'Chipset units'!B124</f>
        <v>CWDM</v>
      </c>
      <c r="C124" s="99" t="str">
        <f>'Chipset units'!C124</f>
        <v>2.5 Gbps</v>
      </c>
      <c r="D124" s="99" t="str">
        <f>'Chipset units'!D124</f>
        <v>80 km</v>
      </c>
      <c r="E124" s="100" t="str">
        <f>'Chipset units'!E124</f>
        <v>All</v>
      </c>
      <c r="F124" s="10">
        <f>IF('Chipset units'!F124="",0,'Chipset units'!F124*'Chipset prices'!F124)/10^6</f>
        <v>1.8264380423196351</v>
      </c>
      <c r="G124" s="10">
        <f>IF('Chipset units'!G124="",0,'Chipset units'!G124*'Chipset prices'!G124)/10^6</f>
        <v>0.49594638599999996</v>
      </c>
      <c r="H124" s="10">
        <f>IF('Chipset units'!H124="",0,'Chipset units'!H124*'Chipset prices'!H124)/10^6</f>
        <v>0.39151476000000002</v>
      </c>
      <c r="I124" s="10"/>
      <c r="J124" s="10"/>
      <c r="K124" s="10"/>
      <c r="L124" s="10"/>
      <c r="M124" s="10"/>
      <c r="N124" s="10"/>
      <c r="O124" s="10"/>
      <c r="P124" s="10"/>
      <c r="Q124" s="10"/>
    </row>
    <row r="125" spans="2:17" x14ac:dyDescent="0.3">
      <c r="B125" s="98" t="str">
        <f>'Chipset units'!B125</f>
        <v>CWDM</v>
      </c>
      <c r="C125" s="99" t="str">
        <f>'Chipset units'!C125</f>
        <v>10 Gbps</v>
      </c>
      <c r="D125" s="99" t="str">
        <f>'Chipset units'!D125</f>
        <v>All</v>
      </c>
      <c r="E125" s="100" t="str">
        <f>'Chipset units'!E125</f>
        <v>All</v>
      </c>
      <c r="F125" s="10">
        <f>IF('Chipset units'!F125="",0,'Chipset units'!F125*'Chipset prices'!F125)/10^6</f>
        <v>2.4359618107614502</v>
      </c>
      <c r="G125" s="10">
        <f>IF('Chipset units'!G125="",0,'Chipset units'!G125*'Chipset prices'!G125)/10^6</f>
        <v>2.1603458428520139</v>
      </c>
      <c r="H125" s="10">
        <f>IF('Chipset units'!H125="",0,'Chipset units'!H125*'Chipset prices'!H125)/10^6</f>
        <v>3.8842951680000004</v>
      </c>
      <c r="I125" s="10"/>
      <c r="J125" s="10"/>
      <c r="K125" s="10"/>
      <c r="L125" s="10"/>
      <c r="M125" s="10"/>
      <c r="N125" s="10"/>
      <c r="O125" s="10"/>
      <c r="P125" s="10"/>
      <c r="Q125" s="10"/>
    </row>
    <row r="126" spans="2:17" x14ac:dyDescent="0.3">
      <c r="B126" s="197" t="str">
        <f>'Chipset units'!B126</f>
        <v>DWDM</v>
      </c>
      <c r="C126" s="198" t="str">
        <f>'Chipset units'!C126</f>
        <v>2.5 Gbps</v>
      </c>
      <c r="D126" s="198" t="str">
        <f>'Chipset units'!D126</f>
        <v>All</v>
      </c>
      <c r="E126" s="199" t="str">
        <f>'Chipset units'!E126</f>
        <v>All</v>
      </c>
      <c r="F126" s="75">
        <f>IF('Chipset units'!F126="",0,'Chipset units'!F126*'Chipset prices'!F126)/10^6</f>
        <v>1.9542882075599999</v>
      </c>
      <c r="G126" s="75">
        <f>IF('Chipset units'!G126="",0,'Chipset units'!G126*'Chipset prices'!G126)/10^6</f>
        <v>1.1323002599999998</v>
      </c>
      <c r="H126" s="75">
        <f>IF('Chipset units'!H126="",0,'Chipset units'!H126*'Chipset prices'!H126)/10^6</f>
        <v>0.67522291200000006</v>
      </c>
      <c r="I126" s="75"/>
      <c r="J126" s="75"/>
      <c r="K126" s="75"/>
      <c r="L126" s="75"/>
      <c r="M126" s="75"/>
      <c r="N126" s="75"/>
      <c r="O126" s="75"/>
      <c r="P126" s="75"/>
      <c r="Q126" s="75"/>
    </row>
    <row r="127" spans="2:17" x14ac:dyDescent="0.3">
      <c r="B127" s="98" t="str">
        <f>'Chipset units'!B127</f>
        <v>DWDM</v>
      </c>
      <c r="C127" s="99" t="str">
        <f>'Chipset units'!C127</f>
        <v>10 Gbps fixed-λ</v>
      </c>
      <c r="D127" s="99" t="str">
        <f>'Chipset units'!D127</f>
        <v>All</v>
      </c>
      <c r="E127" s="100" t="str">
        <f>'Chipset units'!E127</f>
        <v>XFP</v>
      </c>
      <c r="F127" s="10">
        <f>IF('Chipset units'!F127="",0,'Chipset units'!F127*'Chipset prices'!F127)/10^6</f>
        <v>4.3028531860943664</v>
      </c>
      <c r="G127" s="10">
        <f>IF('Chipset units'!G127="",0,'Chipset units'!G127*'Chipset prices'!G127)/10^6</f>
        <v>3.189795915010786</v>
      </c>
      <c r="H127" s="10">
        <f>IF('Chipset units'!H127="",0,'Chipset units'!H127*'Chipset prices'!H127)/10^6</f>
        <v>1.4696975474999998</v>
      </c>
      <c r="I127" s="10"/>
      <c r="J127" s="10"/>
      <c r="K127" s="10"/>
      <c r="L127" s="10"/>
      <c r="M127" s="10"/>
      <c r="N127" s="10"/>
      <c r="O127" s="10"/>
      <c r="P127" s="10"/>
      <c r="Q127" s="10"/>
    </row>
    <row r="128" spans="2:17" x14ac:dyDescent="0.3">
      <c r="B128" s="98" t="str">
        <f>'Chipset units'!B128</f>
        <v>DWDM</v>
      </c>
      <c r="C128" s="99" t="str">
        <f>'Chipset units'!C128</f>
        <v>10 Gbps fixed-λ</v>
      </c>
      <c r="D128" s="99" t="str">
        <f>'Chipset units'!D128</f>
        <v>All</v>
      </c>
      <c r="E128" s="100" t="str">
        <f>'Chipset units'!E128</f>
        <v>SFP+</v>
      </c>
      <c r="F128" s="10">
        <f>IF('Chipset units'!F128="",0,'Chipset units'!F128*'Chipset prices'!F128)/10^6</f>
        <v>2.8846056947446232</v>
      </c>
      <c r="G128" s="10">
        <f>IF('Chipset units'!G128="",0,'Chipset units'!G128*'Chipset prices'!G128)/10^6</f>
        <v>4.0387867038113976</v>
      </c>
      <c r="H128" s="10">
        <f>IF('Chipset units'!H128="",0,'Chipset units'!H128*'Chipset prices'!H128)/10^6</f>
        <v>2.9480212125</v>
      </c>
      <c r="I128" s="10"/>
      <c r="J128" s="10"/>
      <c r="K128" s="10"/>
      <c r="L128" s="10"/>
      <c r="M128" s="10"/>
      <c r="N128" s="10"/>
      <c r="O128" s="10"/>
      <c r="P128" s="10"/>
      <c r="Q128" s="10"/>
    </row>
    <row r="129" spans="2:17" x14ac:dyDescent="0.3">
      <c r="B129" s="98" t="str">
        <f>'Chipset units'!B129</f>
        <v>DWDM</v>
      </c>
      <c r="C129" s="99" t="str">
        <f>'Chipset units'!C129</f>
        <v>10 Gbps tunable</v>
      </c>
      <c r="D129" s="99" t="str">
        <f>'Chipset units'!D129</f>
        <v>All</v>
      </c>
      <c r="E129" s="100" t="str">
        <f>'Chipset units'!E129</f>
        <v xml:space="preserve">XFP </v>
      </c>
      <c r="F129" s="10">
        <f>IF('Chipset units'!F129="",0,'Chipset units'!F129*'Chipset prices'!F129)/10^6</f>
        <v>10.683800633024999</v>
      </c>
      <c r="G129" s="10">
        <f>IF('Chipset units'!G129="",0,'Chipset units'!G129*'Chipset prices'!G129)/10^6</f>
        <v>10.201606545000002</v>
      </c>
      <c r="H129" s="10">
        <f>IF('Chipset units'!H129="",0,'Chipset units'!H129*'Chipset prices'!H129)/10^6</f>
        <v>8.9985386400000014</v>
      </c>
      <c r="I129" s="10"/>
      <c r="J129" s="10"/>
      <c r="K129" s="10"/>
      <c r="L129" s="10"/>
      <c r="M129" s="10"/>
      <c r="N129" s="10"/>
      <c r="O129" s="10"/>
      <c r="P129" s="10"/>
      <c r="Q129" s="10"/>
    </row>
    <row r="130" spans="2:17" x14ac:dyDescent="0.3">
      <c r="B130" s="98" t="str">
        <f>'Chipset units'!B130</f>
        <v>DWDM</v>
      </c>
      <c r="C130" s="99" t="str">
        <f>'Chipset units'!C130</f>
        <v>10 Gbps tunable</v>
      </c>
      <c r="D130" s="99" t="str">
        <f>'Chipset units'!D130</f>
        <v>All</v>
      </c>
      <c r="E130" s="100" t="str">
        <f>'Chipset units'!E130</f>
        <v>SFP+</v>
      </c>
      <c r="F130" s="10">
        <f>IF('Chipset units'!F130="",0,'Chipset units'!F130*'Chipset prices'!F130)/10^6</f>
        <v>3.7322067919499995</v>
      </c>
      <c r="G130" s="10">
        <f>IF('Chipset units'!G130="",0,'Chipset units'!G130*'Chipset prices'!G130)/10^6</f>
        <v>5.1724599225000008</v>
      </c>
      <c r="H130" s="10">
        <f>IF('Chipset units'!H130="",0,'Chipset units'!H130*'Chipset prices'!H130)/10^6</f>
        <v>6.2081837999999996</v>
      </c>
      <c r="I130" s="10"/>
      <c r="J130" s="10"/>
      <c r="K130" s="10"/>
      <c r="L130" s="10"/>
      <c r="M130" s="10"/>
      <c r="N130" s="10"/>
      <c r="O130" s="10"/>
      <c r="P130" s="10"/>
      <c r="Q130" s="10"/>
    </row>
    <row r="131" spans="2:17" x14ac:dyDescent="0.3">
      <c r="B131" s="20" t="str">
        <f>'Chipset units'!B131</f>
        <v>DWDM</v>
      </c>
      <c r="C131" s="23" t="str">
        <f>'Chipset units'!C131</f>
        <v>40 Gbps</v>
      </c>
      <c r="D131" s="23" t="str">
        <f>'Chipset units'!D131</f>
        <v>All</v>
      </c>
      <c r="E131" s="22" t="str">
        <f>'Chipset units'!E131</f>
        <v>All</v>
      </c>
      <c r="F131" s="10">
        <f>IF('Chipset units'!F131="",0,'Chipset units'!F131*'Chipset prices'!F131)/10^6</f>
        <v>301.23004289626795</v>
      </c>
      <c r="G131" s="10">
        <f>IF('Chipset units'!G131="",0,'Chipset units'!G131*'Chipset prices'!G131)/10^6</f>
        <v>158.29987007094303</v>
      </c>
      <c r="H131" s="10">
        <f>IF('Chipset units'!H131="",0,'Chipset units'!H131*'Chipset prices'!H131)/10^6</f>
        <v>0</v>
      </c>
      <c r="I131" s="10"/>
      <c r="J131" s="10"/>
      <c r="K131" s="10"/>
      <c r="L131" s="10"/>
      <c r="M131" s="10"/>
      <c r="N131" s="10"/>
      <c r="O131" s="10"/>
      <c r="P131" s="10"/>
      <c r="Q131" s="10"/>
    </row>
    <row r="132" spans="2:17" x14ac:dyDescent="0.3">
      <c r="B132" s="20" t="str">
        <f>'Chipset units'!B132</f>
        <v>DWDM</v>
      </c>
      <c r="C132" s="23" t="str">
        <f>'Chipset units'!C132</f>
        <v>100 Gbps</v>
      </c>
      <c r="D132" s="23" t="str">
        <f>'Chipset units'!D132</f>
        <v>All</v>
      </c>
      <c r="E132" s="22" t="str">
        <f>'Chipset units'!E132</f>
        <v>On board</v>
      </c>
      <c r="F132" s="10">
        <f>IF('Chipset units'!F132="",0,'Chipset units'!F132*'Chipset prices'!F132)/10^6</f>
        <v>647.54559253999992</v>
      </c>
      <c r="G132" s="10">
        <f>IF('Chipset units'!G132="",0,'Chipset units'!G132*'Chipset prices'!G132)/10^6</f>
        <v>494.55560000000008</v>
      </c>
      <c r="H132" s="10">
        <f>IF('Chipset units'!H132="",0,'Chipset units'!H132*'Chipset prices'!H132)/10^6</f>
        <v>418.63668000000007</v>
      </c>
      <c r="I132" s="10"/>
      <c r="J132" s="10"/>
      <c r="K132" s="10"/>
      <c r="L132" s="10"/>
      <c r="M132" s="10"/>
      <c r="N132" s="10"/>
      <c r="O132" s="10"/>
      <c r="P132" s="10"/>
      <c r="Q132" s="10"/>
    </row>
    <row r="133" spans="2:17" x14ac:dyDescent="0.3">
      <c r="B133" s="20" t="str">
        <f>'Chipset units'!B133</f>
        <v>DWDM</v>
      </c>
      <c r="C133" s="23" t="str">
        <f>'Chipset units'!C133</f>
        <v>100 Gbps</v>
      </c>
      <c r="D133" s="23" t="str">
        <f>'Chipset units'!D133</f>
        <v>All</v>
      </c>
      <c r="E133" s="22" t="str">
        <f>'Chipset units'!E133</f>
        <v>Direct detect</v>
      </c>
      <c r="F133" s="10">
        <f>IF('Chipset units'!F133="",0,'Chipset units'!F133*'Chipset prices'!F133)/10^6</f>
        <v>2.8168188246249994</v>
      </c>
      <c r="G133" s="10">
        <f>IF('Chipset units'!G133="",0,'Chipset units'!G133*'Chipset prices'!G133)/10^6</f>
        <v>16.023512374999999</v>
      </c>
      <c r="H133" s="10">
        <f>IF('Chipset units'!H133="",0,'Chipset units'!H133*'Chipset prices'!H133)/10^6</f>
        <v>11.591775</v>
      </c>
      <c r="I133" s="10"/>
      <c r="J133" s="10"/>
      <c r="K133" s="10"/>
      <c r="L133" s="10"/>
      <c r="M133" s="10"/>
      <c r="N133" s="10"/>
      <c r="O133" s="10"/>
      <c r="P133" s="10"/>
      <c r="Q133" s="10"/>
    </row>
    <row r="134" spans="2:17" x14ac:dyDescent="0.3">
      <c r="B134" s="20" t="str">
        <f>'Chipset units'!B134</f>
        <v>DWDM</v>
      </c>
      <c r="C134" s="23" t="str">
        <f>'Chipset units'!C134</f>
        <v>100 Gbps</v>
      </c>
      <c r="D134" s="23" t="str">
        <f>'Chipset units'!D134</f>
        <v>All</v>
      </c>
      <c r="E134" s="22" t="str">
        <f>'Chipset units'!E134</f>
        <v>CFP-DCO</v>
      </c>
      <c r="F134" s="10">
        <f>IF('Chipset units'!F134="",0,'Chipset units'!F134*'Chipset prices'!F134)/10^6</f>
        <v>63.150905999999999</v>
      </c>
      <c r="G134" s="10">
        <f>IF('Chipset units'!G134="",0,'Chipset units'!G134*'Chipset prices'!G134)/10^6</f>
        <v>58.852075367647053</v>
      </c>
      <c r="H134" s="10">
        <f>IF('Chipset units'!H134="",0,'Chipset units'!H134*'Chipset prices'!H134)/10^6</f>
        <v>49.993693749999998</v>
      </c>
      <c r="I134" s="10"/>
      <c r="J134" s="10"/>
      <c r="K134" s="10"/>
      <c r="L134" s="10"/>
      <c r="M134" s="10"/>
      <c r="N134" s="10"/>
      <c r="O134" s="10"/>
      <c r="P134" s="10"/>
      <c r="Q134" s="10"/>
    </row>
    <row r="135" spans="2:17" x14ac:dyDescent="0.3">
      <c r="B135" s="20" t="str">
        <f>'Chipset units'!B135</f>
        <v>DWDM</v>
      </c>
      <c r="C135" s="23" t="str">
        <f>'Chipset units'!C135</f>
        <v>100 Gbps</v>
      </c>
      <c r="D135" s="23" t="str">
        <f>'Chipset units'!D135</f>
        <v>80 km</v>
      </c>
      <c r="E135" s="22" t="str">
        <f>'Chipset units'!E135</f>
        <v>100G ZR</v>
      </c>
      <c r="F135" s="10">
        <f>IF('Chipset units'!F135="",0,'Chipset units'!F135*'Chipset prices'!F135)/10^6</f>
        <v>0</v>
      </c>
      <c r="G135" s="10">
        <f>IF('Chipset units'!G135="",0,'Chipset units'!G135*'Chipset prices'!G135)/10^6</f>
        <v>0</v>
      </c>
      <c r="H135" s="10">
        <f>IF('Chipset units'!H135="",0,'Chipset units'!H135*'Chipset prices'!H135)/10^6</f>
        <v>0</v>
      </c>
      <c r="I135" s="10"/>
      <c r="J135" s="10"/>
      <c r="K135" s="10"/>
      <c r="L135" s="10"/>
      <c r="M135" s="10"/>
      <c r="N135" s="10"/>
      <c r="O135" s="10"/>
      <c r="P135" s="10"/>
      <c r="Q135" s="10"/>
    </row>
    <row r="136" spans="2:17" x14ac:dyDescent="0.3">
      <c r="B136" s="20" t="str">
        <f>'Chipset units'!B136</f>
        <v>DWDM</v>
      </c>
      <c r="C136" s="23" t="str">
        <f>'Chipset units'!C136</f>
        <v>100 Gbps</v>
      </c>
      <c r="D136" s="23" t="str">
        <f>'Chipset units'!D136</f>
        <v>All</v>
      </c>
      <c r="E136" s="22" t="str">
        <f>'Chipset units'!E136</f>
        <v>CFP2-ACO</v>
      </c>
      <c r="F136" s="10">
        <f>IF('Chipset units'!F136="",0,'Chipset units'!F136*'Chipset prices'!F136)/10^6</f>
        <v>25.212232499999999</v>
      </c>
      <c r="G136" s="10">
        <f>IF('Chipset units'!G136="",0,'Chipset units'!G136*'Chipset prices'!G136)/10^6</f>
        <v>34.627801764705872</v>
      </c>
      <c r="H136" s="10">
        <f>IF('Chipset units'!H136="",0,'Chipset units'!H136*'Chipset prices'!H136)/10^6</f>
        <v>22.77650375</v>
      </c>
      <c r="I136" s="10"/>
      <c r="J136" s="10"/>
      <c r="K136" s="10"/>
      <c r="L136" s="10"/>
      <c r="M136" s="10"/>
      <c r="N136" s="10"/>
      <c r="O136" s="10"/>
      <c r="P136" s="10"/>
      <c r="Q136" s="10"/>
    </row>
    <row r="137" spans="2:17" x14ac:dyDescent="0.3">
      <c r="B137" s="20" t="str">
        <f>'Chipset units'!B137</f>
        <v>DWDM</v>
      </c>
      <c r="C137" s="23" t="str">
        <f>'Chipset units'!C137</f>
        <v>200 Gbps</v>
      </c>
      <c r="D137" s="23" t="str">
        <f>'Chipset units'!D137</f>
        <v>All</v>
      </c>
      <c r="E137" s="124" t="s">
        <v>299</v>
      </c>
      <c r="F137" s="164"/>
      <c r="G137" s="10">
        <f>IF('Chipset units'!G137="",0,'Chipset units'!G137*'Chipset prices'!G137)/10^6</f>
        <v>78.82317910652921</v>
      </c>
      <c r="H137" s="10">
        <f>IF('Chipset units'!H137="",0,'Chipset units'!H137*'Chipset prices'!H137)/10^6</f>
        <v>145.04142545454548</v>
      </c>
      <c r="I137" s="10"/>
      <c r="J137" s="10"/>
      <c r="K137" s="10"/>
      <c r="L137" s="10"/>
      <c r="M137" s="10"/>
      <c r="N137" s="10"/>
      <c r="O137" s="10"/>
      <c r="P137" s="10"/>
      <c r="Q137" s="10"/>
    </row>
    <row r="138" spans="2:17" x14ac:dyDescent="0.3">
      <c r="B138" s="20" t="str">
        <f>'Chipset units'!B138</f>
        <v>DWDM</v>
      </c>
      <c r="C138" s="23" t="str">
        <f>'Chipset units'!C138</f>
        <v>200 Gbps</v>
      </c>
      <c r="D138" s="23" t="str">
        <f>'Chipset units'!D138</f>
        <v>All</v>
      </c>
      <c r="E138" s="22" t="str">
        <f>'Chipset units'!E138</f>
        <v>CFP2-DCO</v>
      </c>
      <c r="F138" s="10">
        <f>IF('Chipset units'!F138="",0,'Chipset units'!F138*'Chipset prices'!F138)/10^6</f>
        <v>0</v>
      </c>
      <c r="G138" s="10">
        <f>IF('Chipset units'!G138="",0,'Chipset units'!G138*'Chipset prices'!G138)/10^6</f>
        <v>9.3275000000000006</v>
      </c>
      <c r="H138" s="10">
        <f>IF('Chipset units'!H138="",0,'Chipset units'!H138*'Chipset prices'!H138)/10^6</f>
        <v>41.966925000000003</v>
      </c>
      <c r="I138" s="10"/>
      <c r="J138" s="10"/>
      <c r="K138" s="10"/>
      <c r="L138" s="10"/>
      <c r="M138" s="10"/>
      <c r="N138" s="10"/>
      <c r="O138" s="10"/>
      <c r="P138" s="10"/>
      <c r="Q138" s="10"/>
    </row>
    <row r="139" spans="2:17" x14ac:dyDescent="0.3">
      <c r="B139" s="20" t="str">
        <f>'Chipset units'!B139</f>
        <v>DWDM</v>
      </c>
      <c r="C139" s="23" t="str">
        <f>'Chipset units'!C139</f>
        <v>200 Gbps</v>
      </c>
      <c r="D139" s="23" t="str">
        <f>'Chipset units'!D139</f>
        <v>All</v>
      </c>
      <c r="E139" s="22" t="str">
        <f>'Chipset units'!E139</f>
        <v>CFP2-ACO</v>
      </c>
      <c r="F139" s="10">
        <f>IF('Chipset units'!F139="",0,'Chipset units'!F139*'Chipset prices'!F139)/10^6</f>
        <v>0</v>
      </c>
      <c r="G139" s="10">
        <f>IF('Chipset units'!G139="",0,'Chipset units'!G139*'Chipset prices'!G139)/10^6</f>
        <v>20.738763500000001</v>
      </c>
      <c r="H139" s="10">
        <f>IF('Chipset units'!H139="",0,'Chipset units'!H139*'Chipset prices'!H139)/10^6</f>
        <v>24.847094999999999</v>
      </c>
      <c r="I139" s="10"/>
      <c r="J139" s="10"/>
      <c r="K139" s="10"/>
      <c r="L139" s="10"/>
      <c r="M139" s="10"/>
      <c r="N139" s="10"/>
      <c r="O139" s="10"/>
      <c r="P139" s="10"/>
      <c r="Q139" s="10"/>
    </row>
    <row r="140" spans="2:17" x14ac:dyDescent="0.3">
      <c r="B140" s="20" t="s">
        <v>59</v>
      </c>
      <c r="C140" s="23" t="s">
        <v>124</v>
      </c>
      <c r="D140" s="23" t="str">
        <f>'Chipset units'!D140</f>
        <v>All</v>
      </c>
      <c r="E140" s="124" t="s">
        <v>299</v>
      </c>
      <c r="F140" s="164"/>
      <c r="G140" s="164"/>
      <c r="H140" s="10">
        <f>IF('Chipset units'!H140="",0,'Chipset units'!H140*'Chipset prices'!H140)/10^6</f>
        <v>0</v>
      </c>
      <c r="I140" s="10"/>
      <c r="J140" s="10"/>
      <c r="K140" s="10"/>
      <c r="L140" s="10"/>
      <c r="M140" s="10"/>
      <c r="N140" s="10"/>
      <c r="O140" s="10"/>
      <c r="P140" s="10"/>
      <c r="Q140" s="10"/>
    </row>
    <row r="141" spans="2:17" x14ac:dyDescent="0.3">
      <c r="B141" s="20" t="str">
        <f>'Chipset units'!B141</f>
        <v>DWDM</v>
      </c>
      <c r="C141" s="23" t="str">
        <f>'Chipset units'!C141</f>
        <v>400 Gbps</v>
      </c>
      <c r="D141" s="23" t="str">
        <f>'Chipset units'!D141</f>
        <v>120 km</v>
      </c>
      <c r="E141" s="22" t="str">
        <f>'Chipset units'!E141</f>
        <v>400ZR</v>
      </c>
      <c r="F141" s="10">
        <f>IF('Chipset units'!F141="",0,'Chipset units'!F141*'Chipset prices'!F141)/10^6</f>
        <v>0</v>
      </c>
      <c r="G141" s="10">
        <f>IF('Chipset units'!G141="",0,'Chipset units'!G141*'Chipset prices'!G141)/10^6</f>
        <v>0</v>
      </c>
      <c r="H141" s="10">
        <f>IF('Chipset units'!H141="",0,'Chipset units'!H141*'Chipset prices'!H141)/10^6</f>
        <v>0</v>
      </c>
      <c r="I141" s="10"/>
      <c r="J141" s="10"/>
      <c r="K141" s="10"/>
      <c r="L141" s="10"/>
      <c r="M141" s="10"/>
      <c r="N141" s="10"/>
      <c r="O141" s="10"/>
      <c r="P141" s="10"/>
      <c r="Q141" s="10"/>
    </row>
    <row r="142" spans="2:17" x14ac:dyDescent="0.3">
      <c r="B142" s="20" t="str">
        <f>'Chipset units'!B142</f>
        <v>DWDM</v>
      </c>
      <c r="C142" s="23" t="str">
        <f>'Chipset units'!C142</f>
        <v>400 Gbps</v>
      </c>
      <c r="D142" s="23" t="str">
        <f>'Chipset units'!D142</f>
        <v>&gt;120 km</v>
      </c>
      <c r="E142" s="22" t="str">
        <f>'Chipset units'!E142</f>
        <v>400ZR+</v>
      </c>
      <c r="F142" s="10">
        <f>IF('Chipset units'!F142="",0,'Chipset units'!F142*'Chipset prices'!F142)/10^6</f>
        <v>0</v>
      </c>
      <c r="G142" s="10">
        <f>IF('Chipset units'!G142="",0,'Chipset units'!G142*'Chipset prices'!G142)/10^6</f>
        <v>0</v>
      </c>
      <c r="H142" s="10">
        <f>IF('Chipset units'!H142="",0,'Chipset units'!H142*'Chipset prices'!H142)/10^6</f>
        <v>0</v>
      </c>
      <c r="I142" s="10"/>
      <c r="J142" s="10"/>
      <c r="K142" s="10"/>
      <c r="L142" s="10"/>
      <c r="M142" s="10"/>
      <c r="N142" s="10"/>
      <c r="O142" s="10"/>
      <c r="P142" s="10"/>
      <c r="Q142" s="10"/>
    </row>
    <row r="143" spans="2:17" x14ac:dyDescent="0.3">
      <c r="B143" s="20" t="e">
        <f>'Chipset units'!B143</f>
        <v>#REF!</v>
      </c>
      <c r="C143" s="23" t="e">
        <f>'Chipset units'!C143</f>
        <v>#REF!</v>
      </c>
      <c r="D143" s="23" t="e">
        <f>'Chipset units'!D143</f>
        <v>#REF!</v>
      </c>
      <c r="E143" s="22" t="e">
        <f>'Chipset units'!E143</f>
        <v>#REF!</v>
      </c>
      <c r="F143" s="10">
        <f>IF('Chipset units'!F143="",0,'Chipset units'!F143*'Chipset prices'!F143)/10^6</f>
        <v>0</v>
      </c>
      <c r="G143" s="10">
        <f>IF('Chipset units'!G143="",0,'Chipset units'!G143*'Chipset prices'!G143)/10^6</f>
        <v>0</v>
      </c>
      <c r="H143" s="10">
        <f>IF('Chipset units'!H143="",0,'Chipset units'!H143*'Chipset prices'!H143)/10^6</f>
        <v>0</v>
      </c>
      <c r="I143" s="10"/>
      <c r="J143" s="10"/>
      <c r="K143" s="10"/>
      <c r="L143" s="10"/>
      <c r="M143" s="10"/>
      <c r="N143" s="10"/>
      <c r="O143" s="10"/>
      <c r="P143" s="10"/>
      <c r="Q143" s="10"/>
    </row>
    <row r="144" spans="2:17" x14ac:dyDescent="0.3">
      <c r="B144" s="20" t="e">
        <f>'Chipset units'!B144</f>
        <v>#REF!</v>
      </c>
      <c r="C144" s="23" t="s">
        <v>286</v>
      </c>
      <c r="D144" s="23" t="s">
        <v>214</v>
      </c>
      <c r="E144" s="22" t="s">
        <v>287</v>
      </c>
      <c r="F144" s="10">
        <f>IF('Chipset units'!F144="",0,'Chipset units'!F144*'Chipset prices'!F144)/10^6</f>
        <v>0</v>
      </c>
      <c r="G144" s="10">
        <f>IF('Chipset units'!G144="",0,'Chipset units'!G144*'Chipset prices'!G144)/10^6</f>
        <v>0</v>
      </c>
      <c r="H144" s="10">
        <f>IF('Chipset units'!H144="",0,'Chipset units'!H144*'Chipset prices'!H144)/10^6</f>
        <v>0</v>
      </c>
      <c r="I144" s="10"/>
      <c r="J144" s="10"/>
      <c r="K144" s="10"/>
      <c r="L144" s="10"/>
      <c r="M144" s="10"/>
      <c r="N144" s="10"/>
      <c r="O144" s="10"/>
      <c r="P144" s="10"/>
      <c r="Q144" s="10"/>
    </row>
    <row r="145" spans="2:17" x14ac:dyDescent="0.3">
      <c r="B145" s="17" t="e">
        <f>'Chipset units'!B145</f>
        <v>#REF!</v>
      </c>
      <c r="C145" s="6" t="e">
        <f>'Chipset units'!C145</f>
        <v>#REF!</v>
      </c>
      <c r="D145" s="6" t="e">
        <f>'Chipset units'!D145</f>
        <v>#REF!</v>
      </c>
      <c r="E145" s="25" t="e">
        <f>'Chipset units'!E145</f>
        <v>#REF!</v>
      </c>
      <c r="F145" s="13">
        <f>IF('Chipset units'!F145="",0,'Chipset units'!F145*'Chipset prices'!F145)/10^6</f>
        <v>0</v>
      </c>
      <c r="G145" s="13">
        <f>IF('Chipset units'!G145="",0,'Chipset units'!G145*'Chipset prices'!G145)/10^6</f>
        <v>0</v>
      </c>
      <c r="H145" s="13">
        <f>IF('Chipset units'!H145="",0,'Chipset units'!H145*'Chipset prices'!H145)/10^6</f>
        <v>10.92</v>
      </c>
      <c r="I145" s="13"/>
      <c r="J145" s="13"/>
      <c r="K145" s="13"/>
      <c r="L145" s="13"/>
      <c r="M145" s="13"/>
      <c r="N145" s="13"/>
      <c r="O145" s="13"/>
      <c r="P145" s="13"/>
      <c r="Q145" s="13"/>
    </row>
    <row r="146" spans="2:17" x14ac:dyDescent="0.3">
      <c r="B146" s="20" t="str">
        <f>'Chipset units'!B146</f>
        <v>Wireless fronthaul</v>
      </c>
      <c r="C146" s="23" t="str">
        <f>'Chipset units'!C146</f>
        <v>1,3,6,12-14 Gbps</v>
      </c>
      <c r="D146" s="23" t="str">
        <f>'Chipset units'!D146</f>
        <v>All</v>
      </c>
      <c r="E146" s="22" t="str">
        <f>'Chipset units'!E146</f>
        <v>Grey</v>
      </c>
      <c r="F146" s="10">
        <f>IF('Chipset units'!F146="",0,'Chipset units'!F146*'Chipset prices'!F146)/10^6</f>
        <v>21.723600868943937</v>
      </c>
      <c r="G146" s="10">
        <f>IF('Chipset units'!G146="",0,'Chipset units'!G146*'Chipset prices'!G146)/10^6</f>
        <v>13.462869348349228</v>
      </c>
      <c r="H146" s="10">
        <f>IF('Chipset units'!H146="",0,'Chipset units'!H146*'Chipset prices'!H146)/10^6</f>
        <v>11.267915495913114</v>
      </c>
      <c r="I146" s="10"/>
      <c r="J146" s="10"/>
      <c r="K146" s="10"/>
      <c r="L146" s="10"/>
      <c r="M146" s="10"/>
      <c r="N146" s="10"/>
      <c r="O146" s="10"/>
      <c r="P146" s="10"/>
      <c r="Q146" s="10"/>
    </row>
    <row r="147" spans="2:17" x14ac:dyDescent="0.3">
      <c r="B147" s="20" t="str">
        <f>'Chipset units'!B147</f>
        <v>Wireless fronthaul</v>
      </c>
      <c r="C147" s="23" t="str">
        <f>'Chipset units'!C147</f>
        <v>10 Gbps</v>
      </c>
      <c r="D147" s="23" t="str">
        <f>'Chipset units'!D147</f>
        <v>≤ 0.5 km</v>
      </c>
      <c r="E147" s="22" t="str">
        <f>'Chipset units'!E147</f>
        <v>Grey</v>
      </c>
      <c r="F147" s="10">
        <f>IF('Chipset units'!F147="",0,'Chipset units'!F147*'Chipset prices'!F147)/10^6</f>
        <v>2.2905717622578998</v>
      </c>
      <c r="G147" s="10">
        <f>IF('Chipset units'!G147="",0,'Chipset units'!G147*'Chipset prices'!G147)/10^6</f>
        <v>1.4649241290110901</v>
      </c>
      <c r="H147" s="10">
        <f>IF('Chipset units'!H147="",0,'Chipset units'!H147*'Chipset prices'!H147)/10^6</f>
        <v>0.95770883329035694</v>
      </c>
      <c r="I147" s="10"/>
      <c r="J147" s="10"/>
      <c r="K147" s="10"/>
      <c r="L147" s="10"/>
      <c r="M147" s="10"/>
      <c r="N147" s="10"/>
      <c r="O147" s="10"/>
      <c r="P147" s="10"/>
      <c r="Q147" s="10"/>
    </row>
    <row r="148" spans="2:17" x14ac:dyDescent="0.3">
      <c r="B148" s="20" t="str">
        <f>'Chipset units'!B148</f>
        <v>Wireless fronthaul</v>
      </c>
      <c r="C148" s="23" t="str">
        <f>'Chipset units'!C148</f>
        <v>10 Gbps</v>
      </c>
      <c r="D148" s="23" t="str">
        <f>'Chipset units'!D148</f>
        <v>10 km</v>
      </c>
      <c r="E148" s="22" t="str">
        <f>'Chipset units'!E148</f>
        <v>Grey</v>
      </c>
      <c r="F148" s="10">
        <f>IF('Chipset units'!F148="",0,'Chipset units'!F148*'Chipset prices'!F148)/10^6</f>
        <v>9.0100439608740803</v>
      </c>
      <c r="G148" s="10">
        <f>IF('Chipset units'!G148="",0,'Chipset units'!G148*'Chipset prices'!G148)/10^6</f>
        <v>6.1804230107686964</v>
      </c>
      <c r="H148" s="10">
        <f>IF('Chipset units'!H148="",0,'Chipset units'!H148*'Chipset prices'!H148)/10^6</f>
        <v>12.36394935</v>
      </c>
      <c r="I148" s="10"/>
      <c r="J148" s="10"/>
      <c r="K148" s="10"/>
      <c r="L148" s="10"/>
      <c r="M148" s="10"/>
      <c r="N148" s="10"/>
      <c r="O148" s="10"/>
      <c r="P148" s="10"/>
      <c r="Q148" s="10"/>
    </row>
    <row r="149" spans="2:17" x14ac:dyDescent="0.3">
      <c r="B149" s="20" t="str">
        <f>'Chipset units'!B149</f>
        <v>Wireless fronthaul</v>
      </c>
      <c r="C149" s="23" t="str">
        <f>'Chipset units'!C149</f>
        <v>10 Gbps</v>
      </c>
      <c r="D149" s="23" t="str">
        <f>'Chipset units'!D149</f>
        <v>20 km</v>
      </c>
      <c r="E149" s="22" t="str">
        <f>'Chipset units'!E149</f>
        <v>Grey</v>
      </c>
      <c r="F149" s="10">
        <f>IF('Chipset units'!F149="",0,'Chipset units'!F149*'Chipset prices'!F149)/10^6</f>
        <v>7.9912791185714287</v>
      </c>
      <c r="G149" s="10">
        <f>IF('Chipset units'!G149="",0,'Chipset units'!G149*'Chipset prices'!G149)/10^6</f>
        <v>2.6288867528653315</v>
      </c>
      <c r="H149" s="10">
        <f>IF('Chipset units'!H149="",0,'Chipset units'!H149*'Chipset prices'!H149)/10^6</f>
        <v>5.3930847599999998</v>
      </c>
      <c r="I149" s="10"/>
      <c r="J149" s="10"/>
      <c r="K149" s="10"/>
      <c r="L149" s="10"/>
      <c r="M149" s="10"/>
      <c r="N149" s="10"/>
      <c r="O149" s="10"/>
      <c r="P149" s="10"/>
      <c r="Q149" s="10"/>
    </row>
    <row r="150" spans="2:17" x14ac:dyDescent="0.3">
      <c r="B150" s="20" t="str">
        <f>'Chipset units'!B150</f>
        <v>Wireless fronthaul</v>
      </c>
      <c r="C150" s="23" t="str">
        <f>'Chipset units'!C150</f>
        <v>25 Gbps</v>
      </c>
      <c r="D150" s="23" t="str">
        <f>'Chipset units'!D150</f>
        <v>≤ 0.5 km</v>
      </c>
      <c r="E150" s="22" t="str">
        <f>'Chipset units'!E150</f>
        <v>Grey MMF</v>
      </c>
      <c r="F150" s="10">
        <f>IF('Chipset units'!F150="",0,'Chipset units'!F150*'Chipset prices'!F150)/10^6</f>
        <v>2.3904065581636987E-3</v>
      </c>
      <c r="G150" s="10">
        <f>IF('Chipset units'!G150="",0,'Chipset units'!G150*'Chipset prices'!G150)/10^6</f>
        <v>3.7440000000000001E-2</v>
      </c>
      <c r="H150" s="10">
        <f>IF('Chipset units'!H150="",0,'Chipset units'!H150*'Chipset prices'!H150)/10^6</f>
        <v>0</v>
      </c>
      <c r="I150" s="10"/>
      <c r="J150" s="10"/>
      <c r="K150" s="10"/>
      <c r="L150" s="10"/>
      <c r="M150" s="10"/>
      <c r="N150" s="10"/>
      <c r="O150" s="10"/>
      <c r="P150" s="10"/>
      <c r="Q150" s="10"/>
    </row>
    <row r="151" spans="2:17" x14ac:dyDescent="0.3">
      <c r="B151" s="20" t="str">
        <f>'Chipset units'!B151</f>
        <v>Wireless fronthaul</v>
      </c>
      <c r="C151" s="23" t="str">
        <f>'Chipset units'!C151</f>
        <v>25 Gbps</v>
      </c>
      <c r="D151" s="23" t="str">
        <f>'Chipset units'!D151</f>
        <v>300 m</v>
      </c>
      <c r="E151" s="22" t="str">
        <f>'Chipset units'!E151</f>
        <v>Grey SMF</v>
      </c>
      <c r="F151" s="10">
        <f>IF('Chipset units'!F151="",0,'Chipset units'!F151*'Chipset prices'!F151)/10^6</f>
        <v>0</v>
      </c>
      <c r="G151" s="10">
        <f>IF('Chipset units'!G151="",0,'Chipset units'!G151*'Chipset prices'!G151)/10^6</f>
        <v>4.7287500000000003E-3</v>
      </c>
      <c r="H151" s="10">
        <f>IF('Chipset units'!H151="",0,'Chipset units'!H151*'Chipset prices'!H151)/10^6</f>
        <v>0.14379456000000002</v>
      </c>
      <c r="I151" s="10"/>
      <c r="J151" s="10"/>
      <c r="K151" s="10"/>
      <c r="L151" s="10"/>
      <c r="M151" s="10"/>
      <c r="N151" s="10"/>
      <c r="O151" s="10"/>
      <c r="P151" s="10"/>
      <c r="Q151" s="10"/>
    </row>
    <row r="152" spans="2:17" x14ac:dyDescent="0.3">
      <c r="B152" s="20" t="str">
        <f>'Chipset units'!B152</f>
        <v>Wireless fronthaul</v>
      </c>
      <c r="C152" s="23" t="str">
        <f>'Chipset units'!C152</f>
        <v>25 Gbps</v>
      </c>
      <c r="D152" s="23" t="str">
        <f>'Chipset units'!D152</f>
        <v>10 km</v>
      </c>
      <c r="E152" s="22" t="str">
        <f>'Chipset units'!E152</f>
        <v>Grey Duplex</v>
      </c>
      <c r="F152" s="10">
        <f>IF('Chipset units'!F152="",0,'Chipset units'!F152*'Chipset prices'!F152)/10^6</f>
        <v>6.4551047021113549E-3</v>
      </c>
      <c r="G152" s="10">
        <f>IF('Chipset units'!G152="",0,'Chipset units'!G152*'Chipset prices'!G152)/10^6</f>
        <v>0.67621125000000004</v>
      </c>
      <c r="H152" s="10">
        <f>IF('Chipset units'!H152="",0,'Chipset units'!H152*'Chipset prices'!H152)/10^6</f>
        <v>1.3276650387000004</v>
      </c>
      <c r="I152" s="10"/>
      <c r="J152" s="10"/>
      <c r="K152" s="10"/>
      <c r="L152" s="10"/>
      <c r="M152" s="10"/>
      <c r="N152" s="10"/>
      <c r="O152" s="10"/>
      <c r="P152" s="10"/>
      <c r="Q152" s="10"/>
    </row>
    <row r="153" spans="2:17" x14ac:dyDescent="0.3">
      <c r="B153" s="20" t="str">
        <f>'Chipset units'!B153</f>
        <v>Wireless fronthaul</v>
      </c>
      <c r="C153" s="23" t="str">
        <f>'Chipset units'!C153</f>
        <v>25 Gbps</v>
      </c>
      <c r="D153" s="23" t="str">
        <f>'Chipset units'!D153</f>
        <v>10 km</v>
      </c>
      <c r="E153" s="22" t="str">
        <f>'Chipset units'!E153</f>
        <v>Grey BiDi</v>
      </c>
      <c r="F153" s="10">
        <f>IF('Chipset units'!F153="",0,'Chipset units'!F153*'Chipset prices'!F153)/10^6</f>
        <v>0</v>
      </c>
      <c r="G153" s="10">
        <f>IF('Chipset units'!G153="",0,'Chipset units'!G153*'Chipset prices'!G153)/10^6</f>
        <v>0</v>
      </c>
      <c r="H153" s="10">
        <f>IF('Chipset units'!H153="",0,'Chipset units'!H153*'Chipset prices'!H153)/10^6</f>
        <v>0.14980446130731137</v>
      </c>
      <c r="I153" s="10"/>
      <c r="J153" s="10"/>
      <c r="K153" s="10"/>
      <c r="L153" s="10"/>
      <c r="M153" s="10"/>
      <c r="N153" s="10"/>
      <c r="O153" s="10"/>
      <c r="P153" s="10"/>
      <c r="Q153" s="10"/>
    </row>
    <row r="154" spans="2:17" x14ac:dyDescent="0.3">
      <c r="B154" s="20" t="str">
        <f>'Chipset units'!B154</f>
        <v>Wireless fronthaul</v>
      </c>
      <c r="C154" s="23" t="str">
        <f>'Chipset units'!C154</f>
        <v>25 Gbps</v>
      </c>
      <c r="D154" s="23" t="str">
        <f>'Chipset units'!D154</f>
        <v>20 km</v>
      </c>
      <c r="E154" s="22" t="str">
        <f>'Chipset units'!E154</f>
        <v>Grey Duplex</v>
      </c>
      <c r="F154" s="10">
        <f>IF('Chipset units'!F154="",0,'Chipset units'!F154*'Chipset prices'!F154)/10^6</f>
        <v>0</v>
      </c>
      <c r="G154" s="10">
        <f>IF('Chipset units'!G154="",0,'Chipset units'!G154*'Chipset prices'!G154)/10^6</f>
        <v>0</v>
      </c>
      <c r="H154" s="10">
        <f>IF('Chipset units'!H154="",0,'Chipset units'!H154*'Chipset prices'!H154)/10^6</f>
        <v>0.13010400000000003</v>
      </c>
      <c r="I154" s="10"/>
      <c r="J154" s="10"/>
      <c r="K154" s="10"/>
      <c r="L154" s="10"/>
      <c r="M154" s="10"/>
      <c r="N154" s="10"/>
      <c r="O154" s="10"/>
      <c r="P154" s="10"/>
      <c r="Q154" s="10"/>
    </row>
    <row r="155" spans="2:17" x14ac:dyDescent="0.3">
      <c r="B155" s="20" t="str">
        <f>'Chipset units'!B155</f>
        <v>Wireless fronthaul</v>
      </c>
      <c r="C155" s="23" t="str">
        <f>'Chipset units'!C155</f>
        <v>25 Gbps</v>
      </c>
      <c r="D155" s="23" t="str">
        <f>'Chipset units'!D155</f>
        <v>20 km</v>
      </c>
      <c r="E155" s="22" t="str">
        <f>'Chipset units'!E155</f>
        <v>Grey BiDi</v>
      </c>
      <c r="F155" s="10">
        <f>IF('Chipset units'!F155="",0,'Chipset units'!F155*'Chipset prices'!F155)/10^6</f>
        <v>0</v>
      </c>
      <c r="G155" s="10">
        <f>IF('Chipset units'!G155="",0,'Chipset units'!G155*'Chipset prices'!G155)/10^6</f>
        <v>0</v>
      </c>
      <c r="H155" s="10">
        <f>IF('Chipset units'!H155="",0,'Chipset units'!H155*'Chipset prices'!H155)/10^6</f>
        <v>2.1684000000000005E-2</v>
      </c>
      <c r="I155" s="10"/>
      <c r="J155" s="10"/>
      <c r="K155" s="10"/>
      <c r="L155" s="10"/>
      <c r="M155" s="10"/>
      <c r="N155" s="10"/>
      <c r="O155" s="10"/>
      <c r="P155" s="10"/>
      <c r="Q155" s="10"/>
    </row>
    <row r="156" spans="2:17" x14ac:dyDescent="0.3">
      <c r="B156" s="20" t="str">
        <f>'Chipset units'!B156</f>
        <v>Wireless fronthaul</v>
      </c>
      <c r="C156" s="23" t="str">
        <f>'Chipset units'!C156</f>
        <v>50 Gbps</v>
      </c>
      <c r="D156" s="23" t="str">
        <f>'Chipset units'!D156</f>
        <v>≤ 0.5 km</v>
      </c>
      <c r="E156" s="22" t="str">
        <f>'Chipset units'!E156</f>
        <v>Grey</v>
      </c>
      <c r="F156" s="10">
        <f>IF('Chipset units'!F156="",0,'Chipset units'!F156*'Chipset prices'!F156)/10^6</f>
        <v>0</v>
      </c>
      <c r="G156" s="10">
        <f>IF('Chipset units'!G156="",0,'Chipset units'!G156*'Chipset prices'!G156)/10^6</f>
        <v>0</v>
      </c>
      <c r="H156" s="10">
        <f>IF('Chipset units'!H156="",0,'Chipset units'!H156*'Chipset prices'!H156)/10^6</f>
        <v>0</v>
      </c>
      <c r="I156" s="10"/>
      <c r="J156" s="10"/>
      <c r="K156" s="10"/>
      <c r="L156" s="10"/>
      <c r="M156" s="10"/>
      <c r="N156" s="10"/>
      <c r="O156" s="10"/>
      <c r="P156" s="10"/>
      <c r="Q156" s="10"/>
    </row>
    <row r="157" spans="2:17" x14ac:dyDescent="0.3">
      <c r="B157" s="20" t="str">
        <f>'Chipset units'!B157</f>
        <v>Wireless fronthaul</v>
      </c>
      <c r="C157" s="23" t="str">
        <f>'Chipset units'!C157</f>
        <v>50 Gbps</v>
      </c>
      <c r="D157" s="23" t="str">
        <f>'Chipset units'!D157</f>
        <v>20 km</v>
      </c>
      <c r="E157" s="22" t="str">
        <f>'Chipset units'!E157</f>
        <v>Grey</v>
      </c>
      <c r="F157" s="10">
        <f>IF('Chipset units'!F157="",0,'Chipset units'!F157*'Chipset prices'!F157)/10^6</f>
        <v>0</v>
      </c>
      <c r="G157" s="10">
        <f>IF('Chipset units'!G157="",0,'Chipset units'!G157*'Chipset prices'!G157)/10^6</f>
        <v>0</v>
      </c>
      <c r="H157" s="10">
        <f>IF('Chipset units'!H157="",0,'Chipset units'!H157*'Chipset prices'!H157)/10^6</f>
        <v>0</v>
      </c>
      <c r="I157" s="10"/>
      <c r="J157" s="10"/>
      <c r="K157" s="10"/>
      <c r="L157" s="10"/>
      <c r="M157" s="10"/>
      <c r="N157" s="10"/>
      <c r="O157" s="10"/>
      <c r="P157" s="10"/>
      <c r="Q157" s="10"/>
    </row>
    <row r="158" spans="2:17" x14ac:dyDescent="0.3">
      <c r="B158" s="20" t="str">
        <f>'Chipset units'!B158</f>
        <v>Wireless fronthaul</v>
      </c>
      <c r="C158" s="23" t="str">
        <f>'Chipset units'!C158</f>
        <v>100 Gbps</v>
      </c>
      <c r="D158" s="23" t="str">
        <f>'Chipset units'!D158</f>
        <v>10 km</v>
      </c>
      <c r="E158" s="22" t="str">
        <f>'Chipset units'!E158</f>
        <v>Grey</v>
      </c>
      <c r="F158" s="10">
        <f>IF('Chipset units'!F158="",0,'Chipset units'!F158*'Chipset prices'!F158)/10^6</f>
        <v>0</v>
      </c>
      <c r="G158" s="10">
        <f>IF('Chipset units'!G158="",0,'Chipset units'!G158*'Chipset prices'!G158)/10^6</f>
        <v>0</v>
      </c>
      <c r="H158" s="10">
        <f>IF('Chipset units'!H158="",0,'Chipset units'!H158*'Chipset prices'!H158)/10^6</f>
        <v>0</v>
      </c>
      <c r="I158" s="10"/>
      <c r="J158" s="10"/>
      <c r="K158" s="10"/>
      <c r="L158" s="10"/>
      <c r="M158" s="10"/>
      <c r="N158" s="10"/>
      <c r="O158" s="10"/>
      <c r="P158" s="10"/>
      <c r="Q158" s="10"/>
    </row>
    <row r="159" spans="2:17" x14ac:dyDescent="0.3">
      <c r="B159" s="20" t="str">
        <f>'Chipset units'!B159</f>
        <v>Wireless fronthaul</v>
      </c>
      <c r="C159" s="23" t="str">
        <f>'Chipset units'!C159</f>
        <v>100 Gbps</v>
      </c>
      <c r="D159" s="23" t="str">
        <f>'Chipset units'!D159</f>
        <v>20 km</v>
      </c>
      <c r="E159" s="22" t="str">
        <f>'Chipset units'!E159</f>
        <v>Grey</v>
      </c>
      <c r="F159" s="10">
        <f>IF('Chipset units'!F159="",0,'Chipset units'!F159*'Chipset prices'!F159)/10^6</f>
        <v>0</v>
      </c>
      <c r="G159" s="10">
        <f>IF('Chipset units'!G159="",0,'Chipset units'!G159*'Chipset prices'!G159)/10^6</f>
        <v>0</v>
      </c>
      <c r="H159" s="10">
        <f>IF('Chipset units'!H159="",0,'Chipset units'!H159*'Chipset prices'!H159)/10^6</f>
        <v>0</v>
      </c>
      <c r="I159" s="10"/>
      <c r="J159" s="10"/>
      <c r="K159" s="10"/>
      <c r="L159" s="10"/>
      <c r="M159" s="10"/>
      <c r="N159" s="10"/>
      <c r="O159" s="10"/>
      <c r="P159" s="10"/>
      <c r="Q159" s="10"/>
    </row>
    <row r="160" spans="2:17" x14ac:dyDescent="0.3">
      <c r="B160" s="20" t="str">
        <f>'Chipset units'!B160</f>
        <v>Wireless fronthaul</v>
      </c>
      <c r="C160" s="23" t="str">
        <f>'Chipset units'!C160</f>
        <v>10 Gbps</v>
      </c>
      <c r="D160" s="23" t="str">
        <f>'Chipset units'!D160</f>
        <v>20 km</v>
      </c>
      <c r="E160" s="22" t="str">
        <f>'Chipset units'!E160</f>
        <v>CWDM</v>
      </c>
      <c r="F160" s="10">
        <f>IF('Chipset units'!F160="",0,'Chipset units'!F160*'Chipset prices'!F160)/10^6</f>
        <v>0</v>
      </c>
      <c r="G160" s="10">
        <f>IF('Chipset units'!G160="",0,'Chipset units'!G160*'Chipset prices'!G160)/10^6</f>
        <v>0</v>
      </c>
      <c r="H160" s="10">
        <f>IF('Chipset units'!H160="",0,'Chipset units'!H160*'Chipset prices'!H160)/10^6</f>
        <v>0</v>
      </c>
      <c r="I160" s="10"/>
      <c r="J160" s="10"/>
      <c r="K160" s="10"/>
      <c r="L160" s="10"/>
      <c r="M160" s="10"/>
      <c r="N160" s="10"/>
      <c r="O160" s="10"/>
      <c r="P160" s="10"/>
      <c r="Q160" s="10"/>
    </row>
    <row r="161" spans="2:17" x14ac:dyDescent="0.3">
      <c r="B161" s="20" t="str">
        <f>'Chipset units'!B161</f>
        <v>Wireless fronthaul</v>
      </c>
      <c r="C161" s="23" t="str">
        <f>'Chipset units'!C161</f>
        <v>10 Gbps</v>
      </c>
      <c r="D161" s="23" t="str">
        <f>'Chipset units'!D161</f>
        <v>20 km</v>
      </c>
      <c r="E161" s="22" t="str">
        <f>'Chipset units'!E161</f>
        <v>DWDM</v>
      </c>
      <c r="F161" s="10">
        <f>IF('Chipset units'!F161="",0,'Chipset units'!F161*'Chipset prices'!F161)/10^6</f>
        <v>1.715370936692338</v>
      </c>
      <c r="G161" s="10">
        <f>IF('Chipset units'!G161="",0,'Chipset units'!G161*'Chipset prices'!G161)/10^6</f>
        <v>2.7100076639777391</v>
      </c>
      <c r="H161" s="10">
        <f>IF('Chipset units'!H161="",0,'Chipset units'!H161*'Chipset prices'!H161)/10^6</f>
        <v>2.96976225</v>
      </c>
      <c r="I161" s="10"/>
      <c r="J161" s="10"/>
      <c r="K161" s="10"/>
      <c r="L161" s="10"/>
      <c r="M161" s="10"/>
      <c r="N161" s="10"/>
      <c r="O161" s="10"/>
      <c r="P161" s="10"/>
      <c r="Q161" s="10"/>
    </row>
    <row r="162" spans="2:17" x14ac:dyDescent="0.3">
      <c r="B162" s="20" t="str">
        <f>'Chipset units'!B162</f>
        <v>Wireless fronthaul</v>
      </c>
      <c r="C162" s="23" t="str">
        <f>'Chipset units'!C162</f>
        <v>25 Gbps</v>
      </c>
      <c r="D162" s="23" t="str">
        <f>'Chipset units'!D162</f>
        <v>20 km</v>
      </c>
      <c r="E162" s="22" t="str">
        <f>'Chipset units'!E162</f>
        <v>CWDM</v>
      </c>
      <c r="F162" s="10">
        <f>IF('Chipset units'!F162="",0,'Chipset units'!F162*'Chipset prices'!F162)/10^6</f>
        <v>0</v>
      </c>
      <c r="G162" s="10">
        <f>IF('Chipset units'!G162="",0,'Chipset units'!G162*'Chipset prices'!G162)/10^6</f>
        <v>0</v>
      </c>
      <c r="H162" s="10">
        <f>IF('Chipset units'!H162="",0,'Chipset units'!H162*'Chipset prices'!H162)/10^6</f>
        <v>0</v>
      </c>
      <c r="I162" s="10"/>
      <c r="J162" s="10"/>
      <c r="K162" s="10"/>
      <c r="L162" s="10"/>
      <c r="M162" s="10"/>
      <c r="N162" s="10"/>
      <c r="O162" s="10"/>
      <c r="P162" s="10"/>
      <c r="Q162" s="10"/>
    </row>
    <row r="163" spans="2:17" x14ac:dyDescent="0.3">
      <c r="B163" s="17" t="str">
        <f>'Chipset units'!B163</f>
        <v>Wireless fronthaul</v>
      </c>
      <c r="C163" s="6" t="str">
        <f>'Chipset units'!C163</f>
        <v>25 Gbps</v>
      </c>
      <c r="D163" s="6" t="str">
        <f>'Chipset units'!D163</f>
        <v>20 km</v>
      </c>
      <c r="E163" s="25" t="str">
        <f>'Chipset units'!E163</f>
        <v>DWDM</v>
      </c>
      <c r="F163" s="14">
        <f>IF('Chipset units'!F163="",0,'Chipset units'!F163*'Chipset prices'!F163)/10^6</f>
        <v>0</v>
      </c>
      <c r="G163" s="13">
        <f>IF('Chipset units'!G163="",0,'Chipset units'!G163*'Chipset prices'!G163)/10^6</f>
        <v>0</v>
      </c>
      <c r="H163" s="13">
        <f>IF('Chipset units'!H163="",0,'Chipset units'!H163*'Chipset prices'!H163)/10^6</f>
        <v>11.47237</v>
      </c>
      <c r="I163" s="13"/>
      <c r="J163" s="13"/>
      <c r="K163" s="13"/>
      <c r="L163" s="13"/>
      <c r="M163" s="13"/>
      <c r="N163" s="13"/>
      <c r="O163" s="13"/>
      <c r="P163" s="13"/>
      <c r="Q163" s="13"/>
    </row>
    <row r="164" spans="2:17" x14ac:dyDescent="0.3">
      <c r="B164" s="20" t="s">
        <v>230</v>
      </c>
      <c r="C164" s="23" t="s">
        <v>231</v>
      </c>
      <c r="D164" s="23" t="s">
        <v>100</v>
      </c>
      <c r="E164" s="22" t="s">
        <v>104</v>
      </c>
      <c r="F164" s="73">
        <f>IF('Chipset units'!F164="",0,'Chipset units'!F164*'Chipset prices'!F164)/10^6</f>
        <v>0.13463790020537406</v>
      </c>
      <c r="G164" s="73">
        <f>IF('Chipset units'!G164="",0,'Chipset units'!G164*'Chipset prices'!G164)/10^6</f>
        <v>0.10396759209818981</v>
      </c>
      <c r="H164" s="73">
        <f>IF('Chipset units'!H164="",0,'Chipset units'!H164*'Chipset prices'!H164)/10^6</f>
        <v>6.6817593598794189E-2</v>
      </c>
      <c r="I164" s="73"/>
      <c r="J164" s="73"/>
      <c r="K164" s="73"/>
      <c r="L164" s="73"/>
      <c r="M164" s="73"/>
      <c r="N164" s="73"/>
      <c r="O164" s="73"/>
      <c r="P164" s="73"/>
      <c r="Q164" s="73"/>
    </row>
    <row r="165" spans="2:17" x14ac:dyDescent="0.3">
      <c r="B165" s="20" t="s">
        <v>230</v>
      </c>
      <c r="C165" s="23" t="s">
        <v>231</v>
      </c>
      <c r="D165" s="23" t="s">
        <v>66</v>
      </c>
      <c r="E165" s="22" t="s">
        <v>104</v>
      </c>
      <c r="F165" s="73">
        <f>IF('Chipset units'!F165="",0,'Chipset units'!F165*'Chipset prices'!F165)/10^6</f>
        <v>0.76736198301592007</v>
      </c>
      <c r="G165" s="73">
        <f>IF('Chipset units'!G165="",0,'Chipset units'!G165*'Chipset prices'!G165)/10^6</f>
        <v>0.61836755226070794</v>
      </c>
      <c r="H165" s="73">
        <f>IF('Chipset units'!H165="",0,'Chipset units'!H165*'Chipset prices'!H165)/10^6</f>
        <v>0.70264894703744496</v>
      </c>
      <c r="I165" s="73"/>
      <c r="J165" s="73"/>
      <c r="K165" s="73"/>
      <c r="L165" s="73"/>
      <c r="M165" s="73"/>
      <c r="N165" s="73"/>
      <c r="O165" s="73"/>
      <c r="P165" s="73"/>
      <c r="Q165" s="73"/>
    </row>
    <row r="166" spans="2:17" x14ac:dyDescent="0.3">
      <c r="B166" s="20" t="s">
        <v>230</v>
      </c>
      <c r="C166" s="23" t="s">
        <v>231</v>
      </c>
      <c r="D166" s="23" t="s">
        <v>68</v>
      </c>
      <c r="E166" s="22" t="s">
        <v>104</v>
      </c>
      <c r="F166" s="73">
        <f>IF('Chipset units'!F166="",0,'Chipset units'!F166*'Chipset prices'!F166)/10^6</f>
        <v>0.31874356015587185</v>
      </c>
      <c r="G166" s="73">
        <f>IF('Chipset units'!G166="",0,'Chipset units'!G166*'Chipset prices'!G166)/10^6</f>
        <v>0.29044517155562311</v>
      </c>
      <c r="H166" s="73">
        <f>IF('Chipset units'!H166="",0,'Chipset units'!H166*'Chipset prices'!H166)/10^6</f>
        <v>0.15648662807823777</v>
      </c>
      <c r="I166" s="73"/>
      <c r="J166" s="73"/>
      <c r="K166" s="73"/>
      <c r="L166" s="73"/>
      <c r="M166" s="73"/>
      <c r="N166" s="73"/>
      <c r="O166" s="73"/>
      <c r="P166" s="73"/>
      <c r="Q166" s="73"/>
    </row>
    <row r="167" spans="2:17" x14ac:dyDescent="0.3">
      <c r="B167" s="20" t="s">
        <v>230</v>
      </c>
      <c r="C167" s="23" t="s">
        <v>70</v>
      </c>
      <c r="D167" s="23" t="s">
        <v>100</v>
      </c>
      <c r="E167" s="22" t="s">
        <v>28</v>
      </c>
      <c r="F167" s="73">
        <f>IF('Chipset units'!F167="",0,'Chipset units'!F167*'Chipset prices'!F167)/10^6</f>
        <v>0.43409774341345075</v>
      </c>
      <c r="G167" s="73">
        <f>IF('Chipset units'!G167="",0,'Chipset units'!G167*'Chipset prices'!G167)/10^6</f>
        <v>0.34419995641125006</v>
      </c>
      <c r="H167" s="73">
        <f>IF('Chipset units'!H167="",0,'Chipset units'!H167*'Chipset prices'!H167)/10^6</f>
        <v>0.35355231189655922</v>
      </c>
      <c r="I167" s="73"/>
      <c r="J167" s="73"/>
      <c r="K167" s="73"/>
      <c r="L167" s="73"/>
      <c r="M167" s="73"/>
      <c r="N167" s="73"/>
      <c r="O167" s="73"/>
      <c r="P167" s="73"/>
      <c r="Q167" s="73"/>
    </row>
    <row r="168" spans="2:17" x14ac:dyDescent="0.3">
      <c r="B168" s="20" t="s">
        <v>230</v>
      </c>
      <c r="C168" s="23" t="s">
        <v>70</v>
      </c>
      <c r="D168" s="23" t="s">
        <v>66</v>
      </c>
      <c r="E168" s="22" t="s">
        <v>28</v>
      </c>
      <c r="F168" s="73">
        <f>IF('Chipset units'!F168="",0,'Chipset units'!F168*'Chipset prices'!F168)/10^6</f>
        <v>9.7821470783972355</v>
      </c>
      <c r="G168" s="73">
        <f>IF('Chipset units'!G168="",0,'Chipset units'!G168*'Chipset prices'!G168)/10^6</f>
        <v>8.2708609060200757</v>
      </c>
      <c r="H168" s="73">
        <f>IF('Chipset units'!H168="",0,'Chipset units'!H168*'Chipset prices'!H168)/10^6</f>
        <v>5.6229589332355747</v>
      </c>
      <c r="I168" s="73"/>
      <c r="J168" s="73"/>
      <c r="K168" s="73"/>
      <c r="L168" s="73"/>
      <c r="M168" s="73"/>
      <c r="N168" s="73"/>
      <c r="O168" s="73"/>
      <c r="P168" s="73"/>
      <c r="Q168" s="73"/>
    </row>
    <row r="169" spans="2:17" x14ac:dyDescent="0.3">
      <c r="B169" s="20" t="s">
        <v>230</v>
      </c>
      <c r="C169" s="23" t="s">
        <v>70</v>
      </c>
      <c r="D169" s="23" t="s">
        <v>68</v>
      </c>
      <c r="E169" s="22" t="s">
        <v>28</v>
      </c>
      <c r="F169" s="73">
        <f>IF('Chipset units'!F169="",0,'Chipset units'!F169*'Chipset prices'!F169)/10^6</f>
        <v>2.317009179637501</v>
      </c>
      <c r="G169" s="73">
        <f>IF('Chipset units'!G169="",0,'Chipset units'!G169*'Chipset prices'!G169)/10^6</f>
        <v>1.9653562081573039</v>
      </c>
      <c r="H169" s="73">
        <f>IF('Chipset units'!H169="",0,'Chipset units'!H169*'Chipset prices'!H169)/10^6</f>
        <v>1.9580282891003855</v>
      </c>
      <c r="I169" s="73"/>
      <c r="J169" s="73"/>
      <c r="K169" s="73"/>
      <c r="L169" s="73"/>
      <c r="M169" s="73"/>
      <c r="N169" s="73"/>
      <c r="O169" s="73"/>
      <c r="P169" s="73"/>
      <c r="Q169" s="73"/>
    </row>
    <row r="170" spans="2:17" x14ac:dyDescent="0.3">
      <c r="B170" s="20" t="s">
        <v>230</v>
      </c>
      <c r="C170" s="23" t="s">
        <v>83</v>
      </c>
      <c r="D170" s="23" t="s">
        <v>100</v>
      </c>
      <c r="E170" s="22" t="s">
        <v>27</v>
      </c>
      <c r="F170" s="73">
        <f>IF('Chipset units'!F170="",0,'Chipset units'!F170*'Chipset prices'!F170)/10^6</f>
        <v>0</v>
      </c>
      <c r="G170" s="73">
        <f>IF('Chipset units'!G170="",0,'Chipset units'!G170*'Chipset prices'!G170)/10^6</f>
        <v>6.3200193554476897E-2</v>
      </c>
      <c r="H170" s="73">
        <f>IF('Chipset units'!H170="",0,'Chipset units'!H170*'Chipset prices'!H170)/10^6</f>
        <v>0.34156648552610691</v>
      </c>
      <c r="I170" s="73"/>
      <c r="J170" s="73"/>
      <c r="K170" s="73"/>
      <c r="L170" s="73"/>
      <c r="M170" s="73"/>
      <c r="N170" s="73"/>
      <c r="O170" s="73"/>
      <c r="P170" s="73"/>
      <c r="Q170" s="73"/>
    </row>
    <row r="171" spans="2:17" x14ac:dyDescent="0.3">
      <c r="B171" s="20" t="s">
        <v>230</v>
      </c>
      <c r="C171" s="23" t="s">
        <v>83</v>
      </c>
      <c r="D171" s="23" t="s">
        <v>66</v>
      </c>
      <c r="E171" s="22" t="s">
        <v>27</v>
      </c>
      <c r="F171" s="73">
        <f>IF('Chipset units'!F171="",0,'Chipset units'!F171*'Chipset prices'!F171)/10^6</f>
        <v>0</v>
      </c>
      <c r="G171" s="73">
        <f>IF('Chipset units'!G171="",0,'Chipset units'!G171*'Chipset prices'!G171)/10^6</f>
        <v>0</v>
      </c>
      <c r="H171" s="73">
        <f>IF('Chipset units'!H171="",0,'Chipset units'!H171*'Chipset prices'!H171)/10^6</f>
        <v>3.94875E-3</v>
      </c>
      <c r="I171" s="73"/>
      <c r="J171" s="73"/>
      <c r="K171" s="73"/>
      <c r="L171" s="73"/>
      <c r="M171" s="73"/>
      <c r="N171" s="73"/>
      <c r="O171" s="73"/>
      <c r="P171" s="73"/>
      <c r="Q171" s="73"/>
    </row>
    <row r="172" spans="2:17" x14ac:dyDescent="0.3">
      <c r="B172" s="20" t="s">
        <v>230</v>
      </c>
      <c r="C172" s="23" t="s">
        <v>86</v>
      </c>
      <c r="D172" s="23" t="s">
        <v>100</v>
      </c>
      <c r="E172" s="22" t="s">
        <v>21</v>
      </c>
      <c r="F172" s="73">
        <f>IF('Chipset units'!F172="",0,'Chipset units'!F172*'Chipset prices'!F172)/10^6</f>
        <v>0</v>
      </c>
      <c r="G172" s="73">
        <f>IF('Chipset units'!G172="",0,'Chipset units'!G172*'Chipset prices'!G172)/10^6</f>
        <v>0</v>
      </c>
      <c r="H172" s="73">
        <f>IF('Chipset units'!H172="",0,'Chipset units'!H172*'Chipset prices'!H172)/10^6</f>
        <v>0</v>
      </c>
      <c r="I172" s="73"/>
      <c r="J172" s="73"/>
      <c r="K172" s="73"/>
      <c r="L172" s="73"/>
      <c r="M172" s="73"/>
      <c r="N172" s="73"/>
      <c r="O172" s="73"/>
      <c r="P172" s="73"/>
      <c r="Q172" s="73"/>
    </row>
    <row r="173" spans="2:17" x14ac:dyDescent="0.3">
      <c r="B173" s="20" t="s">
        <v>230</v>
      </c>
      <c r="C173" s="23" t="s">
        <v>86</v>
      </c>
      <c r="D173" s="23" t="s">
        <v>66</v>
      </c>
      <c r="E173" s="22" t="s">
        <v>21</v>
      </c>
      <c r="F173" s="73">
        <f>IF('Chipset units'!F173="",0,'Chipset units'!F173*'Chipset prices'!F173)/10^6</f>
        <v>0</v>
      </c>
      <c r="G173" s="73">
        <f>IF('Chipset units'!G173="",0,'Chipset units'!G173*'Chipset prices'!G173)/10^6</f>
        <v>0</v>
      </c>
      <c r="H173" s="73">
        <f>IF('Chipset units'!H173="",0,'Chipset units'!H173*'Chipset prices'!H173)/10^6</f>
        <v>0</v>
      </c>
      <c r="I173" s="73"/>
      <c r="J173" s="73"/>
      <c r="K173" s="73"/>
      <c r="L173" s="73"/>
      <c r="M173" s="73"/>
      <c r="N173" s="73"/>
      <c r="O173" s="73"/>
      <c r="P173" s="73"/>
      <c r="Q173" s="73"/>
    </row>
    <row r="174" spans="2:17" x14ac:dyDescent="0.3">
      <c r="B174" s="20" t="s">
        <v>230</v>
      </c>
      <c r="C174" s="23" t="s">
        <v>86</v>
      </c>
      <c r="D174" s="23" t="s">
        <v>68</v>
      </c>
      <c r="E174" s="22" t="s">
        <v>21</v>
      </c>
      <c r="F174" s="73">
        <f>IF('Chipset units'!F174="",0,'Chipset units'!F174*'Chipset prices'!F174)/10^6</f>
        <v>0</v>
      </c>
      <c r="G174" s="73">
        <f>IF('Chipset units'!G174="",0,'Chipset units'!G174*'Chipset prices'!G174)/10^6</f>
        <v>0</v>
      </c>
      <c r="H174" s="73">
        <f>IF('Chipset units'!H174="",0,'Chipset units'!H174*'Chipset prices'!H174)/10^6</f>
        <v>0</v>
      </c>
      <c r="I174" s="73"/>
      <c r="J174" s="73"/>
      <c r="K174" s="73"/>
      <c r="L174" s="73"/>
      <c r="M174" s="73"/>
      <c r="N174" s="73"/>
      <c r="O174" s="73"/>
      <c r="P174" s="73"/>
      <c r="Q174" s="73"/>
    </row>
    <row r="175" spans="2:17" x14ac:dyDescent="0.3">
      <c r="B175" s="20" t="s">
        <v>230</v>
      </c>
      <c r="C175" s="23" t="s">
        <v>232</v>
      </c>
      <c r="D175" s="23" t="s">
        <v>100</v>
      </c>
      <c r="E175" s="22" t="s">
        <v>21</v>
      </c>
      <c r="F175" s="73">
        <f>IF('Chipset units'!F175="",0,'Chipset units'!F175*'Chipset prices'!F175)/10^6</f>
        <v>0</v>
      </c>
      <c r="G175" s="73">
        <f>IF('Chipset units'!G175="",0,'Chipset units'!G175*'Chipset prices'!G175)/10^6</f>
        <v>0</v>
      </c>
      <c r="H175" s="73">
        <f>IF('Chipset units'!H175="",0,'Chipset units'!H175*'Chipset prices'!H175)/10^6</f>
        <v>0</v>
      </c>
      <c r="I175" s="73"/>
      <c r="J175" s="73"/>
      <c r="K175" s="73"/>
      <c r="L175" s="73"/>
      <c r="M175" s="73"/>
      <c r="N175" s="73"/>
      <c r="O175" s="73"/>
      <c r="P175" s="73"/>
      <c r="Q175" s="73"/>
    </row>
    <row r="176" spans="2:17" x14ac:dyDescent="0.3">
      <c r="B176" s="20" t="s">
        <v>230</v>
      </c>
      <c r="C176" s="23" t="s">
        <v>84</v>
      </c>
      <c r="D176" s="23" t="s">
        <v>66</v>
      </c>
      <c r="E176" s="22" t="s">
        <v>21</v>
      </c>
      <c r="F176" s="73">
        <f>IF('Chipset units'!F176="",0,'Chipset units'!F176*'Chipset prices'!F176)/10^6</f>
        <v>0</v>
      </c>
      <c r="G176" s="73">
        <f>IF('Chipset units'!G176="",0,'Chipset units'!G176*'Chipset prices'!G176)/10^6</f>
        <v>0</v>
      </c>
      <c r="H176" s="73">
        <f>IF('Chipset units'!H176="",0,'Chipset units'!H176*'Chipset prices'!H176)/10^6</f>
        <v>0</v>
      </c>
      <c r="I176" s="73"/>
      <c r="J176" s="73"/>
      <c r="K176" s="73"/>
      <c r="L176" s="73"/>
      <c r="M176" s="73"/>
      <c r="N176" s="73"/>
      <c r="O176" s="73"/>
      <c r="P176" s="73"/>
      <c r="Q176" s="73"/>
    </row>
    <row r="177" spans="2:17" x14ac:dyDescent="0.3">
      <c r="B177" s="20" t="s">
        <v>230</v>
      </c>
      <c r="C177" s="23" t="s">
        <v>81</v>
      </c>
      <c r="D177" s="23" t="s">
        <v>100</v>
      </c>
      <c r="E177" s="22" t="s">
        <v>21</v>
      </c>
      <c r="F177" s="73">
        <f>IF('Chipset units'!F177="",0,'Chipset units'!F177*'Chipset prices'!F177)/10^6</f>
        <v>0</v>
      </c>
      <c r="G177" s="73">
        <f>IF('Chipset units'!G177="",0,'Chipset units'!G177*'Chipset prices'!G177)/10^6</f>
        <v>0</v>
      </c>
      <c r="H177" s="73">
        <f>IF('Chipset units'!H177="",0,'Chipset units'!H177*'Chipset prices'!H177)/10^6</f>
        <v>0</v>
      </c>
      <c r="I177" s="73"/>
      <c r="J177" s="73"/>
      <c r="K177" s="73"/>
      <c r="L177" s="73"/>
      <c r="M177" s="73"/>
      <c r="N177" s="73"/>
      <c r="O177" s="73"/>
      <c r="P177" s="73"/>
      <c r="Q177" s="73"/>
    </row>
    <row r="178" spans="2:17" x14ac:dyDescent="0.3">
      <c r="B178" s="17" t="s">
        <v>230</v>
      </c>
      <c r="C178" s="6" t="s">
        <v>81</v>
      </c>
      <c r="D178" s="6" t="s">
        <v>66</v>
      </c>
      <c r="E178" s="25" t="s">
        <v>21</v>
      </c>
      <c r="F178" s="13">
        <f>IF('Chipset units'!F178="",0,'Chipset units'!F178*'Chipset prices'!F178)/10^6</f>
        <v>0</v>
      </c>
      <c r="G178" s="13">
        <f>IF('Chipset units'!G178="",0,'Chipset units'!G178*'Chipset prices'!G178)/10^6</f>
        <v>0</v>
      </c>
      <c r="H178" s="13">
        <f>IF('Chipset units'!H178="",0,'Chipset units'!H178*'Chipset prices'!H178)/10^6</f>
        <v>0</v>
      </c>
      <c r="I178" s="13"/>
      <c r="J178" s="13"/>
      <c r="K178" s="13"/>
      <c r="L178" s="13"/>
      <c r="M178" s="13"/>
      <c r="N178" s="13"/>
      <c r="O178" s="13"/>
      <c r="P178" s="13"/>
      <c r="Q178" s="13"/>
    </row>
    <row r="179" spans="2:17" x14ac:dyDescent="0.3">
      <c r="B179" s="20" t="str">
        <f>'Chipset units'!B179</f>
        <v>FTTx</v>
      </c>
      <c r="C179" s="23" t="str">
        <f>'Chipset units'!C179</f>
        <v>GPON ONU transceiver</v>
      </c>
      <c r="D179" s="23"/>
      <c r="E179" s="22"/>
      <c r="F179" s="69">
        <f>IF('Chipset units'!F179="",0,'Chipset units'!F179*'Chipset prices'!F179)/10^6</f>
        <v>3.5642389460170092</v>
      </c>
      <c r="G179" s="69">
        <f>IF('Chipset units'!G179="",0,'Chipset units'!G179*'Chipset prices'!G179)/10^6</f>
        <v>3.6848021198045373</v>
      </c>
      <c r="H179" s="69">
        <f>IF('Chipset units'!H179="",0,'Chipset units'!H179*'Chipset prices'!H179)/10^6</f>
        <v>3.9102178499999996</v>
      </c>
      <c r="I179" s="69"/>
      <c r="J179" s="69"/>
      <c r="K179" s="69"/>
      <c r="L179" s="69"/>
      <c r="M179" s="69"/>
      <c r="N179" s="69"/>
      <c r="O179" s="69"/>
      <c r="P179" s="69"/>
      <c r="Q179" s="69"/>
    </row>
    <row r="180" spans="2:17" x14ac:dyDescent="0.3">
      <c r="B180" s="20" t="str">
        <f>'Chipset units'!B180</f>
        <v>FTTx</v>
      </c>
      <c r="C180" s="23" t="str">
        <f>'Chipset units'!C180</f>
        <v>GPON BOSA on board</v>
      </c>
      <c r="D180" s="23"/>
      <c r="E180" s="22"/>
      <c r="F180" s="69">
        <f>IF('Chipset units'!F180="",0,'Chipset units'!F180*'Chipset prices'!F180)/10^6</f>
        <v>68.073796777252468</v>
      </c>
      <c r="G180" s="69">
        <f>IF('Chipset units'!G180="",0,'Chipset units'!G180*'Chipset prices'!G180)/10^6</f>
        <v>50.945551136524429</v>
      </c>
      <c r="H180" s="69">
        <f>IF('Chipset units'!H180="",0,'Chipset units'!H180*'Chipset prices'!H180)/10^6</f>
        <v>31.319999999999997</v>
      </c>
      <c r="I180" s="69"/>
      <c r="J180" s="69"/>
      <c r="K180" s="69"/>
      <c r="L180" s="69"/>
      <c r="M180" s="69"/>
      <c r="N180" s="69"/>
      <c r="O180" s="69"/>
      <c r="P180" s="69"/>
      <c r="Q180" s="69"/>
    </row>
    <row r="181" spans="2:17" x14ac:dyDescent="0.3">
      <c r="B181" s="20" t="str">
        <f>'Chipset units'!B181</f>
        <v>FTTx</v>
      </c>
      <c r="C181" s="23" t="str">
        <f>'Chipset units'!C181</f>
        <v>GPON OLT</v>
      </c>
      <c r="D181" s="23"/>
      <c r="E181" s="22"/>
      <c r="F181" s="69">
        <f>IF('Chipset units'!F181="",0,'Chipset units'!F181*'Chipset prices'!F181)/10^6</f>
        <v>10.801826159200951</v>
      </c>
      <c r="G181" s="69">
        <f>IF('Chipset units'!G181="",0,'Chipset units'!G181*'Chipset prices'!G181)/10^6</f>
        <v>5.6777759473764666</v>
      </c>
      <c r="H181" s="69">
        <f>IF('Chipset units'!H181="",0,'Chipset units'!H181*'Chipset prices'!H181)/10^6</f>
        <v>4.7500775410047229</v>
      </c>
      <c r="I181" s="69"/>
      <c r="J181" s="69"/>
      <c r="K181" s="69"/>
      <c r="L181" s="69"/>
      <c r="M181" s="69"/>
      <c r="N181" s="69"/>
      <c r="O181" s="69"/>
      <c r="P181" s="69"/>
      <c r="Q181" s="69"/>
    </row>
    <row r="182" spans="2:17" x14ac:dyDescent="0.3">
      <c r="B182" s="20" t="str">
        <f>'Chipset units'!B182</f>
        <v>FTTx</v>
      </c>
      <c r="C182" s="23" t="str">
        <f>'Chipset units'!C182</f>
        <v>GPON Triplexer</v>
      </c>
      <c r="D182" s="23"/>
      <c r="E182" s="22"/>
      <c r="F182" s="69">
        <f>IF('Chipset units'!F182="",0,'Chipset units'!F182*'Chipset prices'!F182)/10^6</f>
        <v>0.47995901896659987</v>
      </c>
      <c r="G182" s="69">
        <f>IF('Chipset units'!G182="",0,'Chipset units'!G182*'Chipset prices'!G182)/10^6</f>
        <v>0.11998975474164997</v>
      </c>
      <c r="H182" s="69">
        <f>IF('Chipset units'!H182="",0,'Chipset units'!H182*'Chipset prices'!H182)/10^6</f>
        <v>8.0999999999999989E-2</v>
      </c>
      <c r="I182" s="69"/>
      <c r="J182" s="69"/>
      <c r="K182" s="69"/>
      <c r="L182" s="69"/>
      <c r="M182" s="69"/>
      <c r="N182" s="69"/>
      <c r="O182" s="69"/>
      <c r="P182" s="69"/>
      <c r="Q182" s="69"/>
    </row>
    <row r="183" spans="2:17" x14ac:dyDescent="0.3">
      <c r="B183" s="20" t="str">
        <f>'Chipset units'!B183</f>
        <v>FTTx</v>
      </c>
      <c r="C183" s="23" t="str">
        <f>'Chipset units'!C183</f>
        <v>EPON ONUs</v>
      </c>
      <c r="D183" s="23"/>
      <c r="E183" s="22"/>
      <c r="F183" s="69">
        <f>IF('Chipset units'!F183="",0,'Chipset units'!F183*'Chipset prices'!F183)/10^6</f>
        <v>1.3201101149816583</v>
      </c>
      <c r="G183" s="69">
        <f>IF('Chipset units'!G183="",0,'Chipset units'!G183*'Chipset prices'!G183)/10^6</f>
        <v>0.53161371012885184</v>
      </c>
      <c r="H183" s="69">
        <f>IF('Chipset units'!H183="",0,'Chipset units'!H183*'Chipset prices'!H183)/10^6</f>
        <v>0.47317679999999995</v>
      </c>
      <c r="I183" s="69"/>
      <c r="J183" s="69"/>
      <c r="K183" s="69"/>
      <c r="L183" s="69"/>
      <c r="M183" s="69"/>
      <c r="N183" s="69"/>
      <c r="O183" s="69"/>
      <c r="P183" s="69"/>
      <c r="Q183" s="69"/>
    </row>
    <row r="184" spans="2:17" x14ac:dyDescent="0.3">
      <c r="B184" s="20" t="str">
        <f>'Chipset units'!B184</f>
        <v>FTTx</v>
      </c>
      <c r="C184" s="23" t="str">
        <f>'Chipset units'!C184</f>
        <v>EPON BOSAs on board</v>
      </c>
      <c r="D184" s="23"/>
      <c r="E184" s="22"/>
      <c r="F184" s="69">
        <f>IF('Chipset units'!F184="",0,'Chipset units'!F184*'Chipset prices'!F184)/10^6</f>
        <v>7.0718087228741453</v>
      </c>
      <c r="G184" s="69">
        <f>IF('Chipset units'!G184="",0,'Chipset units'!G184*'Chipset prices'!G184)/10^6</f>
        <v>5.3745746293843499</v>
      </c>
      <c r="H184" s="69">
        <f>IF('Chipset units'!H184="",0,'Chipset units'!H184*'Chipset prices'!H184)/10^6</f>
        <v>3.0395060740799993</v>
      </c>
      <c r="I184" s="69"/>
      <c r="J184" s="69"/>
      <c r="K184" s="69"/>
      <c r="L184" s="69"/>
      <c r="M184" s="69"/>
      <c r="N184" s="69"/>
      <c r="O184" s="69"/>
      <c r="P184" s="69"/>
      <c r="Q184" s="69"/>
    </row>
    <row r="185" spans="2:17" x14ac:dyDescent="0.3">
      <c r="B185" s="20" t="str">
        <f>'Chipset units'!B185</f>
        <v>FTTx</v>
      </c>
      <c r="C185" s="23" t="str">
        <f>'Chipset units'!C185</f>
        <v>EPON OLTs</v>
      </c>
      <c r="D185" s="23"/>
      <c r="E185" s="22"/>
      <c r="F185" s="69">
        <f>IF('Chipset units'!F185="",0,'Chipset units'!F185*'Chipset prices'!F185)/10^6</f>
        <v>2.3312727031470413</v>
      </c>
      <c r="G185" s="69">
        <f>IF('Chipset units'!G185="",0,'Chipset units'!G185*'Chipset prices'!G185)/10^6</f>
        <v>0.50969753892215575</v>
      </c>
      <c r="H185" s="69">
        <f>IF('Chipset units'!H185="",0,'Chipset units'!H185*'Chipset prices'!H185)/10^6</f>
        <v>0.33098855410047229</v>
      </c>
      <c r="I185" s="69"/>
      <c r="J185" s="69"/>
      <c r="K185" s="69"/>
      <c r="L185" s="69"/>
      <c r="M185" s="69"/>
      <c r="N185" s="69"/>
      <c r="O185" s="69"/>
      <c r="P185" s="69"/>
      <c r="Q185" s="69"/>
    </row>
    <row r="186" spans="2:17" x14ac:dyDescent="0.3">
      <c r="B186" s="20" t="str">
        <f>'Chipset units'!B186</f>
        <v>FTTx</v>
      </c>
      <c r="C186" s="23" t="str">
        <f>'Chipset units'!C186</f>
        <v>XG-PON ONUs</v>
      </c>
      <c r="D186" s="23"/>
      <c r="E186" s="22"/>
      <c r="F186" s="69">
        <f>IF('Chipset units'!F186="",0,'Chipset units'!F186*'Chipset prices'!F186)/10^6</f>
        <v>8.7749999999999995E-2</v>
      </c>
      <c r="G186" s="69">
        <f>IF('Chipset units'!G186="",0,'Chipset units'!G186*'Chipset prices'!G186)/10^6</f>
        <v>0.6863999999999999</v>
      </c>
      <c r="H186" s="69">
        <f>IF('Chipset units'!H186="",0,'Chipset units'!H186*'Chipset prices'!H186)/10^6</f>
        <v>2.3477999999999999</v>
      </c>
      <c r="I186" s="69"/>
      <c r="J186" s="69"/>
      <c r="K186" s="69"/>
      <c r="L186" s="69"/>
      <c r="M186" s="69"/>
      <c r="N186" s="69"/>
      <c r="O186" s="69"/>
      <c r="P186" s="69"/>
      <c r="Q186" s="69"/>
    </row>
    <row r="187" spans="2:17" x14ac:dyDescent="0.3">
      <c r="B187" s="20" t="str">
        <f>'Chipset units'!B187</f>
        <v>FTTx</v>
      </c>
      <c r="C187" s="23" t="str">
        <f>'Chipset units'!C187</f>
        <v>XG-PON BOSAs</v>
      </c>
      <c r="D187" s="23"/>
      <c r="E187" s="22"/>
      <c r="F187" s="69">
        <f>IF('Chipset units'!F187="",0,'Chipset units'!F187*'Chipset prices'!F187)/10^6</f>
        <v>0</v>
      </c>
      <c r="G187" s="69">
        <f>IF('Chipset units'!G187="",0,'Chipset units'!G187*'Chipset prices'!G187)/10^6</f>
        <v>0</v>
      </c>
      <c r="H187" s="69">
        <f>IF('Chipset units'!H187="",0,'Chipset units'!H187*'Chipset prices'!H187)/10^6</f>
        <v>0</v>
      </c>
      <c r="I187" s="69"/>
      <c r="J187" s="69"/>
      <c r="K187" s="69"/>
      <c r="L187" s="69"/>
      <c r="M187" s="69"/>
      <c r="N187" s="69"/>
      <c r="O187" s="69"/>
      <c r="P187" s="69"/>
      <c r="Q187" s="69"/>
    </row>
    <row r="188" spans="2:17" x14ac:dyDescent="0.3">
      <c r="B188" s="20" t="str">
        <f>'Chipset units'!B188</f>
        <v>FTTx</v>
      </c>
      <c r="C188" s="23" t="str">
        <f>'Chipset units'!C188</f>
        <v>XGS-PON ONUs</v>
      </c>
      <c r="D188" s="23"/>
      <c r="E188" s="22"/>
      <c r="F188" s="69">
        <f>IF('Chipset units'!F188="",0,'Chipset units'!F188*'Chipset prices'!F188)/10^6</f>
        <v>2.2814999999999999</v>
      </c>
      <c r="G188" s="69">
        <f>IF('Chipset units'!G188="",0,'Chipset units'!G188*'Chipset prices'!G188)/10^6</f>
        <v>4.7774999999999999</v>
      </c>
      <c r="H188" s="69">
        <f>IF('Chipset units'!H188="",0,'Chipset units'!H188*'Chipset prices'!H188)/10^6</f>
        <v>4.1448809999999998</v>
      </c>
      <c r="I188" s="69"/>
      <c r="J188" s="69"/>
      <c r="K188" s="69"/>
      <c r="L188" s="69"/>
      <c r="M188" s="69"/>
      <c r="N188" s="69"/>
      <c r="O188" s="69"/>
      <c r="P188" s="69"/>
      <c r="Q188" s="69"/>
    </row>
    <row r="189" spans="2:17" x14ac:dyDescent="0.3">
      <c r="B189" s="20" t="str">
        <f>'Chipset units'!B189</f>
        <v>FTTx</v>
      </c>
      <c r="C189" s="23" t="str">
        <f>'Chipset units'!C189</f>
        <v>XG/XGS-PON OLTs</v>
      </c>
      <c r="D189" s="23"/>
      <c r="E189" s="22"/>
      <c r="F189" s="69">
        <f>IF('Chipset units'!F189="",0,'Chipset units'!F189*'Chipset prices'!F189)/10^6</f>
        <v>1.0920000000000001</v>
      </c>
      <c r="G189" s="69">
        <f>IF('Chipset units'!G189="",0,'Chipset units'!G189*'Chipset prices'!G189)/10^6</f>
        <v>17.876328112500001</v>
      </c>
      <c r="H189" s="69">
        <f>IF('Chipset units'!H189="",0,'Chipset units'!H189*'Chipset prices'!H189)/10^6</f>
        <v>10.193584320685595</v>
      </c>
      <c r="I189" s="69"/>
      <c r="J189" s="69"/>
      <c r="K189" s="69"/>
      <c r="L189" s="69"/>
      <c r="M189" s="69"/>
      <c r="N189" s="69"/>
      <c r="O189" s="69"/>
      <c r="P189" s="69"/>
      <c r="Q189" s="69"/>
    </row>
    <row r="190" spans="2:17" x14ac:dyDescent="0.3">
      <c r="B190" s="20" t="str">
        <f>'Chipset units'!B190</f>
        <v>FTTx</v>
      </c>
      <c r="C190" s="23" t="str">
        <f>'Chipset units'!C190</f>
        <v>NG-PON2 ONUs</v>
      </c>
      <c r="D190" s="23"/>
      <c r="E190" s="22"/>
      <c r="F190" s="69">
        <f>IF('Chipset units'!F190="",0,'Chipset units'!F190*'Chipset prices'!F190)/10^6</f>
        <v>3.0468750000000001E-3</v>
      </c>
      <c r="G190" s="69">
        <f>IF('Chipset units'!G190="",0,'Chipset units'!G190*'Chipset prices'!G190)/10^6</f>
        <v>2.9250000000000002E-2</v>
      </c>
      <c r="H190" s="69">
        <f>IF('Chipset units'!H190="",0,'Chipset units'!H190*'Chipset prices'!H190)/10^6</f>
        <v>5.6062500000000001E-2</v>
      </c>
      <c r="I190" s="69"/>
      <c r="J190" s="69"/>
      <c r="K190" s="69"/>
      <c r="L190" s="69"/>
      <c r="M190" s="69"/>
      <c r="N190" s="69"/>
      <c r="O190" s="69"/>
      <c r="P190" s="69"/>
      <c r="Q190" s="69"/>
    </row>
    <row r="191" spans="2:17" x14ac:dyDescent="0.3">
      <c r="B191" s="20" t="str">
        <f>'Chipset units'!B191</f>
        <v>FTTx</v>
      </c>
      <c r="C191" s="23" t="str">
        <f>'Chipset units'!C191</f>
        <v>NG-PON2 OLTs</v>
      </c>
      <c r="D191" s="23"/>
      <c r="E191" s="22"/>
      <c r="F191" s="69">
        <f>IF('Chipset units'!F191="",0,'Chipset units'!F191*'Chipset prices'!F191)/10^6</f>
        <v>7.0687500000000004E-3</v>
      </c>
      <c r="G191" s="69">
        <f>IF('Chipset units'!G191="",0,'Chipset units'!G191*'Chipset prices'!G191)/10^6</f>
        <v>1.3650000000000001E-2</v>
      </c>
      <c r="H191" s="69">
        <f>IF('Chipset units'!H191="",0,'Chipset units'!H191*'Chipset prices'!H191)/10^6</f>
        <v>1.9743750000000001E-2</v>
      </c>
      <c r="I191" s="69"/>
      <c r="J191" s="69"/>
      <c r="K191" s="69"/>
      <c r="L191" s="69"/>
      <c r="M191" s="69"/>
      <c r="N191" s="69"/>
      <c r="O191" s="69"/>
      <c r="P191" s="69"/>
      <c r="Q191" s="69"/>
    </row>
    <row r="192" spans="2:17" x14ac:dyDescent="0.3">
      <c r="B192" s="20" t="str">
        <f>'Chipset units'!B192</f>
        <v>FTTx</v>
      </c>
      <c r="C192" s="23" t="str">
        <f>'Chipset units'!C192</f>
        <v>25G/50G PON ONUs</v>
      </c>
      <c r="D192" s="23"/>
      <c r="E192" s="22"/>
      <c r="F192" s="69">
        <f>IF('Chipset units'!F192="",0,'Chipset units'!F192*'Chipset prices'!F192)/10^6</f>
        <v>0</v>
      </c>
      <c r="G192" s="69">
        <f>IF('Chipset units'!G192="",0,'Chipset units'!G192*'Chipset prices'!G192)/10^6</f>
        <v>0</v>
      </c>
      <c r="H192" s="69">
        <f>IF('Chipset units'!H192="",0,'Chipset units'!H192*'Chipset prices'!H192)/10^6</f>
        <v>0</v>
      </c>
      <c r="I192" s="69"/>
      <c r="J192" s="69"/>
      <c r="K192" s="69"/>
      <c r="L192" s="69"/>
      <c r="M192" s="69"/>
      <c r="N192" s="69"/>
      <c r="O192" s="69"/>
      <c r="P192" s="69"/>
      <c r="Q192" s="69"/>
    </row>
    <row r="193" spans="2:17" x14ac:dyDescent="0.3">
      <c r="B193" s="20" t="str">
        <f>'Chipset units'!B193</f>
        <v>FTTx</v>
      </c>
      <c r="C193" s="23" t="str">
        <f>'Chipset units'!C193</f>
        <v>25G/50G PON OLTs</v>
      </c>
      <c r="D193" s="23"/>
      <c r="E193" s="22"/>
      <c r="F193" s="69">
        <f>IF('Chipset units'!F193="",0,'Chipset units'!F193*'Chipset prices'!F193)/10^6</f>
        <v>0</v>
      </c>
      <c r="G193" s="69">
        <f>IF('Chipset units'!G193="",0,'Chipset units'!G193*'Chipset prices'!G193)/10^6</f>
        <v>0</v>
      </c>
      <c r="H193" s="69">
        <f>IF('Chipset units'!H193="",0,'Chipset units'!H193*'Chipset prices'!H193)/10^6</f>
        <v>0</v>
      </c>
      <c r="I193" s="69"/>
      <c r="J193" s="69"/>
      <c r="K193" s="69"/>
      <c r="L193" s="69"/>
      <c r="M193" s="69"/>
      <c r="N193" s="69"/>
      <c r="O193" s="69"/>
      <c r="P193" s="69"/>
      <c r="Q193" s="69"/>
    </row>
    <row r="194" spans="2:17" x14ac:dyDescent="0.3">
      <c r="B194" s="9" t="s">
        <v>4</v>
      </c>
      <c r="C194" s="8"/>
      <c r="D194" s="8"/>
      <c r="E194" s="8"/>
      <c r="F194" s="70">
        <f t="shared" ref="F194:Q194" si="0">SUM(F9:F193)</f>
        <v>1515.2672466282115</v>
      </c>
      <c r="G194" s="70">
        <f t="shared" si="0"/>
        <v>1374.409983100662</v>
      </c>
      <c r="H194" s="70">
        <f t="shared" si="0"/>
        <v>1281.4900941944552</v>
      </c>
      <c r="I194" s="70">
        <f t="shared" si="0"/>
        <v>0</v>
      </c>
      <c r="J194" s="70">
        <f t="shared" si="0"/>
        <v>0</v>
      </c>
      <c r="K194" s="70">
        <f t="shared" si="0"/>
        <v>0</v>
      </c>
      <c r="L194" s="70">
        <f t="shared" si="0"/>
        <v>0</v>
      </c>
      <c r="M194" s="70">
        <f t="shared" si="0"/>
        <v>0</v>
      </c>
      <c r="N194" s="70">
        <f t="shared" si="0"/>
        <v>0</v>
      </c>
      <c r="O194" s="70">
        <f t="shared" si="0"/>
        <v>0</v>
      </c>
      <c r="P194" s="70">
        <f t="shared" si="0"/>
        <v>0</v>
      </c>
      <c r="Q194" s="70">
        <f t="shared" si="0"/>
        <v>0</v>
      </c>
    </row>
    <row r="196" spans="2:17" x14ac:dyDescent="0.3">
      <c r="B196" t="s">
        <v>148</v>
      </c>
      <c r="H196" s="113">
        <f>'Chipset units'!H197*'Chipset prices'!H196/10^6</f>
        <v>15</v>
      </c>
      <c r="I196" s="113">
        <f>'Chipset units'!I197*'Chipset prices'!I196/10^6</f>
        <v>20</v>
      </c>
      <c r="J196" s="113">
        <f>'Chipset units'!J197*'Chipset prices'!J196/10^6</f>
        <v>18</v>
      </c>
      <c r="K196" s="113">
        <f>'Chipset units'!K197*'Chipset prices'!K196/10^6</f>
        <v>11.2</v>
      </c>
      <c r="L196" s="113">
        <f>'Chipset units'!L197*'Chipset prices'!L196/10^6</f>
        <v>7.5</v>
      </c>
      <c r="M196" s="113">
        <f>'Chipset units'!M197*'Chipset prices'!M196/10^6</f>
        <v>4.2</v>
      </c>
      <c r="N196" s="113">
        <f>'Chipset units'!N197*'Chipset prices'!N196/10^6</f>
        <v>1.3</v>
      </c>
      <c r="O196" s="113">
        <f>'Chipset units'!O197*'Chipset prices'!O196/10^6</f>
        <v>0.6</v>
      </c>
      <c r="P196" s="113">
        <f>'Chipset units'!P197*'Chipset prices'!P196/10^6</f>
        <v>0.65001299999999995</v>
      </c>
      <c r="Q196" s="113">
        <f>'Chipset units'!Q197*'Chipset prices'!Q196/10^6</f>
        <v>0.65001299999999995</v>
      </c>
    </row>
    <row r="198" spans="2:17" x14ac:dyDescent="0.3">
      <c r="B198" t="s">
        <v>185</v>
      </c>
      <c r="C198" t="s">
        <v>186</v>
      </c>
      <c r="D198" t="s">
        <v>67</v>
      </c>
      <c r="E198" t="s">
        <v>116</v>
      </c>
      <c r="F198" s="113">
        <f t="shared" ref="F198:Q198" si="1">SUM(F147:F149)</f>
        <v>19.29189484170341</v>
      </c>
      <c r="G198" s="113">
        <f t="shared" si="1"/>
        <v>10.274233892645118</v>
      </c>
      <c r="H198" s="113">
        <f t="shared" si="1"/>
        <v>18.714742943290357</v>
      </c>
      <c r="I198" s="113">
        <f t="shared" si="1"/>
        <v>0</v>
      </c>
      <c r="J198" s="113">
        <f t="shared" si="1"/>
        <v>0</v>
      </c>
      <c r="K198" s="113">
        <f t="shared" si="1"/>
        <v>0</v>
      </c>
      <c r="L198" s="113">
        <f t="shared" si="1"/>
        <v>0</v>
      </c>
      <c r="M198" s="113">
        <f t="shared" si="1"/>
        <v>0</v>
      </c>
      <c r="N198" s="113">
        <f t="shared" si="1"/>
        <v>0</v>
      </c>
      <c r="O198" s="113">
        <f t="shared" si="1"/>
        <v>0</v>
      </c>
      <c r="P198" s="113">
        <f t="shared" si="1"/>
        <v>0</v>
      </c>
      <c r="Q198" s="113">
        <f t="shared" si="1"/>
        <v>0</v>
      </c>
    </row>
    <row r="199" spans="2:17" x14ac:dyDescent="0.3">
      <c r="B199" t="s">
        <v>185</v>
      </c>
      <c r="C199" t="s">
        <v>186</v>
      </c>
      <c r="D199" t="s">
        <v>67</v>
      </c>
      <c r="E199" t="s">
        <v>85</v>
      </c>
      <c r="F199" s="113">
        <f t="shared" ref="F199:Q199" si="2">F161+F160</f>
        <v>1.715370936692338</v>
      </c>
      <c r="G199" s="113">
        <f t="shared" si="2"/>
        <v>2.7100076639777391</v>
      </c>
      <c r="H199" s="113">
        <f t="shared" si="2"/>
        <v>2.96976225</v>
      </c>
      <c r="I199" s="113">
        <f t="shared" si="2"/>
        <v>0</v>
      </c>
      <c r="J199" s="113">
        <f t="shared" si="2"/>
        <v>0</v>
      </c>
      <c r="K199" s="113">
        <f t="shared" si="2"/>
        <v>0</v>
      </c>
      <c r="L199" s="113">
        <f t="shared" si="2"/>
        <v>0</v>
      </c>
      <c r="M199" s="113">
        <f t="shared" si="2"/>
        <v>0</v>
      </c>
      <c r="N199" s="113">
        <f t="shared" si="2"/>
        <v>0</v>
      </c>
      <c r="O199" s="113">
        <f t="shared" si="2"/>
        <v>0</v>
      </c>
      <c r="P199" s="113">
        <f t="shared" si="2"/>
        <v>0</v>
      </c>
      <c r="Q199" s="113">
        <f t="shared" si="2"/>
        <v>0</v>
      </c>
    </row>
    <row r="200" spans="2:17" x14ac:dyDescent="0.3">
      <c r="B200" t="s">
        <v>185</v>
      </c>
      <c r="C200" t="s">
        <v>187</v>
      </c>
      <c r="D200" t="s">
        <v>67</v>
      </c>
      <c r="E200" t="s">
        <v>67</v>
      </c>
      <c r="F200" s="113">
        <f>F201+F202</f>
        <v>8.8455112602750536E-3</v>
      </c>
      <c r="G200" s="113">
        <f t="shared" ref="G200:O200" si="3">G201+G202</f>
        <v>0.71838000000000002</v>
      </c>
      <c r="H200" s="113">
        <f t="shared" si="3"/>
        <v>13.245422060007311</v>
      </c>
      <c r="I200" s="113">
        <f t="shared" si="3"/>
        <v>0</v>
      </c>
      <c r="J200" s="113">
        <f t="shared" si="3"/>
        <v>0</v>
      </c>
      <c r="K200" s="113">
        <f t="shared" si="3"/>
        <v>0</v>
      </c>
      <c r="L200" s="113">
        <f t="shared" si="3"/>
        <v>0</v>
      </c>
      <c r="M200" s="113">
        <f t="shared" si="3"/>
        <v>0</v>
      </c>
      <c r="N200" s="113">
        <f t="shared" si="3"/>
        <v>0</v>
      </c>
      <c r="O200" s="113">
        <f t="shared" si="3"/>
        <v>0</v>
      </c>
      <c r="P200" s="113">
        <f t="shared" ref="P200:Q200" si="4">P201+P202</f>
        <v>0</v>
      </c>
      <c r="Q200" s="113">
        <f t="shared" si="4"/>
        <v>0</v>
      </c>
    </row>
    <row r="201" spans="2:17" x14ac:dyDescent="0.3">
      <c r="B201" t="s">
        <v>185</v>
      </c>
      <c r="C201" t="s">
        <v>187</v>
      </c>
      <c r="D201" t="s">
        <v>67</v>
      </c>
      <c r="E201" t="s">
        <v>116</v>
      </c>
      <c r="F201" s="113">
        <f t="shared" ref="F201:Q201" si="5">SUM(F150:F155)</f>
        <v>8.8455112602750536E-3</v>
      </c>
      <c r="G201" s="113">
        <f t="shared" si="5"/>
        <v>0.71838000000000002</v>
      </c>
      <c r="H201" s="113">
        <f t="shared" si="5"/>
        <v>1.7730520600073119</v>
      </c>
      <c r="I201" s="113">
        <f t="shared" si="5"/>
        <v>0</v>
      </c>
      <c r="J201" s="113">
        <f t="shared" si="5"/>
        <v>0</v>
      </c>
      <c r="K201" s="113">
        <f t="shared" si="5"/>
        <v>0</v>
      </c>
      <c r="L201" s="113">
        <f t="shared" si="5"/>
        <v>0</v>
      </c>
      <c r="M201" s="113">
        <f t="shared" si="5"/>
        <v>0</v>
      </c>
      <c r="N201" s="113">
        <f t="shared" si="5"/>
        <v>0</v>
      </c>
      <c r="O201" s="113">
        <f t="shared" si="5"/>
        <v>0</v>
      </c>
      <c r="P201" s="113">
        <f t="shared" si="5"/>
        <v>0</v>
      </c>
      <c r="Q201" s="113">
        <f t="shared" si="5"/>
        <v>0</v>
      </c>
    </row>
    <row r="202" spans="2:17" x14ac:dyDescent="0.3">
      <c r="B202" t="s">
        <v>185</v>
      </c>
      <c r="C202" t="s">
        <v>187</v>
      </c>
      <c r="D202" t="s">
        <v>67</v>
      </c>
      <c r="E202" t="s">
        <v>85</v>
      </c>
      <c r="F202" s="113">
        <f t="shared" ref="F202:Q202" si="6">F162+F163</f>
        <v>0</v>
      </c>
      <c r="G202" s="113">
        <f t="shared" si="6"/>
        <v>0</v>
      </c>
      <c r="H202" s="113">
        <f t="shared" si="6"/>
        <v>11.47237</v>
      </c>
      <c r="I202" s="113">
        <f t="shared" si="6"/>
        <v>0</v>
      </c>
      <c r="J202" s="113">
        <f t="shared" si="6"/>
        <v>0</v>
      </c>
      <c r="K202" s="113">
        <f t="shared" si="6"/>
        <v>0</v>
      </c>
      <c r="L202" s="113">
        <f t="shared" si="6"/>
        <v>0</v>
      </c>
      <c r="M202" s="113">
        <f t="shared" si="6"/>
        <v>0</v>
      </c>
      <c r="N202" s="113">
        <f t="shared" si="6"/>
        <v>0</v>
      </c>
      <c r="O202" s="113">
        <f t="shared" si="6"/>
        <v>0</v>
      </c>
      <c r="P202" s="113">
        <f t="shared" si="6"/>
        <v>0</v>
      </c>
      <c r="Q202" s="113">
        <f t="shared" si="6"/>
        <v>0</v>
      </c>
    </row>
    <row r="204" spans="2:17" x14ac:dyDescent="0.3">
      <c r="B204" s="16" t="s">
        <v>188</v>
      </c>
    </row>
    <row r="205" spans="2:17" x14ac:dyDescent="0.3">
      <c r="B205" t="s">
        <v>16</v>
      </c>
      <c r="C205" t="s">
        <v>189</v>
      </c>
      <c r="F205" s="10">
        <f t="shared" ref="F205:Q205" si="7">SUM(F9:F16)</f>
        <v>18.89607040016492</v>
      </c>
      <c r="G205" s="10">
        <f t="shared" si="7"/>
        <v>20.545941712499992</v>
      </c>
      <c r="H205" s="10">
        <f t="shared" si="7"/>
        <v>19.586761494178372</v>
      </c>
      <c r="I205" s="10">
        <f t="shared" si="7"/>
        <v>0</v>
      </c>
      <c r="J205" s="10">
        <f t="shared" si="7"/>
        <v>0</v>
      </c>
      <c r="K205" s="10">
        <f t="shared" si="7"/>
        <v>0</v>
      </c>
      <c r="L205" s="10">
        <f t="shared" si="7"/>
        <v>0</v>
      </c>
      <c r="M205" s="10">
        <f t="shared" si="7"/>
        <v>0</v>
      </c>
      <c r="N205" s="10">
        <f t="shared" si="7"/>
        <v>0</v>
      </c>
      <c r="O205" s="10">
        <f t="shared" si="7"/>
        <v>0</v>
      </c>
      <c r="P205" s="10">
        <f t="shared" si="7"/>
        <v>0</v>
      </c>
      <c r="Q205" s="10">
        <f t="shared" si="7"/>
        <v>0</v>
      </c>
    </row>
    <row r="206" spans="2:17" x14ac:dyDescent="0.3">
      <c r="B206" t="s">
        <v>15</v>
      </c>
      <c r="C206" t="s">
        <v>189</v>
      </c>
      <c r="F206" s="10">
        <f t="shared" ref="F206:Q206" si="8">SUM(F17:F37)</f>
        <v>41.971861199927488</v>
      </c>
      <c r="G206" s="10">
        <f t="shared" si="8"/>
        <v>42.400618334779949</v>
      </c>
      <c r="H206" s="10">
        <f t="shared" si="8"/>
        <v>49.979997178194687</v>
      </c>
      <c r="I206" s="10">
        <f t="shared" si="8"/>
        <v>0</v>
      </c>
      <c r="J206" s="10">
        <f t="shared" si="8"/>
        <v>0</v>
      </c>
      <c r="K206" s="10">
        <f t="shared" si="8"/>
        <v>0</v>
      </c>
      <c r="L206" s="10">
        <f t="shared" si="8"/>
        <v>0</v>
      </c>
      <c r="M206" s="10">
        <f t="shared" si="8"/>
        <v>0</v>
      </c>
      <c r="N206" s="10">
        <f t="shared" si="8"/>
        <v>0</v>
      </c>
      <c r="O206" s="10">
        <f t="shared" si="8"/>
        <v>0</v>
      </c>
      <c r="P206" s="10">
        <f t="shared" si="8"/>
        <v>0</v>
      </c>
      <c r="Q206" s="10">
        <f t="shared" si="8"/>
        <v>0</v>
      </c>
    </row>
    <row r="207" spans="2:17" x14ac:dyDescent="0.3">
      <c r="B207" t="s">
        <v>225</v>
      </c>
      <c r="C207" t="s">
        <v>189</v>
      </c>
      <c r="F207" s="10">
        <f t="shared" ref="F207:Q207" si="9">SUM(F38:F41)</f>
        <v>1.2894658128000001</v>
      </c>
      <c r="G207" s="10">
        <f t="shared" si="9"/>
        <v>2.08388584272</v>
      </c>
      <c r="H207" s="10">
        <f t="shared" si="9"/>
        <v>1.7266330887017685</v>
      </c>
      <c r="I207" s="10">
        <f t="shared" si="9"/>
        <v>0</v>
      </c>
      <c r="J207" s="10">
        <f t="shared" si="9"/>
        <v>0</v>
      </c>
      <c r="K207" s="10">
        <f t="shared" si="9"/>
        <v>0</v>
      </c>
      <c r="L207" s="10">
        <f t="shared" si="9"/>
        <v>0</v>
      </c>
      <c r="M207" s="10">
        <f t="shared" si="9"/>
        <v>0</v>
      </c>
      <c r="N207" s="10">
        <f t="shared" si="9"/>
        <v>0</v>
      </c>
      <c r="O207" s="10">
        <f t="shared" si="9"/>
        <v>0</v>
      </c>
      <c r="P207" s="10">
        <f t="shared" si="9"/>
        <v>0</v>
      </c>
      <c r="Q207" s="10">
        <f t="shared" si="9"/>
        <v>0</v>
      </c>
    </row>
    <row r="208" spans="2:17" x14ac:dyDescent="0.3">
      <c r="B208" t="s">
        <v>14</v>
      </c>
      <c r="C208" t="s">
        <v>189</v>
      </c>
      <c r="F208" s="10">
        <f t="shared" ref="F208:Q208" si="10">SUM(F42:F120)</f>
        <v>230.08243097717667</v>
      </c>
      <c r="G208" s="10">
        <f t="shared" si="10"/>
        <v>281.73277458669094</v>
      </c>
      <c r="H208" s="10">
        <f t="shared" si="10"/>
        <v>343.09815163728035</v>
      </c>
      <c r="I208" s="10">
        <f t="shared" si="10"/>
        <v>0</v>
      </c>
      <c r="J208" s="10">
        <f t="shared" si="10"/>
        <v>0</v>
      </c>
      <c r="K208" s="10">
        <f t="shared" si="10"/>
        <v>0</v>
      </c>
      <c r="L208" s="10">
        <f t="shared" si="10"/>
        <v>0</v>
      </c>
      <c r="M208" s="10">
        <f t="shared" si="10"/>
        <v>0</v>
      </c>
      <c r="N208" s="10">
        <f t="shared" si="10"/>
        <v>0</v>
      </c>
      <c r="O208" s="10">
        <f t="shared" si="10"/>
        <v>0</v>
      </c>
      <c r="P208" s="10">
        <f t="shared" si="10"/>
        <v>0</v>
      </c>
      <c r="Q208" s="10">
        <f t="shared" si="10"/>
        <v>0</v>
      </c>
    </row>
    <row r="209" spans="2:17" x14ac:dyDescent="0.3">
      <c r="B209" t="s">
        <v>99</v>
      </c>
      <c r="C209" t="s">
        <v>189</v>
      </c>
      <c r="F209" s="10">
        <f t="shared" ref="F209:Q209" si="11">SUM(F121:F145)</f>
        <v>1069.419330567277</v>
      </c>
      <c r="G209" s="10">
        <f t="shared" si="11"/>
        <v>898.59774118955852</v>
      </c>
      <c r="H209" s="10">
        <f t="shared" si="11"/>
        <v>751.02766171854546</v>
      </c>
      <c r="I209" s="10">
        <f t="shared" si="11"/>
        <v>0</v>
      </c>
      <c r="J209" s="10">
        <f t="shared" si="11"/>
        <v>0</v>
      </c>
      <c r="K209" s="10">
        <f t="shared" si="11"/>
        <v>0</v>
      </c>
      <c r="L209" s="10">
        <f t="shared" si="11"/>
        <v>0</v>
      </c>
      <c r="M209" s="10">
        <f t="shared" si="11"/>
        <v>0</v>
      </c>
      <c r="N209" s="10">
        <f t="shared" si="11"/>
        <v>0</v>
      </c>
      <c r="O209" s="10">
        <f t="shared" si="11"/>
        <v>0</v>
      </c>
      <c r="P209" s="10">
        <f t="shared" si="11"/>
        <v>0</v>
      </c>
      <c r="Q209" s="10">
        <f t="shared" si="11"/>
        <v>0</v>
      </c>
    </row>
    <row r="210" spans="2:17" x14ac:dyDescent="0.3">
      <c r="B210" t="s">
        <v>63</v>
      </c>
      <c r="C210" t="s">
        <v>189</v>
      </c>
      <c r="F210" s="10">
        <f t="shared" ref="F210:Q210" si="12">SUM(F146:F178)</f>
        <v>56.493709603425316</v>
      </c>
      <c r="G210" s="10">
        <f t="shared" si="12"/>
        <v>38.821888485029717</v>
      </c>
      <c r="H210" s="10">
        <f t="shared" si="12"/>
        <v>55.403850687683878</v>
      </c>
      <c r="I210" s="10">
        <f t="shared" si="12"/>
        <v>0</v>
      </c>
      <c r="J210" s="10">
        <f t="shared" si="12"/>
        <v>0</v>
      </c>
      <c r="K210" s="10">
        <f t="shared" si="12"/>
        <v>0</v>
      </c>
      <c r="L210" s="10">
        <f t="shared" si="12"/>
        <v>0</v>
      </c>
      <c r="M210" s="10">
        <f t="shared" si="12"/>
        <v>0</v>
      </c>
      <c r="N210" s="10">
        <f t="shared" si="12"/>
        <v>0</v>
      </c>
      <c r="O210" s="10">
        <f t="shared" si="12"/>
        <v>0</v>
      </c>
      <c r="P210" s="10">
        <f t="shared" si="12"/>
        <v>0</v>
      </c>
      <c r="Q210" s="10">
        <f t="shared" si="12"/>
        <v>0</v>
      </c>
    </row>
    <row r="211" spans="2:17" x14ac:dyDescent="0.3">
      <c r="B211" s="6" t="s">
        <v>62</v>
      </c>
      <c r="C211" s="6" t="s">
        <v>189</v>
      </c>
      <c r="D211" s="6"/>
      <c r="E211" s="6"/>
      <c r="F211" s="13">
        <f t="shared" ref="F211:Q211" si="13">SUM(F179:F193)</f>
        <v>97.114378067439873</v>
      </c>
      <c r="G211" s="13">
        <f t="shared" si="13"/>
        <v>90.227132949382465</v>
      </c>
      <c r="H211" s="13">
        <f t="shared" si="13"/>
        <v>60.66703838987079</v>
      </c>
      <c r="I211" s="13">
        <f t="shared" si="13"/>
        <v>0</v>
      </c>
      <c r="J211" s="13">
        <f t="shared" si="13"/>
        <v>0</v>
      </c>
      <c r="K211" s="13">
        <f t="shared" si="13"/>
        <v>0</v>
      </c>
      <c r="L211" s="13">
        <f t="shared" si="13"/>
        <v>0</v>
      </c>
      <c r="M211" s="13">
        <f t="shared" si="13"/>
        <v>0</v>
      </c>
      <c r="N211" s="13">
        <f t="shared" si="13"/>
        <v>0</v>
      </c>
      <c r="O211" s="13">
        <f t="shared" si="13"/>
        <v>0</v>
      </c>
      <c r="P211" s="13">
        <f t="shared" si="13"/>
        <v>0</v>
      </c>
      <c r="Q211" s="13">
        <f t="shared" si="13"/>
        <v>0</v>
      </c>
    </row>
    <row r="212" spans="2:17" x14ac:dyDescent="0.3">
      <c r="B212" t="s">
        <v>190</v>
      </c>
      <c r="F212" s="10">
        <f>SUM(F205:F211)</f>
        <v>1515.2672466282113</v>
      </c>
      <c r="G212" s="10">
        <f t="shared" ref="G212:L212" si="14">SUM(G205:G211)</f>
        <v>1374.4099831006615</v>
      </c>
      <c r="H212" s="10">
        <f t="shared" si="14"/>
        <v>1281.4900941944554</v>
      </c>
      <c r="I212" s="10">
        <f t="shared" si="14"/>
        <v>0</v>
      </c>
      <c r="J212" s="10">
        <f t="shared" si="14"/>
        <v>0</v>
      </c>
      <c r="K212" s="10">
        <f t="shared" si="14"/>
        <v>0</v>
      </c>
      <c r="L212" s="10">
        <f t="shared" si="14"/>
        <v>0</v>
      </c>
      <c r="M212" s="10">
        <f>SUM(M205:M211)</f>
        <v>0</v>
      </c>
      <c r="N212" s="10">
        <f>SUM(N205:N211)</f>
        <v>0</v>
      </c>
      <c r="O212" s="10">
        <f>SUM(O205:O211)</f>
        <v>0</v>
      </c>
      <c r="P212" s="10">
        <f>SUM(P205:P211)</f>
        <v>0</v>
      </c>
      <c r="Q212" s="10">
        <f t="shared" ref="Q212" si="15">SUM(Q205:Q211)</f>
        <v>0</v>
      </c>
    </row>
    <row r="213" spans="2:17" x14ac:dyDescent="0.3">
      <c r="E213" s="7"/>
      <c r="F213" s="104"/>
      <c r="G213" s="104"/>
      <c r="H213" s="104"/>
      <c r="I213" s="104"/>
      <c r="J213" s="104"/>
      <c r="K213" s="104"/>
      <c r="L213" s="104"/>
      <c r="M213" s="104"/>
      <c r="N213" s="104"/>
      <c r="O213" s="104"/>
      <c r="P213" s="104"/>
      <c r="Q213" s="104"/>
    </row>
    <row r="214" spans="2:17" x14ac:dyDescent="0.3">
      <c r="B214" t="s">
        <v>152</v>
      </c>
      <c r="F214" s="10">
        <f>SUMIF('Chipset units'!$A$9:$A$193,"PAM4",'Chipset revenues'!F$9:F$193)</f>
        <v>2.8168188246249994</v>
      </c>
      <c r="G214" s="10">
        <f>SUMIF('Chipset units'!$A$9:$A$193,"PAM4",'Chipset revenues'!G$9:G$193)</f>
        <v>16.103612375000001</v>
      </c>
      <c r="H214" s="10">
        <f>SUMIF('Chipset units'!$A$9:$A$193,"PAM4",'Chipset revenues'!H$9:H$193)</f>
        <v>32.555039548738364</v>
      </c>
      <c r="I214" s="10">
        <f>SUMIF('Chipset units'!$A$9:$A$193,"PAM4",'Chipset revenues'!I$9:I$193)</f>
        <v>0</v>
      </c>
      <c r="J214" s="10">
        <f>SUMIF('Chipset units'!$A$9:$A$193,"PAM4",'Chipset revenues'!J$9:J$193)</f>
        <v>0</v>
      </c>
      <c r="K214" s="10">
        <f>SUMIF('Chipset units'!$A$9:$A$193,"PAM4",'Chipset revenues'!K$9:K$193)</f>
        <v>0</v>
      </c>
      <c r="L214" s="10">
        <f>SUMIF('Chipset units'!$A$9:$A$193,"PAM4",'Chipset revenues'!L$9:L$193)</f>
        <v>0</v>
      </c>
      <c r="M214" s="10">
        <f>SUMIF('Chipset units'!$A$9:$A$193,"PAM4",'Chipset revenues'!M$9:M$193)</f>
        <v>0</v>
      </c>
      <c r="N214" s="10">
        <f>SUMIF('Chipset units'!$A$9:$A$193,"PAM4",'Chipset revenues'!N$9:N$193)</f>
        <v>0</v>
      </c>
      <c r="O214" s="10">
        <f>SUMIF('Chipset units'!$A$9:$A$193,"PAM4",'Chipset revenues'!O$9:O$193)</f>
        <v>0</v>
      </c>
      <c r="P214" s="10">
        <f>SUMIF('Chipset units'!$A$9:$A$193,"PAM4",'Chipset revenues'!P$9:P$193)</f>
        <v>0</v>
      </c>
      <c r="Q214" s="10">
        <f>SUMIF('Chipset units'!$A$9:$A$193,"PAM4",'Chipset revenues'!Q$9:Q$193)</f>
        <v>0</v>
      </c>
    </row>
    <row r="215" spans="2:17" x14ac:dyDescent="0.3">
      <c r="B215" s="6" t="s">
        <v>153</v>
      </c>
      <c r="C215" s="6"/>
      <c r="D215" s="6"/>
      <c r="E215" s="6"/>
      <c r="F215" s="13">
        <f>SUMIF('Chipset units'!$A$9:$A$193,"C-DSP",'Chipset revenues'!F$9:F$193)</f>
        <v>735.90873103999991</v>
      </c>
      <c r="G215" s="13">
        <f>SUMIF('Chipset units'!$A$9:$A$193,"C-DSP",'Chipset revenues'!G$9:G$193)</f>
        <v>696.92491973888218</v>
      </c>
      <c r="H215" s="13">
        <f>SUMIF('Chipset units'!$A$9:$A$193,"C-DSP",'Chipset revenues'!H$9:H$193)</f>
        <v>714.1823229545455</v>
      </c>
      <c r="I215" s="13">
        <f>SUMIF('Chipset units'!$A$9:$A$193,"C-DSP",'Chipset revenues'!I$9:I$193)</f>
        <v>0</v>
      </c>
      <c r="J215" s="13">
        <f>SUMIF('Chipset units'!$A$9:$A$193,"C-DSP",'Chipset revenues'!J$9:J$193)</f>
        <v>0</v>
      </c>
      <c r="K215" s="13">
        <f>SUMIF('Chipset units'!$A$9:$A$193,"C-DSP",'Chipset revenues'!K$9:K$193)</f>
        <v>0</v>
      </c>
      <c r="L215" s="13">
        <f>SUMIF('Chipset units'!$A$9:$A$193,"C-DSP",'Chipset revenues'!L$9:L$193)</f>
        <v>0</v>
      </c>
      <c r="M215" s="13">
        <f>SUMIF('Chipset units'!$A$9:$A$193,"C-DSP",'Chipset revenues'!M$9:M$193)</f>
        <v>0</v>
      </c>
      <c r="N215" s="13">
        <f>SUMIF('Chipset units'!$A$9:$A$193,"C-DSP",'Chipset revenues'!N$9:N$193)</f>
        <v>0</v>
      </c>
      <c r="O215" s="13">
        <f>SUMIF('Chipset units'!$A$9:$A$193,"C-DSP",'Chipset revenues'!O$9:O$193)</f>
        <v>0</v>
      </c>
      <c r="P215" s="13">
        <f>SUMIF('Chipset units'!$A$9:$A$193,"C-DSP",'Chipset revenues'!P$9:P$193)</f>
        <v>0</v>
      </c>
      <c r="Q215" s="13">
        <f>SUMIF('Chipset units'!$A$9:$A$193,"C-DSP",'Chipset revenues'!Q$9:Q$193)</f>
        <v>0</v>
      </c>
    </row>
    <row r="217" spans="2:17" x14ac:dyDescent="0.3">
      <c r="E217" s="7"/>
      <c r="F217" s="45"/>
      <c r="G217" s="45"/>
      <c r="H217" s="45"/>
      <c r="I217" s="45"/>
      <c r="J217" s="45"/>
      <c r="K217" s="45"/>
      <c r="L217" s="45"/>
      <c r="M217" s="45"/>
      <c r="N217" s="45"/>
      <c r="O217" s="45"/>
      <c r="P217" s="45"/>
      <c r="Q217" s="45"/>
    </row>
    <row r="219" spans="2:17" x14ac:dyDescent="0.3">
      <c r="B219" t="s">
        <v>323</v>
      </c>
      <c r="F219" s="162" t="e">
        <f>SUM(F9:F92)+(SUM(F93:F120)/(1+#REF!))+SUM('Chipset revenues'!F121:F193)</f>
        <v>#REF!</v>
      </c>
      <c r="G219" s="162" t="e">
        <f>SUM(G9:G92)+(SUM(G93:G120)/(1+#REF!))+SUM('Chipset revenues'!G121:G193)</f>
        <v>#REF!</v>
      </c>
      <c r="H219" s="162" t="e">
        <f>SUM(H9:H92)+(SUM(H93:H120)/(1+#REF!))+SUM('Chipset revenues'!H121:H193)</f>
        <v>#REF!</v>
      </c>
      <c r="I219" s="162" t="e">
        <f>SUM(I9:I92)+(SUM(I93:I120)/(1+#REF!))+SUM('Chipset revenues'!I121:I193)</f>
        <v>#REF!</v>
      </c>
      <c r="J219" s="162" t="e">
        <f>SUM(J9:J92)+(SUM(J93:J120)/(1+#REF!))+SUM('Chipset revenues'!J121:J193)</f>
        <v>#REF!</v>
      </c>
      <c r="K219" s="162" t="e">
        <f>SUM(K9:K92)+(SUM(K93:K120)/(1+#REF!))+SUM('Chipset revenues'!K121:K193)</f>
        <v>#REF!</v>
      </c>
      <c r="L219" s="162" t="e">
        <f>SUM(L9:L92)+(SUM(L93:L120)/(1+#REF!))+SUM('Chipset revenues'!L121:L193)</f>
        <v>#REF!</v>
      </c>
      <c r="M219" s="162" t="e">
        <f>SUM(M9:M92)+(SUM(M93:M120)/(1+#REF!))+SUM('Chipset revenues'!M121:M193)</f>
        <v>#REF!</v>
      </c>
      <c r="N219" s="162" t="e">
        <f>SUM(N9:N92)+(SUM(N93:N120)/(1+#REF!))+SUM('Chipset revenues'!N121:N193)</f>
        <v>#REF!</v>
      </c>
      <c r="O219" s="162" t="e">
        <f>SUM(O9:O92)+(SUM(O93:O120)/(1+#REF!))+SUM('Chipset revenues'!O121:O193)</f>
        <v>#REF!</v>
      </c>
      <c r="P219" s="162" t="e">
        <f>SUM(P9:P92)+(SUM(P93:P120)/(1+#REF!))+SUM('Chipset revenues'!P121:P193)</f>
        <v>#REF!</v>
      </c>
      <c r="Q219" s="162" t="e">
        <f>SUM(Q9:Q92)+(SUM(Q93:Q120)/(1+#REF!))+SUM('Chipset revenues'!Q121:Q193)</f>
        <v>#REF!</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O209"/>
  <sheetViews>
    <sheetView showGridLines="0" zoomScale="70" zoomScaleNormal="70" workbookViewId="0"/>
  </sheetViews>
  <sheetFormatPr defaultColWidth="11" defaultRowHeight="13.8" x14ac:dyDescent="0.3"/>
  <cols>
    <col min="1" max="1" width="7" customWidth="1"/>
    <col min="2" max="2" width="18" customWidth="1"/>
    <col min="3" max="3" width="11.5546875" bestFit="1" customWidth="1"/>
    <col min="4" max="4" width="14" bestFit="1" customWidth="1"/>
    <col min="5" max="7" width="11.5546875" bestFit="1" customWidth="1"/>
    <col min="8" max="12" width="13" bestFit="1" customWidth="1"/>
  </cols>
  <sheetData>
    <row r="2" spans="2:2" ht="18" x14ac:dyDescent="0.35">
      <c r="B2" s="71" t="str">
        <f>Introduction!B2</f>
        <v>LightCounting Market Research</v>
      </c>
    </row>
    <row r="3" spans="2:2" ht="15.6" x14ac:dyDescent="0.3">
      <c r="B3" s="41" t="str">
        <f>Introduction!B3</f>
        <v>February 2022 report - Sample Spreadsheet</v>
      </c>
    </row>
    <row r="4" spans="2:2" ht="15.6" x14ac:dyDescent="0.3">
      <c r="B4" s="72" t="str">
        <f>Introduction!B4</f>
        <v>Forecast: IC Chipsets for Optical Transceivers</v>
      </c>
    </row>
    <row r="5" spans="2:2" ht="15.6" x14ac:dyDescent="0.3">
      <c r="B5" s="72"/>
    </row>
    <row r="6" spans="2:2" ht="15.6" x14ac:dyDescent="0.3">
      <c r="B6" s="72"/>
    </row>
    <row r="7" spans="2:2" ht="15.6" x14ac:dyDescent="0.3">
      <c r="B7" s="72"/>
    </row>
    <row r="8" spans="2:2" ht="15.6" x14ac:dyDescent="0.3">
      <c r="B8" s="72"/>
    </row>
    <row r="9" spans="2:2" ht="15.6" x14ac:dyDescent="0.3">
      <c r="B9" s="72"/>
    </row>
    <row r="10" spans="2:2" ht="15.6" x14ac:dyDescent="0.3">
      <c r="B10" s="72"/>
    </row>
    <row r="21" spans="2:15" ht="15.6" x14ac:dyDescent="0.3">
      <c r="B21" s="1" t="s">
        <v>133</v>
      </c>
    </row>
    <row r="23" spans="2:15" x14ac:dyDescent="0.3">
      <c r="B23" s="114" t="s">
        <v>132</v>
      </c>
      <c r="C23" s="15">
        <v>2016</v>
      </c>
      <c r="D23" s="15">
        <v>2017</v>
      </c>
      <c r="E23" s="15">
        <v>2018</v>
      </c>
      <c r="F23" s="15">
        <v>2019</v>
      </c>
      <c r="G23" s="15">
        <v>2020</v>
      </c>
      <c r="H23" s="15">
        <v>2021</v>
      </c>
      <c r="I23" s="15">
        <v>2022</v>
      </c>
      <c r="J23" s="15">
        <v>2023</v>
      </c>
      <c r="K23" s="15">
        <v>2024</v>
      </c>
      <c r="L23" s="15">
        <v>2025</v>
      </c>
      <c r="M23" s="15">
        <v>2026</v>
      </c>
      <c r="N23" s="15">
        <v>2027</v>
      </c>
    </row>
    <row r="24" spans="2:15" x14ac:dyDescent="0.3">
      <c r="B24" s="66" t="s">
        <v>134</v>
      </c>
      <c r="C24" s="56">
        <v>595.34603687362983</v>
      </c>
      <c r="D24" s="56">
        <v>488.89860153423245</v>
      </c>
      <c r="E24" s="56">
        <v>471.81983653865217</v>
      </c>
      <c r="F24" s="56"/>
      <c r="G24" s="56"/>
      <c r="H24" s="56"/>
      <c r="I24" s="56"/>
      <c r="J24" s="56"/>
      <c r="K24" s="56"/>
      <c r="L24" s="56"/>
      <c r="M24" s="56"/>
      <c r="N24" s="56"/>
      <c r="O24" s="26"/>
    </row>
    <row r="25" spans="2:15" x14ac:dyDescent="0.3">
      <c r="B25" s="107" t="s">
        <v>135</v>
      </c>
      <c r="C25" s="56">
        <v>43.422036047299805</v>
      </c>
      <c r="D25" s="56">
        <v>35.039678761396523</v>
      </c>
      <c r="E25" s="56">
        <v>34.207695929562192</v>
      </c>
      <c r="F25" s="56"/>
      <c r="G25" s="56"/>
      <c r="H25" s="56"/>
      <c r="I25" s="56"/>
      <c r="J25" s="56"/>
      <c r="K25" s="56"/>
      <c r="L25" s="56"/>
      <c r="M25" s="56"/>
      <c r="N25" s="56"/>
      <c r="O25" s="7"/>
    </row>
    <row r="26" spans="2:15" x14ac:dyDescent="0.3">
      <c r="B26" s="108" t="s">
        <v>136</v>
      </c>
      <c r="C26" s="116">
        <f t="shared" ref="C26:E26" si="0">C25/C24</f>
        <v>7.293579424047919E-2</v>
      </c>
      <c r="D26" s="116">
        <f t="shared" si="0"/>
        <v>7.167064632919197E-2</v>
      </c>
      <c r="E26" s="116">
        <f t="shared" si="0"/>
        <v>7.2501606080226447E-2</v>
      </c>
      <c r="F26" s="116"/>
      <c r="G26" s="116"/>
      <c r="H26" s="116"/>
      <c r="I26" s="116"/>
      <c r="J26" s="116"/>
      <c r="K26" s="116"/>
      <c r="L26" s="116"/>
      <c r="M26" s="116"/>
      <c r="N26" s="116"/>
      <c r="O26" s="7"/>
    </row>
    <row r="27" spans="2:15" x14ac:dyDescent="0.3">
      <c r="M27" s="7"/>
      <c r="N27" s="7"/>
    </row>
    <row r="28" spans="2:15" x14ac:dyDescent="0.3">
      <c r="M28" s="7"/>
      <c r="N28" s="7"/>
    </row>
    <row r="29" spans="2:15" ht="15.6" x14ac:dyDescent="0.3">
      <c r="B29" s="1" t="s">
        <v>137</v>
      </c>
      <c r="M29" s="7"/>
      <c r="N29" s="7"/>
    </row>
    <row r="30" spans="2:15" x14ac:dyDescent="0.3">
      <c r="O30" s="7"/>
    </row>
    <row r="31" spans="2:15" x14ac:dyDescent="0.3">
      <c r="B31" s="114" t="s">
        <v>132</v>
      </c>
      <c r="C31" s="15">
        <v>2016</v>
      </c>
      <c r="D31" s="15">
        <v>2017</v>
      </c>
      <c r="E31" s="15">
        <v>2018</v>
      </c>
      <c r="F31" s="15">
        <v>2019</v>
      </c>
      <c r="G31" s="15">
        <v>2020</v>
      </c>
      <c r="H31" s="15">
        <v>2021</v>
      </c>
      <c r="I31" s="15">
        <v>2022</v>
      </c>
      <c r="J31" s="15">
        <v>2023</v>
      </c>
      <c r="K31" s="15">
        <v>2024</v>
      </c>
      <c r="L31" s="15">
        <v>2025</v>
      </c>
      <c r="M31" s="15">
        <v>2026</v>
      </c>
      <c r="N31" s="15">
        <v>2027</v>
      </c>
      <c r="O31" s="7"/>
    </row>
    <row r="32" spans="2:15" x14ac:dyDescent="0.3">
      <c r="B32" s="66" t="s">
        <v>138</v>
      </c>
      <c r="C32" s="56">
        <v>1143.1589634696481</v>
      </c>
      <c r="D32" s="56">
        <v>1653.9743919741536</v>
      </c>
      <c r="E32" s="56">
        <v>2155.6052671051739</v>
      </c>
      <c r="F32" s="56"/>
      <c r="G32" s="56"/>
      <c r="H32" s="56"/>
      <c r="I32" s="56"/>
      <c r="J32" s="56"/>
      <c r="K32" s="56"/>
      <c r="L32" s="56"/>
      <c r="M32" s="56"/>
      <c r="N32" s="56"/>
      <c r="O32" s="26"/>
    </row>
    <row r="33" spans="2:15" x14ac:dyDescent="0.3">
      <c r="B33" s="107" t="s">
        <v>139</v>
      </c>
      <c r="C33" s="56">
        <v>104.90259005313382</v>
      </c>
      <c r="D33" s="56">
        <v>158.46455667785844</v>
      </c>
      <c r="E33" s="56">
        <v>238.23839399209311</v>
      </c>
      <c r="F33" s="56"/>
      <c r="G33" s="56"/>
      <c r="H33" s="56"/>
      <c r="I33" s="56"/>
      <c r="J33" s="56"/>
      <c r="K33" s="56"/>
      <c r="L33" s="56"/>
      <c r="M33" s="56"/>
      <c r="N33" s="56"/>
      <c r="O33" s="7"/>
    </row>
    <row r="34" spans="2:15" x14ac:dyDescent="0.3">
      <c r="B34" s="108" t="s">
        <v>136</v>
      </c>
      <c r="C34" s="116">
        <f t="shared" ref="C34:E34" si="1">C33/C32</f>
        <v>9.1765531658641514E-2</v>
      </c>
      <c r="D34" s="116">
        <f t="shared" si="1"/>
        <v>9.5808349540840249E-2</v>
      </c>
      <c r="E34" s="116">
        <f t="shared" si="1"/>
        <v>0.11052041745659237</v>
      </c>
      <c r="F34" s="116"/>
      <c r="G34" s="116"/>
      <c r="H34" s="116"/>
      <c r="I34" s="116"/>
      <c r="J34" s="116"/>
      <c r="K34" s="116"/>
      <c r="L34" s="116"/>
      <c r="M34" s="116"/>
      <c r="N34" s="116"/>
      <c r="O34" s="7"/>
    </row>
    <row r="35" spans="2:15" x14ac:dyDescent="0.3">
      <c r="O35" s="7"/>
    </row>
    <row r="36" spans="2:15" x14ac:dyDescent="0.3">
      <c r="O36" s="7"/>
    </row>
    <row r="37" spans="2:15" ht="15.6" x14ac:dyDescent="0.3">
      <c r="B37" s="1" t="s">
        <v>315</v>
      </c>
      <c r="O37" s="7"/>
    </row>
    <row r="38" spans="2:15" x14ac:dyDescent="0.3">
      <c r="O38" s="7"/>
    </row>
    <row r="39" spans="2:15" x14ac:dyDescent="0.3">
      <c r="B39" s="114" t="s">
        <v>132</v>
      </c>
      <c r="C39" s="15">
        <v>2016</v>
      </c>
      <c r="D39" s="15">
        <v>2017</v>
      </c>
      <c r="E39" s="15">
        <v>2018</v>
      </c>
      <c r="F39" s="15">
        <v>2019</v>
      </c>
      <c r="G39" s="15">
        <v>2020</v>
      </c>
      <c r="H39" s="15">
        <v>2021</v>
      </c>
      <c r="I39" s="15">
        <v>2022</v>
      </c>
      <c r="J39" s="15">
        <v>2023</v>
      </c>
      <c r="K39" s="15">
        <v>2024</v>
      </c>
      <c r="L39" s="15">
        <v>2025</v>
      </c>
      <c r="M39" s="15">
        <v>2026</v>
      </c>
      <c r="N39" s="15">
        <v>2027</v>
      </c>
      <c r="O39" s="7"/>
    </row>
    <row r="40" spans="2:15" x14ac:dyDescent="0.3">
      <c r="B40" s="66" t="s">
        <v>321</v>
      </c>
      <c r="C40" s="56">
        <v>0</v>
      </c>
      <c r="D40" s="56">
        <v>2.0224500000000001</v>
      </c>
      <c r="E40" s="56">
        <v>75.467999999999989</v>
      </c>
      <c r="F40" s="56"/>
      <c r="G40" s="56"/>
      <c r="H40" s="56"/>
      <c r="I40" s="56"/>
      <c r="J40" s="56"/>
      <c r="K40" s="56"/>
      <c r="L40" s="56"/>
      <c r="M40" s="56"/>
      <c r="N40" s="56"/>
      <c r="O40" s="26"/>
    </row>
    <row r="41" spans="2:15" x14ac:dyDescent="0.3">
      <c r="B41" s="107" t="s">
        <v>322</v>
      </c>
      <c r="C41" s="56">
        <v>0</v>
      </c>
      <c r="D41" s="56">
        <v>5.3400000000000003E-2</v>
      </c>
      <c r="E41" s="56">
        <v>8.3647887500000007</v>
      </c>
      <c r="F41" s="56"/>
      <c r="G41" s="56"/>
      <c r="H41" s="56"/>
      <c r="I41" s="56"/>
      <c r="J41" s="56"/>
      <c r="K41" s="56"/>
      <c r="L41" s="56"/>
      <c r="M41" s="56"/>
      <c r="N41" s="56"/>
      <c r="O41" s="4"/>
    </row>
    <row r="42" spans="2:15" x14ac:dyDescent="0.3">
      <c r="B42" s="108" t="s">
        <v>136</v>
      </c>
      <c r="C42" s="116"/>
      <c r="D42" s="116"/>
      <c r="E42" s="116"/>
      <c r="F42" s="116"/>
      <c r="G42" s="116"/>
      <c r="H42" s="116"/>
      <c r="I42" s="116"/>
      <c r="J42" s="116"/>
      <c r="K42" s="116"/>
      <c r="L42" s="116"/>
      <c r="M42" s="116"/>
      <c r="N42" s="116"/>
    </row>
    <row r="44" spans="2:15" x14ac:dyDescent="0.3">
      <c r="D44" s="113"/>
      <c r="E44" s="113"/>
      <c r="F44" s="113"/>
      <c r="G44" s="113"/>
      <c r="H44" s="113"/>
      <c r="I44" s="113"/>
      <c r="J44" s="113"/>
      <c r="K44" s="113"/>
      <c r="L44" s="113"/>
    </row>
    <row r="45" spans="2:15" x14ac:dyDescent="0.3">
      <c r="D45" s="113"/>
      <c r="E45" s="113"/>
      <c r="F45" s="113"/>
      <c r="G45" s="113"/>
      <c r="H45" s="113"/>
      <c r="I45" s="113"/>
      <c r="J45" s="113"/>
      <c r="K45" s="113"/>
      <c r="L45" s="113"/>
    </row>
    <row r="46" spans="2:15" x14ac:dyDescent="0.3">
      <c r="F46" s="225"/>
      <c r="G46" s="225"/>
      <c r="H46" s="225"/>
      <c r="I46" s="225"/>
      <c r="J46" s="225"/>
      <c r="K46" s="225"/>
      <c r="L46" s="225"/>
    </row>
    <row r="61" spans="2:15" ht="15.6" x14ac:dyDescent="0.3">
      <c r="B61" s="1" t="s">
        <v>140</v>
      </c>
    </row>
    <row r="63" spans="2:15" x14ac:dyDescent="0.3">
      <c r="B63" s="114" t="s">
        <v>132</v>
      </c>
      <c r="C63" s="15">
        <v>2016</v>
      </c>
      <c r="D63" s="15">
        <v>2017</v>
      </c>
      <c r="E63" s="15">
        <v>2018</v>
      </c>
      <c r="F63" s="15">
        <v>2019</v>
      </c>
      <c r="G63" s="15">
        <v>2020</v>
      </c>
      <c r="H63" s="15">
        <v>2021</v>
      </c>
      <c r="I63" s="15">
        <v>2022</v>
      </c>
      <c r="J63" s="15">
        <v>2023</v>
      </c>
      <c r="K63" s="15">
        <v>2024</v>
      </c>
      <c r="L63" s="15">
        <v>2025</v>
      </c>
      <c r="M63" s="15">
        <v>2026</v>
      </c>
      <c r="N63" s="15">
        <v>2027</v>
      </c>
    </row>
    <row r="64" spans="2:15" x14ac:dyDescent="0.3">
      <c r="B64" s="66" t="s">
        <v>142</v>
      </c>
      <c r="C64" s="56">
        <v>6287.9532087052276</v>
      </c>
      <c r="D64" s="56">
        <v>4977.9332889830412</v>
      </c>
      <c r="E64" s="56">
        <v>3805.3280952727268</v>
      </c>
      <c r="F64" s="56"/>
      <c r="G64" s="56"/>
      <c r="H64" s="56"/>
      <c r="I64" s="56"/>
      <c r="J64" s="56"/>
      <c r="K64" s="56"/>
      <c r="L64" s="56"/>
      <c r="M64" s="56"/>
      <c r="N64" s="56"/>
      <c r="O64" s="26"/>
    </row>
    <row r="65" spans="2:15" x14ac:dyDescent="0.3">
      <c r="B65" s="107" t="s">
        <v>141</v>
      </c>
      <c r="C65" s="56">
        <v>1069.4193305672768</v>
      </c>
      <c r="D65" s="56">
        <v>898.59774118955841</v>
      </c>
      <c r="E65" s="56">
        <v>751.02766171854546</v>
      </c>
      <c r="F65" s="56"/>
      <c r="G65" s="56"/>
      <c r="H65" s="56"/>
      <c r="I65" s="56"/>
      <c r="J65" s="56"/>
      <c r="K65" s="56"/>
      <c r="L65" s="56"/>
      <c r="M65" s="56"/>
      <c r="N65" s="56"/>
    </row>
    <row r="66" spans="2:15" x14ac:dyDescent="0.3">
      <c r="B66" s="108" t="s">
        <v>136</v>
      </c>
      <c r="C66" s="116">
        <f t="shared" ref="C66:E66" si="2">C65/C64</f>
        <v>0.17007431433916226</v>
      </c>
      <c r="D66" s="116">
        <f t="shared" si="2"/>
        <v>0.18051622812589679</v>
      </c>
      <c r="E66" s="116">
        <f t="shared" si="2"/>
        <v>0.1973621309162619</v>
      </c>
      <c r="F66" s="116"/>
      <c r="G66" s="116"/>
      <c r="H66" s="116"/>
      <c r="I66" s="116"/>
      <c r="J66" s="116"/>
      <c r="K66" s="116"/>
      <c r="L66" s="116"/>
      <c r="M66" s="116"/>
      <c r="N66" s="116"/>
    </row>
    <row r="69" spans="2:15" ht="15.6" x14ac:dyDescent="0.3">
      <c r="B69" s="1" t="s">
        <v>143</v>
      </c>
    </row>
    <row r="71" spans="2:15" x14ac:dyDescent="0.3">
      <c r="B71" s="114" t="s">
        <v>132</v>
      </c>
      <c r="C71" s="15">
        <v>2016</v>
      </c>
      <c r="D71" s="15">
        <v>2017</v>
      </c>
      <c r="E71" s="15">
        <v>2018</v>
      </c>
      <c r="F71" s="15">
        <v>2019</v>
      </c>
      <c r="G71" s="15">
        <v>2020</v>
      </c>
      <c r="H71" s="15">
        <v>2021</v>
      </c>
      <c r="I71" s="15">
        <v>2022</v>
      </c>
      <c r="J71" s="15">
        <v>2023</v>
      </c>
      <c r="K71" s="15">
        <v>2024</v>
      </c>
      <c r="L71" s="15">
        <v>2025</v>
      </c>
      <c r="M71" s="15">
        <v>2026</v>
      </c>
      <c r="N71" s="15">
        <v>2027</v>
      </c>
    </row>
    <row r="72" spans="2:15" x14ac:dyDescent="0.3">
      <c r="B72" s="66" t="s">
        <v>142</v>
      </c>
      <c r="C72" s="56">
        <v>2687.6154076451867</v>
      </c>
      <c r="D72" s="56">
        <v>3178.9874420887745</v>
      </c>
      <c r="E72" s="56">
        <v>3413.1735278135293</v>
      </c>
      <c r="F72" s="56"/>
      <c r="G72" s="56"/>
      <c r="H72" s="56"/>
      <c r="I72" s="56"/>
      <c r="J72" s="56"/>
      <c r="K72" s="56"/>
      <c r="L72" s="56"/>
      <c r="M72" s="56"/>
      <c r="N72" s="56"/>
      <c r="O72" s="26"/>
    </row>
    <row r="73" spans="2:15" x14ac:dyDescent="0.3">
      <c r="B73" s="107" t="s">
        <v>141</v>
      </c>
      <c r="C73" s="56">
        <v>148.32462610043362</v>
      </c>
      <c r="D73" s="56">
        <v>193.55763543925497</v>
      </c>
      <c r="E73" s="56">
        <v>280.8108786716553</v>
      </c>
      <c r="F73" s="56"/>
      <c r="G73" s="56"/>
      <c r="H73" s="56"/>
      <c r="I73" s="56"/>
      <c r="J73" s="56"/>
      <c r="K73" s="56"/>
      <c r="L73" s="56"/>
      <c r="M73" s="56"/>
      <c r="N73" s="56"/>
      <c r="O73" s="4"/>
    </row>
    <row r="74" spans="2:15" x14ac:dyDescent="0.3">
      <c r="B74" s="108" t="s">
        <v>136</v>
      </c>
      <c r="C74" s="116">
        <f t="shared" ref="C74:E74" si="3">C73/C72</f>
        <v>5.5188188636852438E-2</v>
      </c>
      <c r="D74" s="116">
        <f t="shared" si="3"/>
        <v>6.0886568118078709E-2</v>
      </c>
      <c r="E74" s="116">
        <f t="shared" si="3"/>
        <v>8.2272663954341074E-2</v>
      </c>
      <c r="F74" s="116"/>
      <c r="G74" s="116"/>
      <c r="H74" s="116"/>
      <c r="I74" s="116"/>
      <c r="J74" s="116"/>
      <c r="K74" s="116"/>
      <c r="L74" s="116"/>
      <c r="M74" s="116"/>
      <c r="N74" s="116"/>
    </row>
    <row r="77" spans="2:15" ht="15.6" x14ac:dyDescent="0.3">
      <c r="B77" s="1" t="s">
        <v>146</v>
      </c>
    </row>
    <row r="98" spans="2:12" x14ac:dyDescent="0.3">
      <c r="B98" s="114" t="s">
        <v>144</v>
      </c>
      <c r="C98" s="15">
        <v>2004</v>
      </c>
      <c r="D98" s="29">
        <f>C98+1</f>
        <v>2005</v>
      </c>
      <c r="E98" s="29">
        <f t="shared" ref="E98:L98" si="4">D98+1</f>
        <v>2006</v>
      </c>
      <c r="F98" s="29">
        <f t="shared" si="4"/>
        <v>2007</v>
      </c>
      <c r="G98" s="29">
        <f t="shared" si="4"/>
        <v>2008</v>
      </c>
      <c r="H98" s="29">
        <f t="shared" si="4"/>
        <v>2009</v>
      </c>
      <c r="I98" s="29">
        <f t="shared" si="4"/>
        <v>2010</v>
      </c>
      <c r="J98" s="29">
        <f t="shared" si="4"/>
        <v>2011</v>
      </c>
      <c r="K98" s="29">
        <f t="shared" si="4"/>
        <v>2012</v>
      </c>
      <c r="L98" s="29">
        <f t="shared" si="4"/>
        <v>2013</v>
      </c>
    </row>
    <row r="99" spans="2:12" x14ac:dyDescent="0.3">
      <c r="B99" s="66" t="s">
        <v>145</v>
      </c>
      <c r="C99" s="64">
        <v>49892.645000000004</v>
      </c>
      <c r="D99" s="64">
        <v>124760</v>
      </c>
      <c r="E99" s="64">
        <v>219594</v>
      </c>
      <c r="F99" s="64"/>
      <c r="G99" s="64"/>
      <c r="H99" s="64"/>
      <c r="I99" s="64"/>
      <c r="J99" s="64"/>
      <c r="K99" s="64"/>
      <c r="L99" s="64"/>
    </row>
    <row r="100" spans="2:12" x14ac:dyDescent="0.3">
      <c r="B100" s="107" t="s">
        <v>29</v>
      </c>
      <c r="C100" s="64">
        <v>6833.4049999999997</v>
      </c>
      <c r="D100" s="64">
        <v>34109</v>
      </c>
      <c r="E100" s="64">
        <v>86591</v>
      </c>
      <c r="F100" s="64"/>
      <c r="G100" s="64"/>
      <c r="H100" s="64"/>
      <c r="I100" s="64"/>
      <c r="J100" s="64"/>
      <c r="K100" s="64"/>
      <c r="L100" s="64"/>
    </row>
    <row r="101" spans="2:12" x14ac:dyDescent="0.3">
      <c r="B101" s="115" t="s">
        <v>28</v>
      </c>
      <c r="C101" s="54">
        <v>0</v>
      </c>
      <c r="D101" s="54">
        <v>0</v>
      </c>
      <c r="E101" s="54">
        <v>0</v>
      </c>
      <c r="F101" s="54"/>
      <c r="G101" s="54"/>
      <c r="H101" s="54"/>
      <c r="I101" s="54"/>
      <c r="J101" s="54"/>
      <c r="K101" s="54"/>
      <c r="L101" s="54"/>
    </row>
    <row r="105" spans="2:12" ht="15.6" x14ac:dyDescent="0.3">
      <c r="B105" s="1" t="s">
        <v>147</v>
      </c>
    </row>
    <row r="126" spans="2:15" x14ac:dyDescent="0.3">
      <c r="B126" s="114" t="s">
        <v>144</v>
      </c>
      <c r="C126" s="15">
        <v>2010</v>
      </c>
      <c r="D126" s="29">
        <f>C126+1</f>
        <v>2011</v>
      </c>
      <c r="E126" s="29">
        <f t="shared" ref="E126:J126" si="5">D126+1</f>
        <v>2012</v>
      </c>
      <c r="F126" s="29">
        <f t="shared" si="5"/>
        <v>2013</v>
      </c>
      <c r="G126" s="29">
        <f t="shared" si="5"/>
        <v>2014</v>
      </c>
      <c r="H126" s="29">
        <f t="shared" si="5"/>
        <v>2015</v>
      </c>
      <c r="I126" s="29">
        <f t="shared" si="5"/>
        <v>2016</v>
      </c>
      <c r="J126" s="15">
        <f t="shared" si="5"/>
        <v>2017</v>
      </c>
      <c r="K126" s="15">
        <f>J126+1</f>
        <v>2018</v>
      </c>
      <c r="L126" s="15">
        <f>K126+1</f>
        <v>2019</v>
      </c>
      <c r="M126" s="15">
        <f>L126+1</f>
        <v>2020</v>
      </c>
      <c r="N126" s="15">
        <f>M126+1</f>
        <v>2021</v>
      </c>
    </row>
    <row r="127" spans="2:15" x14ac:dyDescent="0.3">
      <c r="B127" s="66" t="s">
        <v>25</v>
      </c>
      <c r="C127" s="117">
        <v>524</v>
      </c>
      <c r="D127" s="117">
        <v>2429</v>
      </c>
      <c r="E127" s="117">
        <v>9989</v>
      </c>
      <c r="F127" s="117"/>
      <c r="G127" s="117"/>
      <c r="H127" s="117"/>
      <c r="I127" s="117"/>
      <c r="J127" s="117"/>
      <c r="K127" s="117"/>
      <c r="L127" s="117"/>
      <c r="M127" s="117"/>
      <c r="N127" s="117"/>
      <c r="O127" s="26"/>
    </row>
    <row r="128" spans="2:15" x14ac:dyDescent="0.3">
      <c r="B128" s="107" t="s">
        <v>24</v>
      </c>
      <c r="C128" s="64">
        <v>0</v>
      </c>
      <c r="D128" s="64">
        <v>0</v>
      </c>
      <c r="E128" s="64">
        <v>0</v>
      </c>
      <c r="F128" s="64"/>
      <c r="G128" s="64"/>
      <c r="H128" s="64"/>
      <c r="I128" s="64"/>
      <c r="J128" s="64"/>
      <c r="K128" s="64"/>
      <c r="L128" s="64"/>
      <c r="M128" s="64"/>
      <c r="N128" s="64"/>
    </row>
    <row r="129" spans="2:14" x14ac:dyDescent="0.3">
      <c r="B129" s="115" t="s">
        <v>21</v>
      </c>
      <c r="C129" s="54">
        <v>0</v>
      </c>
      <c r="D129" s="54">
        <v>0</v>
      </c>
      <c r="E129" s="54">
        <v>0</v>
      </c>
      <c r="F129" s="54"/>
      <c r="G129" s="54"/>
      <c r="H129" s="54"/>
      <c r="I129" s="54"/>
      <c r="J129" s="54"/>
      <c r="K129" s="54"/>
      <c r="L129" s="54"/>
      <c r="M129" s="54"/>
      <c r="N129" s="54"/>
    </row>
    <row r="133" spans="2:14" ht="15.6" x14ac:dyDescent="0.3">
      <c r="B133" s="1" t="s">
        <v>314</v>
      </c>
    </row>
    <row r="156" spans="2:15" x14ac:dyDescent="0.3">
      <c r="B156" s="114" t="s">
        <v>144</v>
      </c>
      <c r="C156" s="15">
        <f t="shared" ref="C156:L156" si="6">C63</f>
        <v>2016</v>
      </c>
      <c r="D156" s="29">
        <f t="shared" si="6"/>
        <v>2017</v>
      </c>
      <c r="E156" s="29">
        <f t="shared" si="6"/>
        <v>2018</v>
      </c>
      <c r="F156" s="29">
        <f t="shared" si="6"/>
        <v>2019</v>
      </c>
      <c r="G156" s="29">
        <f t="shared" si="6"/>
        <v>2020</v>
      </c>
      <c r="H156" s="29">
        <f t="shared" si="6"/>
        <v>2021</v>
      </c>
      <c r="I156" s="29">
        <f t="shared" si="6"/>
        <v>2022</v>
      </c>
      <c r="J156" s="29">
        <f t="shared" si="6"/>
        <v>2023</v>
      </c>
      <c r="K156" s="29">
        <f t="shared" si="6"/>
        <v>2024</v>
      </c>
      <c r="L156" s="29">
        <f t="shared" si="6"/>
        <v>2025</v>
      </c>
      <c r="M156" s="29">
        <f t="shared" ref="M156:N156" si="7">M63</f>
        <v>2026</v>
      </c>
      <c r="N156" s="29">
        <f t="shared" si="7"/>
        <v>2027</v>
      </c>
    </row>
    <row r="157" spans="2:15" x14ac:dyDescent="0.3">
      <c r="B157" s="66" t="s">
        <v>20</v>
      </c>
      <c r="C157" s="64">
        <v>0</v>
      </c>
      <c r="D157" s="64">
        <v>0</v>
      </c>
      <c r="E157" s="64">
        <v>1000</v>
      </c>
      <c r="F157" s="64"/>
      <c r="G157" s="64"/>
      <c r="H157" s="64"/>
      <c r="I157" s="64"/>
      <c r="J157" s="64"/>
      <c r="K157" s="64"/>
      <c r="L157" s="64"/>
      <c r="M157" s="64"/>
      <c r="N157" s="64"/>
      <c r="O157" s="26"/>
    </row>
    <row r="158" spans="2:15" x14ac:dyDescent="0.3">
      <c r="B158" s="107" t="s">
        <v>113</v>
      </c>
      <c r="C158" s="64">
        <v>0</v>
      </c>
      <c r="D158" s="64">
        <v>0</v>
      </c>
      <c r="E158" s="64">
        <v>35000</v>
      </c>
      <c r="F158" s="64"/>
      <c r="G158" s="64"/>
      <c r="H158" s="64"/>
      <c r="I158" s="64"/>
      <c r="J158" s="64"/>
      <c r="K158" s="64"/>
      <c r="L158" s="64"/>
      <c r="M158" s="64"/>
      <c r="N158" s="64"/>
    </row>
    <row r="159" spans="2:15" x14ac:dyDescent="0.3">
      <c r="B159" s="107" t="s">
        <v>223</v>
      </c>
      <c r="C159" s="64">
        <v>0</v>
      </c>
      <c r="D159" s="64">
        <v>89</v>
      </c>
      <c r="E159" s="64">
        <v>4000</v>
      </c>
      <c r="F159" s="64"/>
      <c r="G159" s="64"/>
      <c r="H159" s="64"/>
      <c r="I159" s="64"/>
      <c r="J159" s="64"/>
      <c r="K159" s="64"/>
      <c r="L159" s="64"/>
      <c r="M159" s="64"/>
      <c r="N159" s="64"/>
    </row>
    <row r="160" spans="2:15" x14ac:dyDescent="0.3">
      <c r="B160" s="107" t="s">
        <v>220</v>
      </c>
      <c r="C160" s="64">
        <v>0</v>
      </c>
      <c r="D160" s="64">
        <v>0</v>
      </c>
      <c r="E160" s="64">
        <v>0</v>
      </c>
      <c r="F160" s="64"/>
      <c r="G160" s="64"/>
      <c r="H160" s="64"/>
      <c r="I160" s="64"/>
      <c r="J160" s="64"/>
      <c r="K160" s="64"/>
      <c r="L160" s="64"/>
      <c r="M160" s="64"/>
      <c r="N160" s="64"/>
    </row>
    <row r="161" spans="2:14" x14ac:dyDescent="0.3">
      <c r="B161" s="115" t="s">
        <v>221</v>
      </c>
      <c r="C161" s="54">
        <v>0</v>
      </c>
      <c r="D161" s="54">
        <v>0</v>
      </c>
      <c r="E161" s="54">
        <v>0</v>
      </c>
      <c r="F161" s="54"/>
      <c r="G161" s="54"/>
      <c r="H161" s="54"/>
      <c r="I161" s="54"/>
      <c r="J161" s="54"/>
      <c r="K161" s="54"/>
      <c r="L161" s="54"/>
      <c r="M161" s="54"/>
      <c r="N161" s="54"/>
    </row>
    <row r="164" spans="2:14" ht="15.6" x14ac:dyDescent="0.3">
      <c r="B164" s="1" t="s">
        <v>149</v>
      </c>
    </row>
    <row r="186" spans="2:5" ht="15.6" x14ac:dyDescent="0.3">
      <c r="B186" s="1" t="s">
        <v>154</v>
      </c>
    </row>
    <row r="187" spans="2:5" x14ac:dyDescent="0.3">
      <c r="D187" s="79"/>
      <c r="E187" s="79"/>
    </row>
    <row r="188" spans="2:5" ht="15.6" x14ac:dyDescent="0.3">
      <c r="B188" s="1" t="s">
        <v>155</v>
      </c>
      <c r="D188" s="178" t="s">
        <v>291</v>
      </c>
      <c r="E188" s="163"/>
    </row>
    <row r="189" spans="2:5" ht="15.6" x14ac:dyDescent="0.3">
      <c r="B189" s="42" t="s">
        <v>156</v>
      </c>
      <c r="D189" s="179"/>
      <c r="E189" s="163"/>
    </row>
    <row r="190" spans="2:5" ht="15.6" x14ac:dyDescent="0.3">
      <c r="B190" s="42" t="s">
        <v>157</v>
      </c>
      <c r="D190" s="179"/>
      <c r="E190" s="163"/>
    </row>
    <row r="191" spans="2:5" ht="15.6" x14ac:dyDescent="0.3">
      <c r="B191" s="42" t="s">
        <v>158</v>
      </c>
      <c r="D191" s="179"/>
      <c r="E191" s="163"/>
    </row>
    <row r="192" spans="2:5" ht="15.6" x14ac:dyDescent="0.3">
      <c r="B192" s="42" t="s">
        <v>159</v>
      </c>
      <c r="D192" s="179"/>
      <c r="E192" s="163"/>
    </row>
    <row r="193" spans="2:5" ht="15.6" x14ac:dyDescent="0.3">
      <c r="B193" s="42" t="s">
        <v>160</v>
      </c>
      <c r="D193" s="179"/>
      <c r="E193" s="163"/>
    </row>
    <row r="194" spans="2:5" ht="15.6" x14ac:dyDescent="0.3">
      <c r="B194" s="42" t="s">
        <v>161</v>
      </c>
      <c r="D194" s="179"/>
      <c r="E194" s="163"/>
    </row>
    <row r="195" spans="2:5" ht="15.6" x14ac:dyDescent="0.3">
      <c r="B195" s="42" t="s">
        <v>162</v>
      </c>
      <c r="D195" s="179">
        <v>1542</v>
      </c>
      <c r="E195" s="163"/>
    </row>
    <row r="196" spans="2:5" ht="15.6" x14ac:dyDescent="0.3">
      <c r="B196" s="42" t="s">
        <v>163</v>
      </c>
      <c r="D196" s="179">
        <v>138000</v>
      </c>
      <c r="E196" s="163"/>
    </row>
    <row r="197" spans="2:5" ht="15.6" x14ac:dyDescent="0.3">
      <c r="B197" s="42" t="s">
        <v>164</v>
      </c>
      <c r="D197" s="180">
        <f>SUM(D189:D196)</f>
        <v>139542</v>
      </c>
      <c r="E197" s="163"/>
    </row>
    <row r="198" spans="2:5" x14ac:dyDescent="0.3">
      <c r="E198" s="163"/>
    </row>
    <row r="199" spans="2:5" ht="15.6" x14ac:dyDescent="0.3">
      <c r="D199" s="119" t="s">
        <v>166</v>
      </c>
    </row>
    <row r="200" spans="2:5" ht="15.6" x14ac:dyDescent="0.3">
      <c r="B200" s="42" t="s">
        <v>157</v>
      </c>
      <c r="D200" s="118">
        <f>D190</f>
        <v>0</v>
      </c>
    </row>
    <row r="201" spans="2:5" ht="15.6" x14ac:dyDescent="0.3">
      <c r="B201" s="42" t="s">
        <v>165</v>
      </c>
      <c r="D201" s="177"/>
    </row>
    <row r="202" spans="2:5" ht="15.6" x14ac:dyDescent="0.3">
      <c r="B202" s="42" t="s">
        <v>158</v>
      </c>
      <c r="D202" s="118">
        <f>D191</f>
        <v>0</v>
      </c>
    </row>
    <row r="203" spans="2:5" ht="15.6" x14ac:dyDescent="0.3">
      <c r="B203" s="42" t="s">
        <v>159</v>
      </c>
      <c r="D203" s="118">
        <f>D192</f>
        <v>0</v>
      </c>
    </row>
    <row r="204" spans="2:5" ht="15.6" x14ac:dyDescent="0.3">
      <c r="B204" s="42" t="s">
        <v>160</v>
      </c>
      <c r="D204" s="118">
        <f>D193</f>
        <v>0</v>
      </c>
    </row>
    <row r="205" spans="2:5" ht="15.6" x14ac:dyDescent="0.3">
      <c r="B205" s="42" t="s">
        <v>161</v>
      </c>
      <c r="D205" s="118">
        <f>D194</f>
        <v>0</v>
      </c>
    </row>
    <row r="206" spans="2:5" ht="15.6" x14ac:dyDescent="0.3">
      <c r="B206" s="42" t="s">
        <v>102</v>
      </c>
      <c r="D206" s="118">
        <f>D197-SUM(D200:D205)</f>
        <v>139542</v>
      </c>
    </row>
    <row r="209" spans="2:2" ht="15.6" x14ac:dyDescent="0.3">
      <c r="B209" s="120"/>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Methodology</vt:lpstr>
      <vt:lpstr>Summary</vt:lpstr>
      <vt:lpstr>Chipset units</vt:lpstr>
      <vt:lpstr>Chipset prices</vt:lpstr>
      <vt:lpstr>Chipset revenues</vt:lpstr>
      <vt:lpstr>Report charts</vt:lpstr>
      <vt:lpstr>Revs_New</vt:lpstr>
      <vt:lpstr>Units_New</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Lively</dc:creator>
  <cp:lastModifiedBy>Stelyana Baleva</cp:lastModifiedBy>
  <dcterms:created xsi:type="dcterms:W3CDTF">2019-01-31T19:48:12Z</dcterms:created>
  <dcterms:modified xsi:type="dcterms:W3CDTF">2022-02-25T00:29:43Z</dcterms:modified>
</cp:coreProperties>
</file>