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6.xml" ContentType="application/vnd.openxmlformats-officedocument.drawing+xml"/>
  <Override PartName="/xl/charts/chart38.xml" ContentType="application/vnd.openxmlformats-officedocument.drawingml.chart+xml"/>
  <Override PartName="/xl/drawings/drawing7.xml" ContentType="application/vnd.openxmlformats-officedocument.drawingml.chartshapes+xml"/>
  <Override PartName="/xl/charts/chart39.xml" ContentType="application/vnd.openxmlformats-officedocument.drawingml.chart+xml"/>
  <Override PartName="/xl/drawings/drawing8.xml" ContentType="application/vnd.openxmlformats-officedocument.drawingml.chartshapes+xml"/>
  <Override PartName="/xl/charts/chart40.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16.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7.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theme/themeOverride1.xml" ContentType="application/vnd.openxmlformats-officedocument.themeOverride+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460" windowWidth="19420" windowHeight="11020" tabRatio="806"/>
  </bookViews>
  <sheets>
    <sheet name="Introduction" sheetId="60" r:id="rId1"/>
    <sheet name="Methodology" sheetId="10" r:id="rId2"/>
    <sheet name="Segmentation" sheetId="33" r:id="rId3"/>
    <sheet name="Ethernet Summary" sheetId="96" r:id="rId4"/>
    <sheet name="Top 5 Cloud" sheetId="102" r:id="rId5"/>
    <sheet name="Ethernet Dashboard" sheetId="71" r:id="rId6"/>
    <sheet name="Ethernet Segments" sheetId="70" r:id="rId7"/>
    <sheet name="Ethernet Total" sheetId="91" r:id="rId8"/>
    <sheet name="Ethernet Cloud" sheetId="68" r:id="rId9"/>
    <sheet name="Ethernet Telecom" sheetId="66" r:id="rId10"/>
    <sheet name="Ethernet Enterprise" sheetId="69" r:id="rId11"/>
    <sheet name="WDM Cloud (DCI)" sheetId="98" r:id="rId12"/>
    <sheet name="AOC-EOMs" sheetId="100" r:id="rId13"/>
    <sheet name="Report Figures" sheetId="101" r:id="rId14"/>
  </sheets>
  <definedNames>
    <definedName name="Current_cell">!A1</definedName>
    <definedName name="Figure_3_5">'Ethernet Segments'!$B$70</definedName>
    <definedName name="Figure_3_6">'WDM Cloud (DCI)'!$D$12</definedName>
    <definedName name="Figure_3_7">'AOC-EOMs'!$A$19</definedName>
    <definedName name="Figure_3_9">'WDM Cloud (DCI)'!#REF!</definedName>
    <definedName name="Figure_4_6">'WDM Cloud (DCI)'!#REF!</definedName>
    <definedName name="Figure_4_7">'WDM Cloud (DCI)'!#REF!</definedName>
    <definedName name="Figure_4_8">'WDM Cloud (DCI)'!$T$56</definedName>
    <definedName name="Figure_5_1">'Ethernet Segments'!$K$6</definedName>
    <definedName name="Figure_5_2">'Ethernet Segments'!$K$134</definedName>
    <definedName name="Figure_5_3">'Ethernet Segments'!$K$93</definedName>
    <definedName name="Figure_5_4">'Ethernet Segments'!$K$176</definedName>
    <definedName name="Figure_5_5">'Ethernet Segments'!$K$218</definedName>
    <definedName name="Figure_E_4">'Report Figures'!$B$96</definedName>
    <definedName name="PriceDCE">'Ethernet Enterprise'!$B$75:$T$136</definedName>
    <definedName name="PriceDCM">'Ethernet Cloud'!$B$75:$T$136</definedName>
    <definedName name="PriceTEL">'Ethernet Telecom'!$B$75:$T$136</definedName>
    <definedName name="RevDCE">'Ethernet Enterprise'!$B$141:$T$202</definedName>
    <definedName name="RevDCM">'Ethernet Cloud'!$B$141:$T$202</definedName>
    <definedName name="Revenue">'Ethernet Total'!$B$159:$T$228</definedName>
    <definedName name="RevTEL">'Ethernet Telecom'!$B$141:$T$202</definedName>
    <definedName name="VolDCE">'Ethernet Enterprise'!$B$9:$T$70</definedName>
    <definedName name="VolDCM">'Ethernet Cloud'!$B$9:$T$70</definedName>
    <definedName name="VolDCS">'AOC-EOMs'!$B$49:$U$79</definedName>
    <definedName name="VolTEL">'Ethernet Telecom'!$B$9:$T$70</definedName>
    <definedName name="Volume">'Ethernet Total'!$B$9:$T$78</definedName>
  </definedName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4" i="98" l="1"/>
  <c r="E244" i="98"/>
  <c r="D245" i="98"/>
  <c r="E245" i="98"/>
  <c r="D246" i="98"/>
  <c r="E246" i="98"/>
  <c r="D247" i="98"/>
  <c r="E247" i="98"/>
  <c r="E241" i="98" l="1"/>
  <c r="E239" i="98"/>
  <c r="D243" i="98"/>
  <c r="D241" i="98"/>
  <c r="D242" i="98"/>
  <c r="D240" i="98"/>
  <c r="E242" i="98"/>
  <c r="E240" i="98"/>
  <c r="C245" i="98"/>
  <c r="C246" i="98"/>
  <c r="C230" i="98"/>
  <c r="C231" i="98"/>
  <c r="C217" i="98"/>
  <c r="C218" i="98"/>
  <c r="C219" i="98"/>
  <c r="C202" i="98"/>
  <c r="C203" i="98"/>
  <c r="E188" i="98"/>
  <c r="E190" i="98"/>
  <c r="D190" i="98"/>
  <c r="C174" i="98"/>
  <c r="C189" i="98" s="1"/>
  <c r="C175" i="98"/>
  <c r="C190" i="98" s="1"/>
  <c r="C141" i="98"/>
  <c r="C142" i="98"/>
  <c r="C143" i="98"/>
  <c r="D203" i="98" l="1"/>
  <c r="D218" i="98" s="1"/>
  <c r="K218" i="98"/>
  <c r="L217" i="98"/>
  <c r="E189" i="98"/>
  <c r="D189" i="98"/>
  <c r="J217" i="98"/>
  <c r="L218" i="98"/>
  <c r="M217" i="98"/>
  <c r="E202" i="98"/>
  <c r="D202" i="98"/>
  <c r="F218" i="98"/>
  <c r="K217" i="98"/>
  <c r="G217" i="98"/>
  <c r="M218" i="98"/>
  <c r="I218" i="98"/>
  <c r="E203" i="98"/>
  <c r="E218" i="98" s="1"/>
  <c r="G218" i="98"/>
  <c r="H217" i="98"/>
  <c r="I217" i="98"/>
  <c r="E217" i="98"/>
  <c r="D217" i="98"/>
  <c r="J218" i="98"/>
  <c r="F217" i="98"/>
  <c r="H218" i="98"/>
  <c r="B93" i="102"/>
  <c r="B240" i="102"/>
  <c r="I140" i="101" l="1"/>
  <c r="I138" i="101"/>
  <c r="I139" i="101" l="1"/>
  <c r="D62" i="102" l="1"/>
  <c r="C62" i="102" l="1"/>
  <c r="D66" i="102"/>
  <c r="C66" i="102"/>
  <c r="B82" i="100" l="1"/>
  <c r="C82" i="100"/>
  <c r="D82" i="100"/>
  <c r="E82" i="100"/>
  <c r="F82" i="100"/>
  <c r="B83" i="100"/>
  <c r="C83" i="100"/>
  <c r="D83" i="100"/>
  <c r="E83" i="100"/>
  <c r="F83" i="100"/>
  <c r="B84" i="100"/>
  <c r="C84" i="100"/>
  <c r="D84" i="100"/>
  <c r="E84" i="100"/>
  <c r="F84" i="100"/>
  <c r="B85" i="100"/>
  <c r="C85" i="100"/>
  <c r="D85" i="100"/>
  <c r="E85" i="100"/>
  <c r="F85" i="100"/>
  <c r="B86" i="100"/>
  <c r="C86" i="100"/>
  <c r="D86" i="100"/>
  <c r="E86" i="100"/>
  <c r="F86" i="100"/>
  <c r="B87" i="100"/>
  <c r="C87" i="100"/>
  <c r="D87" i="100"/>
  <c r="E87" i="100"/>
  <c r="F87" i="100"/>
  <c r="B88" i="100"/>
  <c r="C88" i="100"/>
  <c r="D88" i="100"/>
  <c r="E88" i="100"/>
  <c r="F88" i="100"/>
  <c r="B89" i="100"/>
  <c r="C89" i="100"/>
  <c r="D89" i="100"/>
  <c r="E89" i="100"/>
  <c r="F89" i="100"/>
  <c r="B90" i="100"/>
  <c r="C90" i="100"/>
  <c r="D90" i="100"/>
  <c r="E90" i="100"/>
  <c r="F90" i="100"/>
  <c r="B91" i="100"/>
  <c r="C91" i="100"/>
  <c r="D91" i="100"/>
  <c r="E91" i="100"/>
  <c r="F91" i="100"/>
  <c r="B92" i="100"/>
  <c r="C92" i="100"/>
  <c r="D92" i="100"/>
  <c r="E92" i="100"/>
  <c r="F92" i="100"/>
  <c r="B93" i="100"/>
  <c r="C93" i="100"/>
  <c r="D93" i="100"/>
  <c r="E93" i="100"/>
  <c r="F93" i="100"/>
  <c r="B94" i="100"/>
  <c r="C94" i="100"/>
  <c r="D94" i="100"/>
  <c r="E94" i="100"/>
  <c r="F94" i="100"/>
  <c r="B95" i="100"/>
  <c r="C95" i="100"/>
  <c r="D95" i="100"/>
  <c r="E95" i="100"/>
  <c r="F95" i="100"/>
  <c r="B96" i="100"/>
  <c r="C96" i="100"/>
  <c r="D96" i="100"/>
  <c r="E96" i="100"/>
  <c r="F96" i="100"/>
  <c r="B97" i="100"/>
  <c r="C97" i="100"/>
  <c r="D97" i="100"/>
  <c r="E97" i="100"/>
  <c r="F97" i="100"/>
  <c r="B98" i="100"/>
  <c r="C98" i="100"/>
  <c r="D98" i="100"/>
  <c r="E98" i="100"/>
  <c r="F98" i="100"/>
  <c r="B99" i="100"/>
  <c r="C99" i="100"/>
  <c r="D99" i="100"/>
  <c r="E99" i="100"/>
  <c r="F99" i="100"/>
  <c r="B100" i="100"/>
  <c r="C100" i="100"/>
  <c r="D100" i="100"/>
  <c r="E100" i="100"/>
  <c r="F100" i="100"/>
  <c r="B101" i="100"/>
  <c r="C101" i="100"/>
  <c r="D101" i="100"/>
  <c r="E101" i="100"/>
  <c r="F101" i="100"/>
  <c r="B102" i="100"/>
  <c r="C102" i="100"/>
  <c r="D102" i="100"/>
  <c r="E102" i="100"/>
  <c r="F102" i="100"/>
  <c r="B103" i="100"/>
  <c r="C103" i="100"/>
  <c r="D103" i="100"/>
  <c r="E103" i="100"/>
  <c r="F103" i="100"/>
  <c r="B104" i="100"/>
  <c r="C104" i="100"/>
  <c r="D104" i="100"/>
  <c r="E104" i="100"/>
  <c r="F104" i="100"/>
  <c r="B105" i="100"/>
  <c r="C105" i="100"/>
  <c r="D105" i="100"/>
  <c r="E105" i="100"/>
  <c r="F105" i="100"/>
  <c r="H73" i="100" l="1"/>
  <c r="G73" i="100"/>
  <c r="G76" i="100"/>
  <c r="G78" i="100"/>
  <c r="G77" i="100"/>
  <c r="H77" i="100"/>
  <c r="H106" i="100" l="1"/>
  <c r="G106" i="100"/>
  <c r="D184" i="98" l="1"/>
  <c r="E184" i="98"/>
  <c r="D186" i="98"/>
  <c r="E186" i="98"/>
  <c r="D188" i="98"/>
  <c r="E201" i="98"/>
  <c r="D201" i="98"/>
  <c r="E196" i="98"/>
  <c r="D200" i="98" l="1"/>
  <c r="D114" i="98"/>
  <c r="E187" i="98"/>
  <c r="E115" i="98"/>
  <c r="D187" i="98"/>
  <c r="D115" i="98"/>
  <c r="E199" i="98"/>
  <c r="D199" i="98"/>
  <c r="D197" i="98"/>
  <c r="E197" i="98"/>
  <c r="D196" i="98"/>
  <c r="D131" i="98"/>
  <c r="L219" i="98"/>
  <c r="H219" i="98"/>
  <c r="D191" i="98"/>
  <c r="D204" i="98"/>
  <c r="D219" i="98" s="1"/>
  <c r="K219" i="98"/>
  <c r="G219" i="98"/>
  <c r="J219" i="98"/>
  <c r="F219" i="98"/>
  <c r="M219" i="98"/>
  <c r="I219" i="98"/>
  <c r="E191" i="98"/>
  <c r="E204" i="98"/>
  <c r="E219" i="98" s="1"/>
  <c r="D233" i="98"/>
  <c r="E131" i="98"/>
  <c r="D234" i="98"/>
  <c r="D235" i="98" s="1"/>
  <c r="E183" i="98"/>
  <c r="E341" i="98"/>
  <c r="D341" i="98"/>
  <c r="D80" i="98"/>
  <c r="D82" i="98"/>
  <c r="E80" i="98"/>
  <c r="D183" i="98"/>
  <c r="D239" i="98"/>
  <c r="D248" i="98" s="1"/>
  <c r="D211" i="98" l="1"/>
  <c r="D91" i="98"/>
  <c r="D81" i="98"/>
  <c r="B298" i="70" l="1"/>
  <c r="B297" i="70"/>
  <c r="B296" i="70"/>
  <c r="B295" i="70"/>
  <c r="G84" i="96"/>
  <c r="B76" i="96"/>
  <c r="B77" i="96"/>
  <c r="B78" i="96"/>
  <c r="B79" i="96"/>
  <c r="B80" i="96"/>
  <c r="B81" i="96"/>
  <c r="B82" i="96"/>
  <c r="B83" i="96"/>
  <c r="B84" i="96"/>
  <c r="D135" i="69"/>
  <c r="C135" i="69"/>
  <c r="B135" i="69"/>
  <c r="F201" i="66"/>
  <c r="F201" i="69" s="1"/>
  <c r="E201" i="66"/>
  <c r="E201" i="69" s="1"/>
  <c r="D201" i="66"/>
  <c r="C201" i="66"/>
  <c r="B201" i="66"/>
  <c r="D119" i="96"/>
  <c r="E119" i="96"/>
  <c r="F119" i="96"/>
  <c r="G119" i="96"/>
  <c r="H119" i="96"/>
  <c r="I119" i="96"/>
  <c r="J119" i="96"/>
  <c r="K119" i="96"/>
  <c r="L119" i="96"/>
  <c r="C120" i="96"/>
  <c r="D120" i="96"/>
  <c r="E120" i="96"/>
  <c r="F120" i="96"/>
  <c r="G120" i="96"/>
  <c r="H120" i="96"/>
  <c r="I120" i="96"/>
  <c r="J120" i="96"/>
  <c r="K120" i="96"/>
  <c r="L120" i="96"/>
  <c r="C121" i="96"/>
  <c r="D121" i="96"/>
  <c r="E121" i="96"/>
  <c r="F121" i="96"/>
  <c r="G121" i="96"/>
  <c r="H121" i="96"/>
  <c r="I121" i="96"/>
  <c r="J121" i="96"/>
  <c r="K121" i="96"/>
  <c r="L121" i="96"/>
  <c r="F69" i="69"/>
  <c r="F135" i="69" s="1"/>
  <c r="E69" i="69"/>
  <c r="E135" i="69" s="1"/>
  <c r="J352" i="96"/>
  <c r="F352" i="96"/>
  <c r="L351" i="96"/>
  <c r="H351" i="96"/>
  <c r="D351" i="96"/>
  <c r="J350" i="96"/>
  <c r="F350" i="96"/>
  <c r="F86" i="91"/>
  <c r="F85" i="96"/>
  <c r="O69" i="91"/>
  <c r="E70" i="68" l="1"/>
  <c r="E86" i="91"/>
  <c r="E66" i="96"/>
  <c r="I66" i="96"/>
  <c r="C244" i="70"/>
  <c r="C287" i="70"/>
  <c r="F70" i="66"/>
  <c r="E70" i="66"/>
  <c r="I67" i="96"/>
  <c r="L84" i="96"/>
  <c r="F66" i="96"/>
  <c r="J66" i="96"/>
  <c r="D244" i="70"/>
  <c r="D287" i="70"/>
  <c r="K83" i="96"/>
  <c r="K84" i="96"/>
  <c r="M239" i="96"/>
  <c r="L83" i="96"/>
  <c r="H83" i="96"/>
  <c r="J84" i="96"/>
  <c r="D66" i="96"/>
  <c r="H66" i="96"/>
  <c r="L66" i="96"/>
  <c r="M120" i="96"/>
  <c r="G83" i="96"/>
  <c r="J83" i="96"/>
  <c r="M156" i="96"/>
  <c r="I83" i="96"/>
  <c r="I84" i="96"/>
  <c r="C66" i="96"/>
  <c r="G66" i="96"/>
  <c r="K66" i="96"/>
  <c r="F68" i="96"/>
  <c r="E141" i="91"/>
  <c r="E132" i="66" s="1"/>
  <c r="E198" i="66" s="1"/>
  <c r="M351" i="96"/>
  <c r="E66" i="69"/>
  <c r="C350" i="96"/>
  <c r="E143" i="91"/>
  <c r="E134" i="66" s="1"/>
  <c r="E200" i="66" s="1"/>
  <c r="E68" i="69"/>
  <c r="E134" i="69" s="1"/>
  <c r="D286" i="70"/>
  <c r="D243" i="70"/>
  <c r="J67" i="96"/>
  <c r="C119" i="96"/>
  <c r="M249" i="96"/>
  <c r="K352" i="96"/>
  <c r="G352" i="96"/>
  <c r="C352" i="96"/>
  <c r="I351" i="96"/>
  <c r="E351" i="96"/>
  <c r="K350" i="96"/>
  <c r="G350" i="96"/>
  <c r="F141" i="91"/>
  <c r="F132" i="66" s="1"/>
  <c r="F198" i="66" s="1"/>
  <c r="F66" i="69"/>
  <c r="F143" i="91"/>
  <c r="F134" i="66" s="1"/>
  <c r="F200" i="66" s="1"/>
  <c r="F68" i="69"/>
  <c r="F134" i="69" s="1"/>
  <c r="C286" i="70"/>
  <c r="C243" i="70"/>
  <c r="H67" i="96"/>
  <c r="H84" i="96"/>
  <c r="E142" i="91"/>
  <c r="E133" i="66" s="1"/>
  <c r="E199" i="66" s="1"/>
  <c r="E67" i="69"/>
  <c r="E133" i="69" s="1"/>
  <c r="L67" i="96"/>
  <c r="M316" i="96"/>
  <c r="I352" i="96"/>
  <c r="E352" i="96"/>
  <c r="K351" i="96"/>
  <c r="G351" i="96"/>
  <c r="C351" i="96"/>
  <c r="I350" i="96"/>
  <c r="E350" i="96"/>
  <c r="F142" i="91"/>
  <c r="F133" i="68" s="1"/>
  <c r="F67" i="69"/>
  <c r="F133" i="69" s="1"/>
  <c r="K67" i="96"/>
  <c r="L352" i="96"/>
  <c r="H352" i="96"/>
  <c r="D352" i="96"/>
  <c r="J351" i="96"/>
  <c r="J354" i="96" s="1"/>
  <c r="F351" i="96"/>
  <c r="F354" i="96" s="1"/>
  <c r="L350" i="96"/>
  <c r="H350" i="96"/>
  <c r="D350" i="96"/>
  <c r="D198" i="69"/>
  <c r="D132" i="69"/>
  <c r="B200" i="69"/>
  <c r="B134" i="69"/>
  <c r="C199" i="68"/>
  <c r="C133" i="68"/>
  <c r="O67" i="91"/>
  <c r="B351" i="96" s="1"/>
  <c r="B142" i="91"/>
  <c r="C198" i="66"/>
  <c r="C132" i="66"/>
  <c r="D200" i="68"/>
  <c r="D134" i="68"/>
  <c r="C218" i="91"/>
  <c r="C143" i="91"/>
  <c r="D199" i="66"/>
  <c r="D133" i="66"/>
  <c r="B198" i="68"/>
  <c r="B132" i="68"/>
  <c r="B199" i="69"/>
  <c r="B133" i="69"/>
  <c r="D198" i="66"/>
  <c r="D132" i="66"/>
  <c r="D133" i="68"/>
  <c r="D199" i="68"/>
  <c r="E132" i="68"/>
  <c r="E198" i="68" s="1"/>
  <c r="O66" i="91"/>
  <c r="B350" i="96" s="1"/>
  <c r="B141" i="91"/>
  <c r="C217" i="91"/>
  <c r="C142" i="91"/>
  <c r="C200" i="69"/>
  <c r="C134" i="69"/>
  <c r="C132" i="68"/>
  <c r="C198" i="68"/>
  <c r="C216" i="91"/>
  <c r="C141" i="91"/>
  <c r="D217" i="91"/>
  <c r="D142" i="91"/>
  <c r="B198" i="69"/>
  <c r="B132" i="69"/>
  <c r="C199" i="69"/>
  <c r="C133" i="69"/>
  <c r="D200" i="69"/>
  <c r="D134" i="69"/>
  <c r="B199" i="66"/>
  <c r="B133" i="66"/>
  <c r="C134" i="66"/>
  <c r="C200" i="66"/>
  <c r="D132" i="68"/>
  <c r="D198" i="68"/>
  <c r="B134" i="68"/>
  <c r="B200" i="68"/>
  <c r="D218" i="91"/>
  <c r="D143" i="91"/>
  <c r="B134" i="66"/>
  <c r="B200" i="66"/>
  <c r="D216" i="91"/>
  <c r="D141" i="91"/>
  <c r="O68" i="91"/>
  <c r="B352" i="96" s="1"/>
  <c r="B143" i="91"/>
  <c r="C198" i="69"/>
  <c r="C132" i="69"/>
  <c r="D199" i="69"/>
  <c r="D133" i="69"/>
  <c r="B132" i="66"/>
  <c r="B198" i="66"/>
  <c r="C199" i="66"/>
  <c r="C133" i="66"/>
  <c r="D200" i="66"/>
  <c r="D134" i="66"/>
  <c r="B133" i="68"/>
  <c r="B199" i="68"/>
  <c r="C134" i="68"/>
  <c r="C200" i="68"/>
  <c r="F133" i="66"/>
  <c r="F199" i="66" s="1"/>
  <c r="N220" i="91"/>
  <c r="B218" i="91"/>
  <c r="B217" i="91"/>
  <c r="B216" i="91"/>
  <c r="F132" i="68" l="1"/>
  <c r="F198" i="68" s="1"/>
  <c r="F198" i="69" s="1"/>
  <c r="E198" i="69"/>
  <c r="F134" i="68"/>
  <c r="F200" i="68" s="1"/>
  <c r="F200" i="69" s="1"/>
  <c r="E133" i="68"/>
  <c r="E199" i="68" s="1"/>
  <c r="E199" i="69" s="1"/>
  <c r="H354" i="96"/>
  <c r="E134" i="68"/>
  <c r="E200" i="68" s="1"/>
  <c r="E354" i="96"/>
  <c r="L354" i="96"/>
  <c r="I354" i="96"/>
  <c r="I355" i="96" s="1"/>
  <c r="K354" i="96"/>
  <c r="K355" i="96" s="1"/>
  <c r="D295" i="70"/>
  <c r="D354" i="96"/>
  <c r="C288" i="70"/>
  <c r="E132" i="69"/>
  <c r="C295" i="70"/>
  <c r="D288" i="70"/>
  <c r="D289" i="70" s="1"/>
  <c r="F132" i="69"/>
  <c r="G354" i="96"/>
  <c r="G355" i="96" s="1"/>
  <c r="F199" i="68"/>
  <c r="F199" i="69" s="1"/>
  <c r="D297" i="70" l="1"/>
  <c r="C296" i="70"/>
  <c r="E200" i="69"/>
  <c r="C297" i="70" s="1"/>
  <c r="M350" i="96"/>
  <c r="M352" i="96" s="1"/>
  <c r="C289" i="70"/>
  <c r="H355" i="96"/>
  <c r="D296" i="70"/>
  <c r="L355" i="96"/>
  <c r="J355" i="96"/>
  <c r="D298" i="70" l="1"/>
  <c r="C298" i="70"/>
  <c r="L59" i="96"/>
  <c r="L156" i="96"/>
  <c r="L157" i="96"/>
  <c r="L159" i="96"/>
  <c r="L160" i="96"/>
  <c r="L200" i="96"/>
  <c r="L201" i="96"/>
  <c r="L202" i="96"/>
  <c r="L203" i="96"/>
  <c r="L241" i="96"/>
  <c r="L280" i="96"/>
  <c r="L281" i="96"/>
  <c r="L282" i="96"/>
  <c r="L283" i="96"/>
  <c r="L316" i="96"/>
  <c r="L317" i="96"/>
  <c r="L318" i="96"/>
  <c r="L76" i="96"/>
  <c r="L78" i="96"/>
  <c r="E70" i="91"/>
  <c r="L60" i="96" l="1"/>
  <c r="N70" i="91"/>
  <c r="N70" i="68"/>
  <c r="L122" i="96"/>
  <c r="L284" i="96"/>
  <c r="L81" i="96"/>
  <c r="L77" i="96"/>
  <c r="L249" i="96"/>
  <c r="L247" i="96"/>
  <c r="L80" i="96"/>
  <c r="L240" i="96"/>
  <c r="L250" i="96"/>
  <c r="L63" i="96"/>
  <c r="L79" i="96"/>
  <c r="L238" i="96"/>
  <c r="L158" i="96"/>
  <c r="L62" i="96"/>
  <c r="L82" i="96"/>
  <c r="L239" i="96"/>
  <c r="L248" i="96"/>
  <c r="L237" i="96"/>
  <c r="L166" i="96"/>
  <c r="L65" i="96"/>
  <c r="L61" i="96"/>
  <c r="L64" i="96"/>
  <c r="L199" i="96"/>
  <c r="L204" i="96" s="1"/>
  <c r="L155" i="96"/>
  <c r="L315" i="96"/>
  <c r="L319" i="96" s="1"/>
  <c r="L167" i="96"/>
  <c r="H78" i="100"/>
  <c r="N136" i="68" l="1"/>
  <c r="L69" i="96"/>
  <c r="L251" i="96"/>
  <c r="L168" i="96"/>
  <c r="L86" i="96"/>
  <c r="L89" i="96" s="1"/>
  <c r="L161" i="96"/>
  <c r="L242" i="96"/>
  <c r="M212" i="98"/>
  <c r="M216" i="98"/>
  <c r="M211" i="98"/>
  <c r="C57" i="102"/>
  <c r="D57" i="102"/>
  <c r="D339" i="98"/>
  <c r="D358" i="98" s="1"/>
  <c r="D340" i="98"/>
  <c r="D361" i="98" s="1"/>
  <c r="D215" i="98"/>
  <c r="D216" i="98"/>
  <c r="E339" i="98"/>
  <c r="E358" i="98" s="1"/>
  <c r="E102" i="91"/>
  <c r="E93" i="66" s="1"/>
  <c r="E159" i="66" s="1"/>
  <c r="E103" i="91"/>
  <c r="E94" i="66" s="1"/>
  <c r="E160" i="66" s="1"/>
  <c r="E104" i="91"/>
  <c r="E95" i="66" s="1"/>
  <c r="E161" i="66" s="1"/>
  <c r="E105" i="91"/>
  <c r="E106" i="91"/>
  <c r="E97" i="66" s="1"/>
  <c r="E163" i="66" s="1"/>
  <c r="E107" i="91"/>
  <c r="E98" i="66" s="1"/>
  <c r="E164" i="66" s="1"/>
  <c r="E108" i="91"/>
  <c r="E109" i="91"/>
  <c r="E110" i="91"/>
  <c r="E101" i="66" s="1"/>
  <c r="E167" i="66" s="1"/>
  <c r="F102" i="91"/>
  <c r="F103" i="91"/>
  <c r="F94" i="66" s="1"/>
  <c r="F160" i="66" s="1"/>
  <c r="F104" i="91"/>
  <c r="F105" i="91"/>
  <c r="F106" i="91"/>
  <c r="F97" i="66" s="1"/>
  <c r="F163" i="66" s="1"/>
  <c r="F107" i="91"/>
  <c r="F108" i="91"/>
  <c r="F109" i="91"/>
  <c r="F100" i="66" s="1"/>
  <c r="F166" i="66" s="1"/>
  <c r="F110" i="91"/>
  <c r="E94" i="68"/>
  <c r="E160" i="68" s="1"/>
  <c r="E95" i="68"/>
  <c r="E161" i="68" s="1"/>
  <c r="C118" i="70"/>
  <c r="D118" i="70"/>
  <c r="C119" i="70"/>
  <c r="D119" i="70"/>
  <c r="E27" i="69"/>
  <c r="E28" i="69"/>
  <c r="E29" i="69"/>
  <c r="E30" i="69"/>
  <c r="E31" i="69"/>
  <c r="E32" i="69"/>
  <c r="E33" i="69"/>
  <c r="E34" i="69"/>
  <c r="E35" i="69"/>
  <c r="F27" i="69"/>
  <c r="F28" i="69"/>
  <c r="F29" i="69"/>
  <c r="F30" i="69"/>
  <c r="F31" i="69"/>
  <c r="F32" i="69"/>
  <c r="F33" i="69"/>
  <c r="F34" i="69"/>
  <c r="F35" i="69"/>
  <c r="E116" i="91"/>
  <c r="E107" i="66" s="1"/>
  <c r="E173" i="66" s="1"/>
  <c r="E117" i="91"/>
  <c r="E108" i="66" s="1"/>
  <c r="E174" i="66" s="1"/>
  <c r="E118" i="91"/>
  <c r="E109" i="66" s="1"/>
  <c r="E175" i="66" s="1"/>
  <c r="E119" i="91"/>
  <c r="E110" i="66" s="1"/>
  <c r="E176" i="66" s="1"/>
  <c r="E120" i="91"/>
  <c r="E111" i="66" s="1"/>
  <c r="E177" i="66" s="1"/>
  <c r="E121" i="91"/>
  <c r="E112" i="66" s="1"/>
  <c r="E178" i="66" s="1"/>
  <c r="E122" i="91"/>
  <c r="E113" i="66" s="1"/>
  <c r="E179" i="66" s="1"/>
  <c r="E123" i="91"/>
  <c r="E114" i="66" s="1"/>
  <c r="E180" i="66" s="1"/>
  <c r="E124" i="91"/>
  <c r="E115" i="66" s="1"/>
  <c r="E181" i="66" s="1"/>
  <c r="E125" i="91"/>
  <c r="E116" i="66" s="1"/>
  <c r="E182" i="66" s="1"/>
  <c r="E126" i="91"/>
  <c r="E117" i="66" s="1"/>
  <c r="E183" i="66" s="1"/>
  <c r="E127" i="91"/>
  <c r="E118" i="66" s="1"/>
  <c r="E184" i="66" s="1"/>
  <c r="E128" i="91"/>
  <c r="E119" i="66" s="1"/>
  <c r="E185" i="66" s="1"/>
  <c r="E129" i="91"/>
  <c r="E120" i="66" s="1"/>
  <c r="E186" i="66" s="1"/>
  <c r="E130" i="91"/>
  <c r="E121" i="66" s="1"/>
  <c r="E187" i="66" s="1"/>
  <c r="E131" i="91"/>
  <c r="E122" i="66" s="1"/>
  <c r="E188" i="66" s="1"/>
  <c r="E132" i="91"/>
  <c r="E123" i="66" s="1"/>
  <c r="E189" i="66" s="1"/>
  <c r="F116" i="91"/>
  <c r="F107" i="66" s="1"/>
  <c r="F173" i="66" s="1"/>
  <c r="F117" i="91"/>
  <c r="F108" i="66" s="1"/>
  <c r="F174" i="66" s="1"/>
  <c r="F118" i="91"/>
  <c r="F109" i="66" s="1"/>
  <c r="F175" i="66" s="1"/>
  <c r="F119" i="91"/>
  <c r="F110" i="66" s="1"/>
  <c r="F176" i="66" s="1"/>
  <c r="F120" i="91"/>
  <c r="F111" i="66" s="1"/>
  <c r="F177" i="66" s="1"/>
  <c r="F121" i="91"/>
  <c r="F112" i="66" s="1"/>
  <c r="F178" i="66" s="1"/>
  <c r="F122" i="91"/>
  <c r="F123" i="91"/>
  <c r="F114" i="66" s="1"/>
  <c r="F180" i="66" s="1"/>
  <c r="F124" i="91"/>
  <c r="F115" i="66" s="1"/>
  <c r="F181" i="66" s="1"/>
  <c r="F125" i="91"/>
  <c r="F116" i="66" s="1"/>
  <c r="F182" i="66" s="1"/>
  <c r="F126" i="91"/>
  <c r="F127" i="91"/>
  <c r="F118" i="66" s="1"/>
  <c r="F184" i="66" s="1"/>
  <c r="F128" i="91"/>
  <c r="F119" i="66" s="1"/>
  <c r="F185" i="66" s="1"/>
  <c r="F129" i="91"/>
  <c r="F120" i="66" s="1"/>
  <c r="F186" i="66" s="1"/>
  <c r="F130" i="91"/>
  <c r="F121" i="66" s="1"/>
  <c r="F187" i="66" s="1"/>
  <c r="F131" i="91"/>
  <c r="F122" i="66" s="1"/>
  <c r="F188" i="66" s="1"/>
  <c r="F132" i="91"/>
  <c r="F123" i="66" s="1"/>
  <c r="F189" i="66" s="1"/>
  <c r="E108" i="68"/>
  <c r="E174" i="68" s="1"/>
  <c r="E109" i="68"/>
  <c r="E175" i="68" s="1"/>
  <c r="E110" i="68"/>
  <c r="E176" i="68" s="1"/>
  <c r="E111" i="68"/>
  <c r="E177" i="68" s="1"/>
  <c r="E112" i="68"/>
  <c r="E178" i="68" s="1"/>
  <c r="E113" i="68"/>
  <c r="E179" i="68" s="1"/>
  <c r="E114" i="68"/>
  <c r="E180" i="68" s="1"/>
  <c r="E115" i="68"/>
  <c r="E181" i="68" s="1"/>
  <c r="E116" i="68"/>
  <c r="E182" i="68" s="1"/>
  <c r="E117" i="68"/>
  <c r="E183" i="68" s="1"/>
  <c r="E118" i="68"/>
  <c r="E184" i="68" s="1"/>
  <c r="E119" i="68"/>
  <c r="E185" i="68" s="1"/>
  <c r="E120" i="68"/>
  <c r="E186" i="68" s="1"/>
  <c r="E121" i="68"/>
  <c r="E187" i="68" s="1"/>
  <c r="E122" i="68"/>
  <c r="E188" i="68" s="1"/>
  <c r="E123" i="68"/>
  <c r="E189" i="68" s="1"/>
  <c r="F107" i="68"/>
  <c r="F173" i="68" s="1"/>
  <c r="F108" i="68"/>
  <c r="F174" i="68" s="1"/>
  <c r="F174" i="69" s="1"/>
  <c r="F109" i="68"/>
  <c r="F175" i="68" s="1"/>
  <c r="F175" i="69" s="1"/>
  <c r="F110" i="68"/>
  <c r="F176" i="68" s="1"/>
  <c r="F176" i="69" s="1"/>
  <c r="F111" i="68"/>
  <c r="F177" i="68" s="1"/>
  <c r="F177" i="69" s="1"/>
  <c r="F121" i="68"/>
  <c r="F187" i="68" s="1"/>
  <c r="C159" i="70"/>
  <c r="D159" i="70"/>
  <c r="C160" i="70"/>
  <c r="D160" i="70"/>
  <c r="E41" i="69"/>
  <c r="E42" i="69"/>
  <c r="E108" i="69" s="1"/>
  <c r="E43" i="69"/>
  <c r="E44" i="69"/>
  <c r="E110" i="69" s="1"/>
  <c r="E45" i="69"/>
  <c r="E46" i="69"/>
  <c r="E47" i="69"/>
  <c r="E48" i="69"/>
  <c r="E114" i="69" s="1"/>
  <c r="E50" i="69"/>
  <c r="E51" i="69"/>
  <c r="E52" i="69"/>
  <c r="E53" i="69"/>
  <c r="E54" i="69"/>
  <c r="E55" i="69"/>
  <c r="E56" i="69"/>
  <c r="E57" i="69"/>
  <c r="E123" i="69" s="1"/>
  <c r="F41" i="69"/>
  <c r="F42" i="69"/>
  <c r="F43" i="69"/>
  <c r="F44" i="69"/>
  <c r="F45" i="69"/>
  <c r="F46" i="69"/>
  <c r="F47" i="69"/>
  <c r="F48" i="69"/>
  <c r="F50" i="69"/>
  <c r="F51" i="69"/>
  <c r="F52" i="69"/>
  <c r="F53" i="69"/>
  <c r="F54" i="69"/>
  <c r="F55" i="69"/>
  <c r="F56" i="69"/>
  <c r="F57" i="69"/>
  <c r="C59" i="96"/>
  <c r="D59" i="96"/>
  <c r="E59" i="96"/>
  <c r="F59" i="96"/>
  <c r="G59" i="96"/>
  <c r="H59" i="96"/>
  <c r="I59" i="96"/>
  <c r="J59" i="96"/>
  <c r="K59" i="96"/>
  <c r="C60" i="96"/>
  <c r="D60" i="96"/>
  <c r="E60" i="96"/>
  <c r="F60" i="96"/>
  <c r="G60" i="96"/>
  <c r="H60" i="96"/>
  <c r="I60" i="96"/>
  <c r="J60" i="96"/>
  <c r="K60" i="96"/>
  <c r="C61" i="96"/>
  <c r="D61" i="96"/>
  <c r="E61" i="96"/>
  <c r="F61" i="96"/>
  <c r="G61" i="96"/>
  <c r="H61" i="96"/>
  <c r="I61" i="96"/>
  <c r="J61" i="96"/>
  <c r="K61" i="96"/>
  <c r="C62" i="96"/>
  <c r="D62" i="96"/>
  <c r="E62" i="96"/>
  <c r="F62" i="96"/>
  <c r="G62" i="96"/>
  <c r="H62" i="96"/>
  <c r="I62" i="96"/>
  <c r="J62" i="96"/>
  <c r="K62" i="96"/>
  <c r="E63" i="96"/>
  <c r="F63" i="96"/>
  <c r="G63" i="96"/>
  <c r="H63" i="96"/>
  <c r="I63" i="96"/>
  <c r="J63" i="96"/>
  <c r="K63" i="96"/>
  <c r="C64" i="96"/>
  <c r="D64" i="96"/>
  <c r="E64" i="96"/>
  <c r="F64" i="96"/>
  <c r="G64" i="96"/>
  <c r="H64" i="96"/>
  <c r="I64" i="96"/>
  <c r="J64" i="96"/>
  <c r="K64" i="96"/>
  <c r="D65" i="96"/>
  <c r="E65" i="96"/>
  <c r="F65" i="96"/>
  <c r="G65" i="96"/>
  <c r="H65" i="96"/>
  <c r="I65" i="96"/>
  <c r="J65" i="96"/>
  <c r="K65" i="96"/>
  <c r="C68" i="96"/>
  <c r="D68" i="96"/>
  <c r="E68" i="96"/>
  <c r="C76" i="96"/>
  <c r="D76" i="96"/>
  <c r="E76" i="96"/>
  <c r="F76" i="96"/>
  <c r="G76" i="96"/>
  <c r="H76" i="96"/>
  <c r="I76" i="96"/>
  <c r="J76" i="96"/>
  <c r="K76" i="96"/>
  <c r="C77" i="96"/>
  <c r="D77" i="96"/>
  <c r="E77" i="96"/>
  <c r="F77" i="96"/>
  <c r="G77" i="96"/>
  <c r="H77" i="96"/>
  <c r="I77" i="96"/>
  <c r="J77" i="96"/>
  <c r="K77" i="96"/>
  <c r="C78" i="96"/>
  <c r="D78" i="96"/>
  <c r="E78" i="96"/>
  <c r="F78" i="96"/>
  <c r="G78" i="96"/>
  <c r="H78" i="96"/>
  <c r="I78" i="96"/>
  <c r="J78" i="96"/>
  <c r="K78" i="96"/>
  <c r="C79" i="96"/>
  <c r="D79" i="96"/>
  <c r="E79" i="96"/>
  <c r="F79" i="96"/>
  <c r="G79" i="96"/>
  <c r="H79" i="96"/>
  <c r="I79" i="96"/>
  <c r="J79" i="96"/>
  <c r="K79" i="96"/>
  <c r="H80" i="96"/>
  <c r="C81" i="96"/>
  <c r="D81" i="96"/>
  <c r="E81" i="96"/>
  <c r="F81" i="96"/>
  <c r="G81" i="96"/>
  <c r="H81" i="96"/>
  <c r="I81" i="96"/>
  <c r="J81" i="96"/>
  <c r="K81" i="96"/>
  <c r="D82" i="96"/>
  <c r="E82" i="96"/>
  <c r="F82" i="96"/>
  <c r="G82" i="96"/>
  <c r="H82" i="96"/>
  <c r="I82" i="96"/>
  <c r="J82" i="96"/>
  <c r="K82" i="96"/>
  <c r="D83" i="96"/>
  <c r="E83" i="96"/>
  <c r="F83" i="96"/>
  <c r="C85" i="96"/>
  <c r="D85" i="96"/>
  <c r="E85" i="96"/>
  <c r="C166" i="96"/>
  <c r="D166" i="96"/>
  <c r="E166" i="96"/>
  <c r="F166" i="96"/>
  <c r="G166" i="96"/>
  <c r="H166" i="96"/>
  <c r="I166" i="96"/>
  <c r="J166" i="96"/>
  <c r="K166" i="96"/>
  <c r="C167" i="96"/>
  <c r="D167" i="96"/>
  <c r="E167" i="96"/>
  <c r="F167" i="96"/>
  <c r="G167" i="96"/>
  <c r="H167" i="96"/>
  <c r="I167" i="96"/>
  <c r="J167" i="96"/>
  <c r="K167" i="96"/>
  <c r="C155" i="96"/>
  <c r="D155" i="96"/>
  <c r="E155" i="96"/>
  <c r="F155" i="96"/>
  <c r="G155" i="96"/>
  <c r="H155" i="96"/>
  <c r="I155" i="96"/>
  <c r="J155" i="96"/>
  <c r="K155" i="96"/>
  <c r="C156" i="96"/>
  <c r="D156" i="96"/>
  <c r="E156" i="96"/>
  <c r="F156" i="96"/>
  <c r="G156" i="96"/>
  <c r="H156" i="96"/>
  <c r="I156" i="96"/>
  <c r="J156" i="96"/>
  <c r="K156" i="96"/>
  <c r="C157" i="96"/>
  <c r="D157" i="96"/>
  <c r="E157" i="96"/>
  <c r="F157" i="96"/>
  <c r="G157" i="96"/>
  <c r="H157" i="96"/>
  <c r="I157" i="96"/>
  <c r="J157" i="96"/>
  <c r="K157" i="96"/>
  <c r="C158" i="96"/>
  <c r="D158" i="96"/>
  <c r="E158" i="96"/>
  <c r="F158" i="96"/>
  <c r="G158" i="96"/>
  <c r="H158" i="96"/>
  <c r="I158" i="96"/>
  <c r="J158" i="96"/>
  <c r="K158" i="96"/>
  <c r="C159" i="96"/>
  <c r="D159" i="96"/>
  <c r="E159" i="96"/>
  <c r="F159" i="96"/>
  <c r="G159" i="96"/>
  <c r="H159" i="96"/>
  <c r="I159" i="96"/>
  <c r="J159" i="96"/>
  <c r="K159" i="96"/>
  <c r="C160" i="96"/>
  <c r="D160" i="96"/>
  <c r="E160" i="96"/>
  <c r="F160" i="96"/>
  <c r="G160" i="96"/>
  <c r="H160" i="96"/>
  <c r="I160" i="96"/>
  <c r="J160" i="96"/>
  <c r="K160" i="96"/>
  <c r="E199" i="96"/>
  <c r="F199" i="96"/>
  <c r="G199" i="96"/>
  <c r="H199" i="96"/>
  <c r="I199" i="96"/>
  <c r="J199" i="96"/>
  <c r="K199" i="96"/>
  <c r="E200" i="96"/>
  <c r="F200" i="96"/>
  <c r="G200" i="96"/>
  <c r="H200" i="96"/>
  <c r="I200" i="96"/>
  <c r="J200" i="96"/>
  <c r="K200" i="96"/>
  <c r="E201" i="96"/>
  <c r="F201" i="96"/>
  <c r="G201" i="96"/>
  <c r="H201" i="96"/>
  <c r="I201" i="96"/>
  <c r="J201" i="96"/>
  <c r="K201" i="96"/>
  <c r="E202" i="96"/>
  <c r="F202" i="96"/>
  <c r="G202" i="96"/>
  <c r="H202" i="96"/>
  <c r="I202" i="96"/>
  <c r="J202" i="96"/>
  <c r="K202" i="96"/>
  <c r="E203" i="96"/>
  <c r="F203" i="96"/>
  <c r="G203" i="96"/>
  <c r="H203" i="96"/>
  <c r="I203" i="96"/>
  <c r="J203" i="96"/>
  <c r="K203" i="96"/>
  <c r="C204" i="96"/>
  <c r="D204" i="96"/>
  <c r="C237" i="96"/>
  <c r="D237" i="96"/>
  <c r="E237" i="96"/>
  <c r="F237" i="96"/>
  <c r="G237" i="96"/>
  <c r="H237" i="96"/>
  <c r="I237" i="96"/>
  <c r="J237" i="96"/>
  <c r="K237" i="96"/>
  <c r="C238" i="96"/>
  <c r="D238" i="96"/>
  <c r="E238" i="96"/>
  <c r="F238" i="96"/>
  <c r="G238" i="96"/>
  <c r="H238" i="96"/>
  <c r="I238" i="96"/>
  <c r="J238" i="96"/>
  <c r="K238" i="96"/>
  <c r="C239" i="96"/>
  <c r="D239" i="96"/>
  <c r="E239" i="96"/>
  <c r="F239" i="96"/>
  <c r="G239" i="96"/>
  <c r="H239" i="96"/>
  <c r="I239" i="96"/>
  <c r="J239" i="96"/>
  <c r="K239" i="96"/>
  <c r="C240" i="96"/>
  <c r="D240" i="96"/>
  <c r="E240" i="96"/>
  <c r="F240" i="96"/>
  <c r="G240" i="96"/>
  <c r="H240" i="96"/>
  <c r="I240" i="96"/>
  <c r="J240" i="96"/>
  <c r="K240" i="96"/>
  <c r="C241" i="96"/>
  <c r="D241" i="96"/>
  <c r="E241" i="96"/>
  <c r="F241" i="96"/>
  <c r="G241" i="96"/>
  <c r="H241" i="96"/>
  <c r="I241" i="96"/>
  <c r="J241" i="96"/>
  <c r="K241" i="96"/>
  <c r="C247" i="96"/>
  <c r="D247" i="96"/>
  <c r="E247" i="96"/>
  <c r="F247" i="96"/>
  <c r="G247" i="96"/>
  <c r="H247" i="96"/>
  <c r="I247" i="96"/>
  <c r="J247" i="96"/>
  <c r="K247" i="96"/>
  <c r="C248" i="96"/>
  <c r="D248" i="96"/>
  <c r="E248" i="96"/>
  <c r="F248" i="96"/>
  <c r="G248" i="96"/>
  <c r="H248" i="96"/>
  <c r="I248" i="96"/>
  <c r="J248" i="96"/>
  <c r="K248" i="96"/>
  <c r="C249" i="96"/>
  <c r="D249" i="96"/>
  <c r="E249" i="96"/>
  <c r="F249" i="96"/>
  <c r="G249" i="96"/>
  <c r="H249" i="96"/>
  <c r="I249" i="96"/>
  <c r="J249" i="96"/>
  <c r="K249" i="96"/>
  <c r="C250" i="96"/>
  <c r="D250" i="96"/>
  <c r="E250" i="96"/>
  <c r="F250" i="96"/>
  <c r="G250" i="96"/>
  <c r="H250" i="96"/>
  <c r="I250" i="96"/>
  <c r="J250" i="96"/>
  <c r="K250" i="96"/>
  <c r="D315" i="96"/>
  <c r="E315" i="96"/>
  <c r="F315" i="96"/>
  <c r="G315" i="96"/>
  <c r="H315" i="96"/>
  <c r="I315" i="96"/>
  <c r="J315" i="96"/>
  <c r="K315" i="96"/>
  <c r="D316" i="96"/>
  <c r="E316" i="96"/>
  <c r="F316" i="96"/>
  <c r="G316" i="96"/>
  <c r="H316" i="96"/>
  <c r="I316" i="96"/>
  <c r="J316" i="96"/>
  <c r="K316" i="96"/>
  <c r="D317" i="96"/>
  <c r="E317" i="96"/>
  <c r="F317" i="96"/>
  <c r="G317" i="96"/>
  <c r="H317" i="96"/>
  <c r="I317" i="96"/>
  <c r="J317" i="96"/>
  <c r="K317" i="96"/>
  <c r="D318" i="96"/>
  <c r="E318" i="96"/>
  <c r="F318" i="96"/>
  <c r="G318" i="96"/>
  <c r="H318" i="96"/>
  <c r="I318" i="96"/>
  <c r="J318" i="96"/>
  <c r="K318" i="96"/>
  <c r="D319" i="96"/>
  <c r="E319" i="96"/>
  <c r="F319" i="96"/>
  <c r="G319" i="96"/>
  <c r="H319" i="96"/>
  <c r="E61" i="69"/>
  <c r="D280" i="96"/>
  <c r="E280" i="96"/>
  <c r="F280" i="96"/>
  <c r="G280" i="96"/>
  <c r="H280" i="96"/>
  <c r="I280" i="96"/>
  <c r="J280" i="96"/>
  <c r="K280" i="96"/>
  <c r="D281" i="96"/>
  <c r="E281" i="96"/>
  <c r="F281" i="96"/>
  <c r="G281" i="96"/>
  <c r="H281" i="96"/>
  <c r="I281" i="96"/>
  <c r="J281" i="96"/>
  <c r="K281" i="96"/>
  <c r="D282" i="96"/>
  <c r="E282" i="96"/>
  <c r="F282" i="96"/>
  <c r="G282" i="96"/>
  <c r="H282" i="96"/>
  <c r="I282" i="96"/>
  <c r="J282" i="96"/>
  <c r="K282" i="96"/>
  <c r="D283" i="96"/>
  <c r="E283" i="96"/>
  <c r="F283" i="96"/>
  <c r="G283" i="96"/>
  <c r="H283" i="96"/>
  <c r="H284" i="96" s="1"/>
  <c r="I283" i="96"/>
  <c r="J283" i="96"/>
  <c r="K283" i="96"/>
  <c r="D284" i="96"/>
  <c r="E284" i="96"/>
  <c r="F284" i="96"/>
  <c r="G284" i="96"/>
  <c r="E60" i="69"/>
  <c r="F60" i="69"/>
  <c r="E58" i="69"/>
  <c r="E59" i="69"/>
  <c r="F58" i="69"/>
  <c r="F59" i="69"/>
  <c r="F61" i="69"/>
  <c r="E133" i="91"/>
  <c r="E124" i="66" s="1"/>
  <c r="E190" i="66" s="1"/>
  <c r="E134" i="91"/>
  <c r="E135" i="91"/>
  <c r="E136" i="91"/>
  <c r="F133" i="91"/>
  <c r="F124" i="66" s="1"/>
  <c r="F190" i="66" s="1"/>
  <c r="F134" i="91"/>
  <c r="F135" i="91"/>
  <c r="F126" i="66" s="1"/>
  <c r="F136" i="91"/>
  <c r="E137" i="91"/>
  <c r="E63" i="69"/>
  <c r="E65" i="69"/>
  <c r="F64" i="69"/>
  <c r="F65" i="69"/>
  <c r="E138" i="91"/>
  <c r="E139" i="91"/>
  <c r="E130" i="66" s="1"/>
  <c r="E196" i="66" s="1"/>
  <c r="F137" i="91"/>
  <c r="F138" i="91"/>
  <c r="F129" i="66" s="1"/>
  <c r="F195" i="66" s="1"/>
  <c r="F139" i="91"/>
  <c r="F130" i="68" s="1"/>
  <c r="F196" i="68" s="1"/>
  <c r="F140" i="91"/>
  <c r="F131" i="66" s="1"/>
  <c r="F197" i="66" s="1"/>
  <c r="F216" i="98"/>
  <c r="E345" i="98"/>
  <c r="E284" i="98"/>
  <c r="D297" i="98"/>
  <c r="E297" i="98"/>
  <c r="D310" i="98"/>
  <c r="C61" i="102"/>
  <c r="C63" i="102"/>
  <c r="C64" i="102"/>
  <c r="C65" i="102"/>
  <c r="D61" i="102"/>
  <c r="D63" i="102"/>
  <c r="D65" i="102"/>
  <c r="B3" i="102"/>
  <c r="B2" i="71"/>
  <c r="B2" i="102" s="1"/>
  <c r="B238" i="102"/>
  <c r="B206" i="102"/>
  <c r="B164" i="102"/>
  <c r="B166" i="102" s="1"/>
  <c r="B128" i="102"/>
  <c r="B138" i="102" s="1"/>
  <c r="B91" i="102"/>
  <c r="B95" i="102" s="1"/>
  <c r="G211" i="98"/>
  <c r="I211" i="98"/>
  <c r="E212" i="98"/>
  <c r="D30" i="101"/>
  <c r="E84" i="91"/>
  <c r="E85" i="91"/>
  <c r="E76" i="68" s="1"/>
  <c r="E77" i="68"/>
  <c r="E143" i="68" s="1"/>
  <c r="E87" i="91"/>
  <c r="E88" i="91"/>
  <c r="E89" i="91"/>
  <c r="E80" i="68" s="1"/>
  <c r="E90" i="91"/>
  <c r="E81" i="68" s="1"/>
  <c r="E91" i="91"/>
  <c r="E92" i="91"/>
  <c r="E83" i="68" s="1"/>
  <c r="E149" i="68" s="1"/>
  <c r="E93" i="91"/>
  <c r="E84" i="68" s="1"/>
  <c r="E94" i="91"/>
  <c r="E95" i="91"/>
  <c r="E96" i="91"/>
  <c r="E87" i="68" s="1"/>
  <c r="E97" i="91"/>
  <c r="E88" i="68" s="1"/>
  <c r="E154" i="68" s="1"/>
  <c r="E98" i="91"/>
  <c r="E99" i="91"/>
  <c r="E90" i="68" s="1"/>
  <c r="E156" i="68" s="1"/>
  <c r="E100" i="91"/>
  <c r="E101" i="91"/>
  <c r="E112" i="91"/>
  <c r="E103" i="68" s="1"/>
  <c r="E169" i="68" s="1"/>
  <c r="E113" i="91"/>
  <c r="E114" i="91"/>
  <c r="E115" i="91"/>
  <c r="F84" i="91"/>
  <c r="F75" i="68" s="1"/>
  <c r="F141" i="68" s="1"/>
  <c r="F85" i="91"/>
  <c r="F87" i="91"/>
  <c r="F88" i="91"/>
  <c r="F79" i="68" s="1"/>
  <c r="F145" i="68" s="1"/>
  <c r="F89" i="91"/>
  <c r="F90" i="91"/>
  <c r="F81" i="68" s="1"/>
  <c r="F147" i="68" s="1"/>
  <c r="F91" i="91"/>
  <c r="F82" i="68" s="1"/>
  <c r="F148" i="68" s="1"/>
  <c r="F92" i="91"/>
  <c r="F93" i="91"/>
  <c r="F94" i="91"/>
  <c r="F85" i="68" s="1"/>
  <c r="F151" i="68" s="1"/>
  <c r="F95" i="91"/>
  <c r="F96" i="91"/>
  <c r="F97" i="91"/>
  <c r="F98" i="91"/>
  <c r="F89" i="68" s="1"/>
  <c r="F155" i="68" s="1"/>
  <c r="F99" i="91"/>
  <c r="F100" i="91"/>
  <c r="F91" i="68" s="1"/>
  <c r="F157" i="68" s="1"/>
  <c r="F101" i="91"/>
  <c r="F111" i="91"/>
  <c r="F102" i="68" s="1"/>
  <c r="F112" i="91"/>
  <c r="F113" i="91"/>
  <c r="F104" i="68" s="1"/>
  <c r="F170" i="68" s="1"/>
  <c r="F114" i="91"/>
  <c r="F105" i="68" s="1"/>
  <c r="F171" i="68" s="1"/>
  <c r="F115" i="91"/>
  <c r="F106" i="68" s="1"/>
  <c r="F172" i="68" s="1"/>
  <c r="M70" i="68"/>
  <c r="O63" i="91"/>
  <c r="B316" i="96" s="1"/>
  <c r="O64" i="91"/>
  <c r="B317" i="96" s="1"/>
  <c r="O65" i="91"/>
  <c r="B318" i="96" s="1"/>
  <c r="O62" i="91"/>
  <c r="B315" i="96" s="1"/>
  <c r="O37" i="91"/>
  <c r="B200" i="96" s="1"/>
  <c r="O38" i="91"/>
  <c r="B201" i="96" s="1"/>
  <c r="O39" i="91"/>
  <c r="B202" i="96" s="1"/>
  <c r="O40" i="91"/>
  <c r="B203" i="96" s="1"/>
  <c r="O36" i="91"/>
  <c r="B199" i="96" s="1"/>
  <c r="J220" i="91"/>
  <c r="M220" i="91"/>
  <c r="H220" i="91"/>
  <c r="K220" i="91"/>
  <c r="L220" i="91"/>
  <c r="F220" i="91"/>
  <c r="G220" i="91"/>
  <c r="G70" i="91"/>
  <c r="F70" i="91"/>
  <c r="L70" i="91"/>
  <c r="O49" i="91"/>
  <c r="O9" i="91"/>
  <c r="O10" i="91"/>
  <c r="O11" i="91"/>
  <c r="O12" i="91"/>
  <c r="O13" i="91"/>
  <c r="O14" i="91"/>
  <c r="O15" i="91"/>
  <c r="O16" i="91"/>
  <c r="O17" i="91"/>
  <c r="O18" i="91"/>
  <c r="O19" i="91"/>
  <c r="O20" i="91"/>
  <c r="O21" i="91"/>
  <c r="O22" i="91"/>
  <c r="O23" i="91"/>
  <c r="O24" i="91"/>
  <c r="B119" i="96" s="1"/>
  <c r="O25" i="91"/>
  <c r="B120" i="96" s="1"/>
  <c r="O26" i="91"/>
  <c r="B121" i="96" s="1"/>
  <c r="O27" i="91"/>
  <c r="O28" i="91"/>
  <c r="O29" i="91"/>
  <c r="O30" i="91"/>
  <c r="O31" i="91"/>
  <c r="O32" i="91"/>
  <c r="O33" i="91"/>
  <c r="O34" i="91"/>
  <c r="O35" i="91"/>
  <c r="B41" i="91"/>
  <c r="B41" i="68" s="1"/>
  <c r="C41" i="91"/>
  <c r="D41" i="91"/>
  <c r="D41" i="68" s="1"/>
  <c r="B42" i="91"/>
  <c r="B42" i="68" s="1"/>
  <c r="B174" i="68" s="1"/>
  <c r="C42" i="91"/>
  <c r="C42" i="68" s="1"/>
  <c r="D42" i="91"/>
  <c r="B43" i="91"/>
  <c r="B43" i="66" s="1"/>
  <c r="C43" i="91"/>
  <c r="D43" i="91"/>
  <c r="D43" i="68" s="1"/>
  <c r="D109" i="68" s="1"/>
  <c r="B44" i="91"/>
  <c r="C44" i="91"/>
  <c r="C44" i="66" s="1"/>
  <c r="C176" i="66" s="1"/>
  <c r="B45" i="91"/>
  <c r="B45" i="66" s="1"/>
  <c r="B177" i="66" s="1"/>
  <c r="C45" i="91"/>
  <c r="C45" i="68" s="1"/>
  <c r="D45" i="91"/>
  <c r="B46" i="91"/>
  <c r="B46" i="66" s="1"/>
  <c r="C46" i="91"/>
  <c r="D46" i="91"/>
  <c r="D46" i="68" s="1"/>
  <c r="B47" i="91"/>
  <c r="C47" i="91"/>
  <c r="C47" i="68" s="1"/>
  <c r="C179" i="68" s="1"/>
  <c r="D47" i="91"/>
  <c r="D47" i="66" s="1"/>
  <c r="B48" i="91"/>
  <c r="B48" i="69" s="1"/>
  <c r="B114" i="69" s="1"/>
  <c r="C48" i="91"/>
  <c r="D48" i="91"/>
  <c r="B50" i="91"/>
  <c r="B50" i="68" s="1"/>
  <c r="B182" i="68" s="1"/>
  <c r="C50" i="91"/>
  <c r="C50" i="69" s="1"/>
  <c r="C182" i="69" s="1"/>
  <c r="D50" i="91"/>
  <c r="B51" i="91"/>
  <c r="B51" i="68" s="1"/>
  <c r="B183" i="68" s="1"/>
  <c r="C51" i="91"/>
  <c r="D51" i="91"/>
  <c r="D51" i="68" s="1"/>
  <c r="D183" i="68" s="1"/>
  <c r="B52" i="91"/>
  <c r="C52" i="91"/>
  <c r="C52" i="66" s="1"/>
  <c r="C184" i="66" s="1"/>
  <c r="D52" i="91"/>
  <c r="D52" i="68" s="1"/>
  <c r="B53" i="91"/>
  <c r="B53" i="68" s="1"/>
  <c r="B185" i="68" s="1"/>
  <c r="C53" i="91"/>
  <c r="D53" i="91"/>
  <c r="D53" i="68" s="1"/>
  <c r="B54" i="91"/>
  <c r="B54" i="66" s="1"/>
  <c r="C54" i="91"/>
  <c r="C54" i="68" s="1"/>
  <c r="D54" i="91"/>
  <c r="B55" i="91"/>
  <c r="B55" i="68" s="1"/>
  <c r="B187" i="68" s="1"/>
  <c r="C55" i="91"/>
  <c r="C55" i="68" s="1"/>
  <c r="C187" i="68" s="1"/>
  <c r="D55" i="91"/>
  <c r="D55" i="68" s="1"/>
  <c r="B56" i="91"/>
  <c r="C56" i="91"/>
  <c r="D56" i="91"/>
  <c r="D56" i="66" s="1"/>
  <c r="D188" i="66" s="1"/>
  <c r="B57" i="91"/>
  <c r="B57" i="68" s="1"/>
  <c r="C57" i="91"/>
  <c r="D57" i="91"/>
  <c r="D57" i="66" s="1"/>
  <c r="D189" i="66" s="1"/>
  <c r="O58" i="91"/>
  <c r="O59" i="91"/>
  <c r="O60" i="91"/>
  <c r="O61" i="91"/>
  <c r="O70" i="91"/>
  <c r="E77" i="66"/>
  <c r="E38" i="69"/>
  <c r="E104" i="69" s="1"/>
  <c r="F22" i="69"/>
  <c r="F26" i="69"/>
  <c r="E9" i="69"/>
  <c r="E10" i="69"/>
  <c r="E12" i="69"/>
  <c r="E14" i="69"/>
  <c r="E15" i="69"/>
  <c r="E16" i="69"/>
  <c r="E17" i="69"/>
  <c r="E18" i="69"/>
  <c r="E19" i="69"/>
  <c r="E20" i="69"/>
  <c r="E21" i="69"/>
  <c r="E22" i="69"/>
  <c r="E24" i="69"/>
  <c r="E26" i="69"/>
  <c r="E37" i="69"/>
  <c r="E103" i="69" s="1"/>
  <c r="E39" i="69"/>
  <c r="E105" i="69" s="1"/>
  <c r="F9" i="69"/>
  <c r="F10" i="69"/>
  <c r="F11" i="69"/>
  <c r="F14" i="69"/>
  <c r="F15" i="69"/>
  <c r="F16" i="69"/>
  <c r="F17" i="69"/>
  <c r="F18" i="69"/>
  <c r="F19" i="69"/>
  <c r="F20" i="69"/>
  <c r="F21" i="69"/>
  <c r="F24" i="69"/>
  <c r="F25" i="69"/>
  <c r="F37" i="69"/>
  <c r="F103" i="69" s="1"/>
  <c r="F38" i="69"/>
  <c r="F104" i="69" s="1"/>
  <c r="J70" i="68"/>
  <c r="F122" i="69"/>
  <c r="E122" i="69"/>
  <c r="E120" i="69"/>
  <c r="F119" i="69"/>
  <c r="F118" i="69"/>
  <c r="E118" i="69"/>
  <c r="E117" i="69"/>
  <c r="E116" i="69"/>
  <c r="F115" i="69"/>
  <c r="E115" i="69"/>
  <c r="E112" i="69"/>
  <c r="F111" i="69"/>
  <c r="E111" i="69"/>
  <c r="F110" i="69"/>
  <c r="F109" i="69"/>
  <c r="F106" i="69"/>
  <c r="E106" i="69"/>
  <c r="B181" i="66"/>
  <c r="C181" i="66"/>
  <c r="D181" i="66"/>
  <c r="B181" i="69"/>
  <c r="C181" i="69"/>
  <c r="D181" i="69"/>
  <c r="B181" i="68"/>
  <c r="C181" i="68"/>
  <c r="D181" i="68"/>
  <c r="B33" i="66"/>
  <c r="B165" i="66" s="1"/>
  <c r="C33" i="66"/>
  <c r="C165" i="66" s="1"/>
  <c r="D33" i="66"/>
  <c r="D165" i="66" s="1"/>
  <c r="B33" i="69"/>
  <c r="B165" i="69" s="1"/>
  <c r="C33" i="69"/>
  <c r="C165" i="69" s="1"/>
  <c r="D33" i="69"/>
  <c r="D165" i="69" s="1"/>
  <c r="B33" i="68"/>
  <c r="B165" i="68" s="1"/>
  <c r="C33" i="68"/>
  <c r="C165" i="68" s="1"/>
  <c r="D33" i="68"/>
  <c r="D165" i="68" s="1"/>
  <c r="B28" i="66"/>
  <c r="B160" i="66" s="1"/>
  <c r="C28" i="66"/>
  <c r="C160" i="66" s="1"/>
  <c r="D28" i="66"/>
  <c r="D160" i="66" s="1"/>
  <c r="B28" i="69"/>
  <c r="B160" i="69" s="1"/>
  <c r="C28" i="69"/>
  <c r="C160" i="69" s="1"/>
  <c r="D28" i="69"/>
  <c r="D160" i="69" s="1"/>
  <c r="B28" i="68"/>
  <c r="B160" i="68" s="1"/>
  <c r="C28" i="68"/>
  <c r="C160" i="68" s="1"/>
  <c r="D28" i="68"/>
  <c r="D160" i="68" s="1"/>
  <c r="B172" i="66"/>
  <c r="C172" i="66"/>
  <c r="D172" i="66"/>
  <c r="B172" i="69"/>
  <c r="C172" i="69"/>
  <c r="D172" i="69"/>
  <c r="B172" i="68"/>
  <c r="C172" i="68"/>
  <c r="D172" i="68"/>
  <c r="B169" i="66"/>
  <c r="C169" i="66"/>
  <c r="D169" i="66"/>
  <c r="B169" i="69"/>
  <c r="C169" i="69"/>
  <c r="D169" i="69"/>
  <c r="B169" i="68"/>
  <c r="C169" i="68"/>
  <c r="D169" i="68"/>
  <c r="B24" i="66"/>
  <c r="B90" i="66" s="1"/>
  <c r="C24" i="66"/>
  <c r="C90" i="66" s="1"/>
  <c r="D24" i="66"/>
  <c r="D90" i="66" s="1"/>
  <c r="B24" i="69"/>
  <c r="B90" i="69" s="1"/>
  <c r="C24" i="69"/>
  <c r="C90" i="69" s="1"/>
  <c r="D24" i="69"/>
  <c r="B24" i="68"/>
  <c r="B90" i="68" s="1"/>
  <c r="C24" i="68"/>
  <c r="C90" i="68" s="1"/>
  <c r="D24" i="68"/>
  <c r="D90" i="68" s="1"/>
  <c r="B19" i="66"/>
  <c r="C19" i="66"/>
  <c r="C85" i="66" s="1"/>
  <c r="D19" i="66"/>
  <c r="D85" i="66" s="1"/>
  <c r="B19" i="69"/>
  <c r="B85" i="69" s="1"/>
  <c r="C19" i="69"/>
  <c r="D19" i="69"/>
  <c r="D85" i="69" s="1"/>
  <c r="B19" i="68"/>
  <c r="B85" i="68" s="1"/>
  <c r="C19" i="68"/>
  <c r="C85" i="68" s="1"/>
  <c r="D19" i="68"/>
  <c r="D85" i="68" s="1"/>
  <c r="B13" i="68"/>
  <c r="B145" i="68" s="1"/>
  <c r="C13" i="68"/>
  <c r="C145" i="68" s="1"/>
  <c r="D13" i="68"/>
  <c r="D145" i="68" s="1"/>
  <c r="B14" i="68"/>
  <c r="B146" i="68" s="1"/>
  <c r="C14" i="68"/>
  <c r="C146" i="68" s="1"/>
  <c r="D14" i="68"/>
  <c r="D146" i="68" s="1"/>
  <c r="B15" i="68"/>
  <c r="B147" i="68" s="1"/>
  <c r="C15" i="68"/>
  <c r="C147" i="68" s="1"/>
  <c r="D15" i="68"/>
  <c r="D147" i="68" s="1"/>
  <c r="B16" i="68"/>
  <c r="B148" i="68" s="1"/>
  <c r="C16" i="68"/>
  <c r="D16" i="68"/>
  <c r="D148" i="68" s="1"/>
  <c r="B17" i="68"/>
  <c r="B149" i="68" s="1"/>
  <c r="C17" i="68"/>
  <c r="D17" i="68"/>
  <c r="D149" i="68" s="1"/>
  <c r="B18" i="68"/>
  <c r="B150" i="68" s="1"/>
  <c r="C18" i="68"/>
  <c r="C150" i="68" s="1"/>
  <c r="D18" i="68"/>
  <c r="D150" i="68" s="1"/>
  <c r="B20" i="68"/>
  <c r="C20" i="68"/>
  <c r="C152" i="68" s="1"/>
  <c r="D20" i="68"/>
  <c r="D152" i="68" s="1"/>
  <c r="B21" i="68"/>
  <c r="B153" i="68" s="1"/>
  <c r="C21" i="68"/>
  <c r="C153" i="68" s="1"/>
  <c r="D21" i="68"/>
  <c r="D153" i="68" s="1"/>
  <c r="B22" i="68"/>
  <c r="C22" i="68"/>
  <c r="C154" i="68" s="1"/>
  <c r="D22" i="68"/>
  <c r="D154" i="68" s="1"/>
  <c r="B23" i="68"/>
  <c r="B89" i="68" s="1"/>
  <c r="C23" i="68"/>
  <c r="C155" i="68" s="1"/>
  <c r="D23" i="68"/>
  <c r="D155" i="68" s="1"/>
  <c r="B25" i="68"/>
  <c r="B157" i="68" s="1"/>
  <c r="C25" i="68"/>
  <c r="D25" i="68"/>
  <c r="D157" i="68" s="1"/>
  <c r="B26" i="68"/>
  <c r="B158" i="68" s="1"/>
  <c r="C26" i="68"/>
  <c r="C92" i="68" s="1"/>
  <c r="D26" i="68"/>
  <c r="D158" i="68" s="1"/>
  <c r="B27" i="68"/>
  <c r="B159" i="68" s="1"/>
  <c r="C27" i="68"/>
  <c r="C159" i="68" s="1"/>
  <c r="D27" i="68"/>
  <c r="B29" i="68"/>
  <c r="B161" i="68" s="1"/>
  <c r="C29" i="68"/>
  <c r="C161" i="68" s="1"/>
  <c r="D29" i="68"/>
  <c r="B30" i="68"/>
  <c r="B162" i="68" s="1"/>
  <c r="C30" i="68"/>
  <c r="C162" i="68" s="1"/>
  <c r="D30" i="68"/>
  <c r="B31" i="68"/>
  <c r="B163" i="68" s="1"/>
  <c r="C31" i="68"/>
  <c r="C163" i="68" s="1"/>
  <c r="D31" i="68"/>
  <c r="B32" i="68"/>
  <c r="B164" i="68" s="1"/>
  <c r="C32" i="68"/>
  <c r="C164" i="68" s="1"/>
  <c r="D32" i="68"/>
  <c r="D164" i="68" s="1"/>
  <c r="B34" i="68"/>
  <c r="B166" i="68" s="1"/>
  <c r="C34" i="68"/>
  <c r="C166" i="68" s="1"/>
  <c r="D34" i="68"/>
  <c r="D166" i="68" s="1"/>
  <c r="B35" i="68"/>
  <c r="C35" i="68"/>
  <c r="C167" i="68" s="1"/>
  <c r="D35" i="68"/>
  <c r="D167" i="68" s="1"/>
  <c r="B168" i="68"/>
  <c r="C168" i="68"/>
  <c r="D168" i="68"/>
  <c r="B170" i="68"/>
  <c r="C170" i="68"/>
  <c r="D170" i="68"/>
  <c r="B171" i="68"/>
  <c r="C171" i="68"/>
  <c r="D171" i="68"/>
  <c r="C41" i="68"/>
  <c r="C173" i="68" s="1"/>
  <c r="D42" i="68"/>
  <c r="B43" i="68"/>
  <c r="B175" i="68" s="1"/>
  <c r="C43" i="68"/>
  <c r="C175" i="68" s="1"/>
  <c r="B44" i="68"/>
  <c r="B176" i="68" s="1"/>
  <c r="C44" i="68"/>
  <c r="C176" i="68" s="1"/>
  <c r="D176" i="68"/>
  <c r="B45" i="68"/>
  <c r="D45" i="68"/>
  <c r="D177" i="68" s="1"/>
  <c r="B46" i="68"/>
  <c r="B178" i="68" s="1"/>
  <c r="C46" i="68"/>
  <c r="C178" i="68" s="1"/>
  <c r="B47" i="68"/>
  <c r="B179" i="68" s="1"/>
  <c r="C48" i="68"/>
  <c r="D48" i="68"/>
  <c r="D180" i="68" s="1"/>
  <c r="D50" i="68"/>
  <c r="D182" i="68" s="1"/>
  <c r="C51" i="68"/>
  <c r="B52" i="68"/>
  <c r="B184" i="68" s="1"/>
  <c r="C52" i="68"/>
  <c r="C118" i="68" s="1"/>
  <c r="C53" i="68"/>
  <c r="C185" i="68" s="1"/>
  <c r="B54" i="68"/>
  <c r="B186" i="68" s="1"/>
  <c r="D54" i="68"/>
  <c r="D186" i="68" s="1"/>
  <c r="B56" i="68"/>
  <c r="B188" i="68" s="1"/>
  <c r="C56" i="68"/>
  <c r="C188" i="68" s="1"/>
  <c r="D56" i="68"/>
  <c r="C57" i="68"/>
  <c r="C189" i="68" s="1"/>
  <c r="D57" i="68"/>
  <c r="D123" i="68" s="1"/>
  <c r="B190" i="68"/>
  <c r="C190" i="68"/>
  <c r="D190" i="68"/>
  <c r="B191" i="68"/>
  <c r="C191" i="68"/>
  <c r="D191" i="68"/>
  <c r="B192" i="68"/>
  <c r="C192" i="68"/>
  <c r="D192" i="68"/>
  <c r="B193" i="68"/>
  <c r="C193" i="68"/>
  <c r="D193" i="68"/>
  <c r="B194" i="68"/>
  <c r="C194" i="68"/>
  <c r="D194" i="68"/>
  <c r="B195" i="68"/>
  <c r="C195" i="68"/>
  <c r="D195" i="68"/>
  <c r="B196" i="68"/>
  <c r="C196" i="68"/>
  <c r="D196" i="68"/>
  <c r="B197" i="68"/>
  <c r="C197" i="68"/>
  <c r="D197" i="68"/>
  <c r="B13" i="66"/>
  <c r="B145" i="66" s="1"/>
  <c r="C13" i="66"/>
  <c r="C145" i="66" s="1"/>
  <c r="D13" i="66"/>
  <c r="D145" i="66" s="1"/>
  <c r="B14" i="66"/>
  <c r="B146" i="66" s="1"/>
  <c r="C14" i="66"/>
  <c r="C146" i="66" s="1"/>
  <c r="D14" i="66"/>
  <c r="D146" i="66" s="1"/>
  <c r="B15" i="66"/>
  <c r="B147" i="66" s="1"/>
  <c r="C15" i="66"/>
  <c r="D15" i="66"/>
  <c r="D147" i="66" s="1"/>
  <c r="B16" i="66"/>
  <c r="B148" i="66" s="1"/>
  <c r="C16" i="66"/>
  <c r="C148" i="66" s="1"/>
  <c r="D16" i="66"/>
  <c r="D148" i="66" s="1"/>
  <c r="B17" i="66"/>
  <c r="B149" i="66" s="1"/>
  <c r="C17" i="66"/>
  <c r="C149" i="66" s="1"/>
  <c r="D17" i="66"/>
  <c r="D149" i="66" s="1"/>
  <c r="B18" i="66"/>
  <c r="B150" i="66" s="1"/>
  <c r="C18" i="66"/>
  <c r="C150" i="66" s="1"/>
  <c r="D18" i="66"/>
  <c r="D150" i="66" s="1"/>
  <c r="B20" i="66"/>
  <c r="B152" i="66" s="1"/>
  <c r="C20" i="66"/>
  <c r="C152" i="66" s="1"/>
  <c r="D20" i="66"/>
  <c r="D152" i="66" s="1"/>
  <c r="B21" i="66"/>
  <c r="C21" i="66"/>
  <c r="C153" i="66" s="1"/>
  <c r="D21" i="66"/>
  <c r="D153" i="66" s="1"/>
  <c r="B22" i="66"/>
  <c r="C22" i="66"/>
  <c r="C154" i="66" s="1"/>
  <c r="D22" i="66"/>
  <c r="D154" i="66" s="1"/>
  <c r="B23" i="66"/>
  <c r="B155" i="66" s="1"/>
  <c r="C23" i="66"/>
  <c r="C155" i="66" s="1"/>
  <c r="D23" i="66"/>
  <c r="D155" i="66" s="1"/>
  <c r="B25" i="66"/>
  <c r="B157" i="66" s="1"/>
  <c r="C25" i="66"/>
  <c r="C157" i="66" s="1"/>
  <c r="D25" i="66"/>
  <c r="B26" i="66"/>
  <c r="B158" i="66" s="1"/>
  <c r="C26" i="66"/>
  <c r="C158" i="66" s="1"/>
  <c r="D26" i="66"/>
  <c r="D158" i="66" s="1"/>
  <c r="B27" i="66"/>
  <c r="B159" i="66" s="1"/>
  <c r="C27" i="66"/>
  <c r="C159" i="66" s="1"/>
  <c r="D27" i="66"/>
  <c r="D159" i="66" s="1"/>
  <c r="B29" i="66"/>
  <c r="B161" i="66" s="1"/>
  <c r="C29" i="66"/>
  <c r="C161" i="66" s="1"/>
  <c r="D29" i="66"/>
  <c r="D95" i="66" s="1"/>
  <c r="B30" i="66"/>
  <c r="B162" i="66" s="1"/>
  <c r="C30" i="66"/>
  <c r="C162" i="66" s="1"/>
  <c r="D30" i="66"/>
  <c r="D162" i="66" s="1"/>
  <c r="B31" i="66"/>
  <c r="C31" i="66"/>
  <c r="C163" i="66" s="1"/>
  <c r="D31" i="66"/>
  <c r="D163" i="66" s="1"/>
  <c r="B32" i="66"/>
  <c r="B164" i="66" s="1"/>
  <c r="C32" i="66"/>
  <c r="C164" i="66" s="1"/>
  <c r="D32" i="66"/>
  <c r="D164" i="66" s="1"/>
  <c r="B34" i="66"/>
  <c r="C34" i="66"/>
  <c r="C166" i="66" s="1"/>
  <c r="D34" i="66"/>
  <c r="D166" i="66" s="1"/>
  <c r="B35" i="66"/>
  <c r="C35" i="66"/>
  <c r="C167" i="66" s="1"/>
  <c r="D35" i="66"/>
  <c r="D167" i="66" s="1"/>
  <c r="B168" i="66"/>
  <c r="C168" i="66"/>
  <c r="D168" i="66"/>
  <c r="B170" i="66"/>
  <c r="C170" i="66"/>
  <c r="D170" i="66"/>
  <c r="B171" i="66"/>
  <c r="C171" i="66"/>
  <c r="D171" i="66"/>
  <c r="C41" i="66"/>
  <c r="C173" i="66" s="1"/>
  <c r="D41" i="66"/>
  <c r="D173" i="66" s="1"/>
  <c r="B42" i="66"/>
  <c r="B174" i="66" s="1"/>
  <c r="D42" i="66"/>
  <c r="D174" i="66" s="1"/>
  <c r="C43" i="66"/>
  <c r="C175" i="66" s="1"/>
  <c r="B44" i="66"/>
  <c r="B176" i="66" s="1"/>
  <c r="D176" i="66"/>
  <c r="D45" i="66"/>
  <c r="D177" i="66" s="1"/>
  <c r="C46" i="66"/>
  <c r="C178" i="66" s="1"/>
  <c r="B47" i="66"/>
  <c r="B113" i="66" s="1"/>
  <c r="C48" i="66"/>
  <c r="D48" i="66"/>
  <c r="D180" i="66" s="1"/>
  <c r="B50" i="66"/>
  <c r="B182" i="66" s="1"/>
  <c r="D50" i="66"/>
  <c r="D182" i="66" s="1"/>
  <c r="B51" i="66"/>
  <c r="B183" i="66" s="1"/>
  <c r="C51" i="66"/>
  <c r="B52" i="66"/>
  <c r="B184" i="66" s="1"/>
  <c r="C53" i="66"/>
  <c r="C119" i="66" s="1"/>
  <c r="D53" i="66"/>
  <c r="D185" i="66" s="1"/>
  <c r="D54" i="66"/>
  <c r="C55" i="66"/>
  <c r="C187" i="66" s="1"/>
  <c r="B56" i="66"/>
  <c r="B188" i="66" s="1"/>
  <c r="C56" i="66"/>
  <c r="C188" i="66" s="1"/>
  <c r="C57" i="66"/>
  <c r="C189" i="66" s="1"/>
  <c r="B190" i="66"/>
  <c r="C190" i="66"/>
  <c r="D190" i="66"/>
  <c r="B191" i="66"/>
  <c r="C191" i="66"/>
  <c r="D191" i="66"/>
  <c r="B192" i="66"/>
  <c r="C192" i="66"/>
  <c r="D192" i="66"/>
  <c r="B193" i="66"/>
  <c r="C193" i="66"/>
  <c r="D193" i="66"/>
  <c r="B194" i="66"/>
  <c r="C194" i="66"/>
  <c r="D194" i="66"/>
  <c r="B195" i="66"/>
  <c r="C195" i="66"/>
  <c r="D195" i="66"/>
  <c r="B196" i="66"/>
  <c r="C196" i="66"/>
  <c r="D196" i="66"/>
  <c r="B197" i="66"/>
  <c r="C197" i="66"/>
  <c r="D197" i="66"/>
  <c r="B115" i="66"/>
  <c r="C115" i="66"/>
  <c r="D115" i="66"/>
  <c r="C115" i="69"/>
  <c r="D115" i="69"/>
  <c r="B115" i="68"/>
  <c r="D115" i="68"/>
  <c r="B103" i="66"/>
  <c r="C103" i="66"/>
  <c r="D103" i="66"/>
  <c r="B104" i="66"/>
  <c r="C104" i="66"/>
  <c r="D104" i="66"/>
  <c r="B105" i="66"/>
  <c r="C105" i="66"/>
  <c r="D105" i="66"/>
  <c r="B106" i="66"/>
  <c r="C106" i="66"/>
  <c r="D106" i="66"/>
  <c r="B103" i="69"/>
  <c r="C103" i="69"/>
  <c r="D103" i="69"/>
  <c r="B104" i="69"/>
  <c r="C104" i="69"/>
  <c r="D104" i="69"/>
  <c r="B105" i="69"/>
  <c r="C105" i="69"/>
  <c r="D105" i="69"/>
  <c r="B106" i="69"/>
  <c r="C106" i="69"/>
  <c r="D106" i="69"/>
  <c r="B103" i="68"/>
  <c r="C103" i="68"/>
  <c r="D103" i="68"/>
  <c r="B104" i="68"/>
  <c r="C104" i="68"/>
  <c r="D104" i="68"/>
  <c r="B105" i="68"/>
  <c r="C105" i="68"/>
  <c r="D105" i="68"/>
  <c r="B106" i="68"/>
  <c r="C106" i="68"/>
  <c r="D106" i="68"/>
  <c r="B190" i="91"/>
  <c r="C190" i="91"/>
  <c r="D190" i="91"/>
  <c r="B187" i="91"/>
  <c r="C187" i="91"/>
  <c r="D187" i="91"/>
  <c r="B197" i="69"/>
  <c r="C197" i="69"/>
  <c r="D197" i="69"/>
  <c r="B199" i="91"/>
  <c r="C199" i="91"/>
  <c r="D199" i="91"/>
  <c r="B124" i="91"/>
  <c r="C124" i="91"/>
  <c r="D124" i="91"/>
  <c r="C51" i="69"/>
  <c r="C117" i="69" s="1"/>
  <c r="B115" i="91"/>
  <c r="C115" i="91"/>
  <c r="D115" i="91"/>
  <c r="B47" i="69"/>
  <c r="B179" i="69" s="1"/>
  <c r="C47" i="69"/>
  <c r="C179" i="69" s="1"/>
  <c r="D47" i="69"/>
  <c r="B112" i="91"/>
  <c r="C112" i="91"/>
  <c r="D112" i="91"/>
  <c r="D363" i="98"/>
  <c r="E363" i="98"/>
  <c r="D364" i="98"/>
  <c r="E364" i="98"/>
  <c r="D365" i="98"/>
  <c r="D347" i="98"/>
  <c r="D354" i="98" s="1"/>
  <c r="E365" i="98"/>
  <c r="E350" i="98"/>
  <c r="E347" i="98"/>
  <c r="C309" i="98"/>
  <c r="C308" i="98"/>
  <c r="C307" i="98"/>
  <c r="C306" i="98"/>
  <c r="C305" i="98"/>
  <c r="C304" i="98"/>
  <c r="C303" i="98"/>
  <c r="C296" i="98"/>
  <c r="C295" i="98"/>
  <c r="C294" i="98"/>
  <c r="C293" i="98"/>
  <c r="C292" i="98"/>
  <c r="C291" i="98"/>
  <c r="C290" i="98"/>
  <c r="C283" i="98"/>
  <c r="C282" i="98"/>
  <c r="C281" i="98"/>
  <c r="C280" i="98"/>
  <c r="C279" i="98"/>
  <c r="C278" i="98"/>
  <c r="C277" i="98"/>
  <c r="B9" i="68"/>
  <c r="C9" i="68"/>
  <c r="C141" i="68" s="1"/>
  <c r="D9" i="68"/>
  <c r="D75" i="68" s="1"/>
  <c r="B10" i="68"/>
  <c r="B142" i="68" s="1"/>
  <c r="C10" i="68"/>
  <c r="C142" i="68" s="1"/>
  <c r="D10" i="68"/>
  <c r="D76" i="68" s="1"/>
  <c r="B11" i="68"/>
  <c r="B77" i="68" s="1"/>
  <c r="C11" i="68"/>
  <c r="C77" i="68" s="1"/>
  <c r="D11" i="68"/>
  <c r="D143" i="68" s="1"/>
  <c r="B12" i="68"/>
  <c r="B144" i="68" s="1"/>
  <c r="C12" i="68"/>
  <c r="C78" i="68" s="1"/>
  <c r="D12" i="68"/>
  <c r="D144" i="68" s="1"/>
  <c r="B81" i="68"/>
  <c r="C81" i="68"/>
  <c r="D86" i="68"/>
  <c r="C97" i="68"/>
  <c r="D98" i="68"/>
  <c r="B99" i="68"/>
  <c r="C101" i="68"/>
  <c r="B102" i="68"/>
  <c r="C102" i="68"/>
  <c r="D102" i="68"/>
  <c r="D110" i="68"/>
  <c r="D111" i="68"/>
  <c r="B118" i="68"/>
  <c r="B124" i="68"/>
  <c r="C124" i="68"/>
  <c r="D124" i="68"/>
  <c r="B125" i="68"/>
  <c r="C125" i="68"/>
  <c r="D125" i="68"/>
  <c r="B126" i="68"/>
  <c r="C126" i="68"/>
  <c r="D126" i="68"/>
  <c r="B127" i="68"/>
  <c r="C127" i="68"/>
  <c r="D127" i="68"/>
  <c r="B128" i="68"/>
  <c r="C128" i="68"/>
  <c r="D128" i="68"/>
  <c r="B129" i="68"/>
  <c r="C129" i="68"/>
  <c r="D129" i="68"/>
  <c r="B130" i="68"/>
  <c r="C130" i="68"/>
  <c r="D130" i="68"/>
  <c r="B131" i="68"/>
  <c r="C131" i="68"/>
  <c r="D131" i="68"/>
  <c r="B9" i="69"/>
  <c r="C9" i="69"/>
  <c r="C141" i="69" s="1"/>
  <c r="D9" i="69"/>
  <c r="D141" i="69" s="1"/>
  <c r="B10" i="69"/>
  <c r="B142" i="69" s="1"/>
  <c r="C10" i="69"/>
  <c r="C142" i="69" s="1"/>
  <c r="D10" i="69"/>
  <c r="D142" i="69" s="1"/>
  <c r="B11" i="69"/>
  <c r="C11" i="69"/>
  <c r="C143" i="69" s="1"/>
  <c r="D11" i="69"/>
  <c r="D143" i="69" s="1"/>
  <c r="B12" i="69"/>
  <c r="C12" i="69"/>
  <c r="C144" i="69" s="1"/>
  <c r="D12" i="69"/>
  <c r="D144" i="69" s="1"/>
  <c r="B13" i="69"/>
  <c r="C13" i="69"/>
  <c r="C145" i="69" s="1"/>
  <c r="D13" i="69"/>
  <c r="D145" i="69" s="1"/>
  <c r="B14" i="69"/>
  <c r="B146" i="69" s="1"/>
  <c r="C14" i="69"/>
  <c r="D14" i="69"/>
  <c r="D146" i="69" s="1"/>
  <c r="B15" i="69"/>
  <c r="B147" i="69" s="1"/>
  <c r="C15" i="69"/>
  <c r="C147" i="69" s="1"/>
  <c r="D15" i="69"/>
  <c r="B16" i="69"/>
  <c r="C16" i="69"/>
  <c r="C148" i="69" s="1"/>
  <c r="D16" i="69"/>
  <c r="D148" i="69" s="1"/>
  <c r="B17" i="69"/>
  <c r="B149" i="69" s="1"/>
  <c r="C17" i="69"/>
  <c r="C149" i="69" s="1"/>
  <c r="D17" i="69"/>
  <c r="D149" i="69" s="1"/>
  <c r="B18" i="69"/>
  <c r="C18" i="69"/>
  <c r="C150" i="69" s="1"/>
  <c r="D18" i="69"/>
  <c r="D150" i="69" s="1"/>
  <c r="B20" i="69"/>
  <c r="B152" i="69" s="1"/>
  <c r="C20" i="69"/>
  <c r="C152" i="69" s="1"/>
  <c r="D20" i="69"/>
  <c r="D152" i="69" s="1"/>
  <c r="B21" i="69"/>
  <c r="B153" i="69" s="1"/>
  <c r="C21" i="69"/>
  <c r="C87" i="69" s="1"/>
  <c r="D21" i="69"/>
  <c r="D153" i="69" s="1"/>
  <c r="B22" i="69"/>
  <c r="B154" i="69" s="1"/>
  <c r="C22" i="69"/>
  <c r="C154" i="69" s="1"/>
  <c r="D22" i="69"/>
  <c r="D154" i="69" s="1"/>
  <c r="B23" i="69"/>
  <c r="B155" i="69" s="1"/>
  <c r="C23" i="69"/>
  <c r="C155" i="69" s="1"/>
  <c r="D23" i="69"/>
  <c r="D155" i="69" s="1"/>
  <c r="C156" i="69"/>
  <c r="B25" i="69"/>
  <c r="B157" i="69" s="1"/>
  <c r="C25" i="69"/>
  <c r="C157" i="69" s="1"/>
  <c r="D25" i="69"/>
  <c r="D157" i="69" s="1"/>
  <c r="B26" i="69"/>
  <c r="B158" i="69" s="1"/>
  <c r="C26" i="69"/>
  <c r="C92" i="69" s="1"/>
  <c r="D26" i="69"/>
  <c r="D158" i="69" s="1"/>
  <c r="B27" i="69"/>
  <c r="B159" i="69" s="1"/>
  <c r="C27" i="69"/>
  <c r="C159" i="69" s="1"/>
  <c r="D27" i="69"/>
  <c r="D159" i="69" s="1"/>
  <c r="B29" i="69"/>
  <c r="B161" i="69" s="1"/>
  <c r="C29" i="69"/>
  <c r="C95" i="69" s="1"/>
  <c r="D29" i="69"/>
  <c r="D161" i="69" s="1"/>
  <c r="B30" i="69"/>
  <c r="B162" i="69" s="1"/>
  <c r="C30" i="69"/>
  <c r="D30" i="69"/>
  <c r="D162" i="69" s="1"/>
  <c r="B31" i="69"/>
  <c r="B163" i="69" s="1"/>
  <c r="C31" i="69"/>
  <c r="C163" i="69" s="1"/>
  <c r="D31" i="69"/>
  <c r="D163" i="69" s="1"/>
  <c r="B32" i="69"/>
  <c r="B164" i="69" s="1"/>
  <c r="C32" i="69"/>
  <c r="C164" i="69" s="1"/>
  <c r="D32" i="69"/>
  <c r="D164" i="69" s="1"/>
  <c r="B34" i="69"/>
  <c r="B166" i="69" s="1"/>
  <c r="C34" i="69"/>
  <c r="C100" i="69" s="1"/>
  <c r="D34" i="69"/>
  <c r="D166" i="69" s="1"/>
  <c r="B35" i="69"/>
  <c r="B167" i="69" s="1"/>
  <c r="C35" i="69"/>
  <c r="C167" i="69" s="1"/>
  <c r="D35" i="69"/>
  <c r="B168" i="69"/>
  <c r="C168" i="69"/>
  <c r="D168" i="69"/>
  <c r="B170" i="69"/>
  <c r="C170" i="69"/>
  <c r="D170" i="69"/>
  <c r="B171" i="69"/>
  <c r="C171" i="69"/>
  <c r="D171" i="69"/>
  <c r="C41" i="69"/>
  <c r="D41" i="69"/>
  <c r="D173" i="69" s="1"/>
  <c r="B42" i="69"/>
  <c r="B174" i="69" s="1"/>
  <c r="D42" i="69"/>
  <c r="D174" i="69" s="1"/>
  <c r="B43" i="69"/>
  <c r="B175" i="69" s="1"/>
  <c r="C43" i="69"/>
  <c r="C175" i="69" s="1"/>
  <c r="B44" i="69"/>
  <c r="C44" i="69"/>
  <c r="C176" i="69" s="1"/>
  <c r="D176" i="69"/>
  <c r="B45" i="69"/>
  <c r="C45" i="69"/>
  <c r="C177" i="69" s="1"/>
  <c r="D45" i="69"/>
  <c r="D177" i="69" s="1"/>
  <c r="B46" i="69"/>
  <c r="B178" i="69" s="1"/>
  <c r="C46" i="69"/>
  <c r="C178" i="69" s="1"/>
  <c r="D46" i="69"/>
  <c r="D178" i="69" s="1"/>
  <c r="C48" i="69"/>
  <c r="C180" i="69" s="1"/>
  <c r="D48" i="69"/>
  <c r="D180" i="69" s="1"/>
  <c r="B50" i="69"/>
  <c r="D50" i="69"/>
  <c r="D182" i="69" s="1"/>
  <c r="B52" i="69"/>
  <c r="B184" i="69" s="1"/>
  <c r="C52" i="69"/>
  <c r="D52" i="69"/>
  <c r="D184" i="69" s="1"/>
  <c r="B53" i="69"/>
  <c r="B185" i="69" s="1"/>
  <c r="C53" i="69"/>
  <c r="C119" i="69" s="1"/>
  <c r="D53" i="69"/>
  <c r="D185" i="69" s="1"/>
  <c r="B54" i="69"/>
  <c r="B186" i="69" s="1"/>
  <c r="C54" i="69"/>
  <c r="C186" i="69" s="1"/>
  <c r="D54" i="69"/>
  <c r="D186" i="69" s="1"/>
  <c r="B55" i="69"/>
  <c r="B187" i="69" s="1"/>
  <c r="C55" i="69"/>
  <c r="C187" i="69" s="1"/>
  <c r="D55" i="69"/>
  <c r="D187" i="69" s="1"/>
  <c r="B56" i="69"/>
  <c r="B188" i="69" s="1"/>
  <c r="C56" i="69"/>
  <c r="C188" i="69" s="1"/>
  <c r="B57" i="69"/>
  <c r="B189" i="69" s="1"/>
  <c r="C57" i="69"/>
  <c r="C189" i="69" s="1"/>
  <c r="D57" i="69"/>
  <c r="B190" i="69"/>
  <c r="C190" i="69"/>
  <c r="D190" i="69"/>
  <c r="B191" i="69"/>
  <c r="C191" i="69"/>
  <c r="D191" i="69"/>
  <c r="B192" i="69"/>
  <c r="C192" i="69"/>
  <c r="D192" i="69"/>
  <c r="B193" i="69"/>
  <c r="C193" i="69"/>
  <c r="D193" i="69"/>
  <c r="B194" i="69"/>
  <c r="C194" i="69"/>
  <c r="D194" i="69"/>
  <c r="B195" i="69"/>
  <c r="C195" i="69"/>
  <c r="D195" i="69"/>
  <c r="B196" i="69"/>
  <c r="C196" i="69"/>
  <c r="D196" i="69"/>
  <c r="B87" i="69"/>
  <c r="D88" i="69"/>
  <c r="D94" i="69"/>
  <c r="B102" i="69"/>
  <c r="C102" i="69"/>
  <c r="D102" i="69"/>
  <c r="D110" i="69"/>
  <c r="B124" i="69"/>
  <c r="C124" i="69"/>
  <c r="D124" i="69"/>
  <c r="B125" i="69"/>
  <c r="C125" i="69"/>
  <c r="D125" i="69"/>
  <c r="B126" i="69"/>
  <c r="C126" i="69"/>
  <c r="D126" i="69"/>
  <c r="B127" i="69"/>
  <c r="C127" i="69"/>
  <c r="D127" i="69"/>
  <c r="B128" i="69"/>
  <c r="C128" i="69"/>
  <c r="D128" i="69"/>
  <c r="B129" i="69"/>
  <c r="C129" i="69"/>
  <c r="D129" i="69"/>
  <c r="B130" i="69"/>
  <c r="C130" i="69"/>
  <c r="D130" i="69"/>
  <c r="B131" i="69"/>
  <c r="C131" i="69"/>
  <c r="D131" i="69"/>
  <c r="B9" i="66"/>
  <c r="C9" i="66"/>
  <c r="C141" i="66" s="1"/>
  <c r="D9" i="66"/>
  <c r="D141" i="66" s="1"/>
  <c r="B10" i="66"/>
  <c r="B142" i="66" s="1"/>
  <c r="C10" i="66"/>
  <c r="C76" i="66" s="1"/>
  <c r="D10" i="66"/>
  <c r="B11" i="66"/>
  <c r="B143" i="66" s="1"/>
  <c r="C11" i="66"/>
  <c r="C143" i="66" s="1"/>
  <c r="D11" i="66"/>
  <c r="D143" i="66" s="1"/>
  <c r="B12" i="66"/>
  <c r="B144" i="66" s="1"/>
  <c r="C12" i="66"/>
  <c r="C78" i="66" s="1"/>
  <c r="D12" i="66"/>
  <c r="D144" i="66" s="1"/>
  <c r="D79" i="66"/>
  <c r="C82" i="66"/>
  <c r="D83" i="66"/>
  <c r="B84" i="66"/>
  <c r="B91" i="66"/>
  <c r="B92" i="66"/>
  <c r="C92" i="66"/>
  <c r="C94" i="66"/>
  <c r="B96" i="66"/>
  <c r="C96" i="66"/>
  <c r="B99" i="66"/>
  <c r="D99" i="66"/>
  <c r="B102" i="66"/>
  <c r="C102" i="66"/>
  <c r="D102" i="66"/>
  <c r="C107" i="66"/>
  <c r="D110" i="66"/>
  <c r="C112" i="66"/>
  <c r="D116" i="66"/>
  <c r="B124" i="66"/>
  <c r="C124" i="66"/>
  <c r="D124" i="66"/>
  <c r="B125" i="66"/>
  <c r="C125" i="66"/>
  <c r="D125" i="66"/>
  <c r="B126" i="66"/>
  <c r="C126" i="66"/>
  <c r="D126" i="66"/>
  <c r="B127" i="66"/>
  <c r="C127" i="66"/>
  <c r="D127" i="66"/>
  <c r="B128" i="66"/>
  <c r="C128" i="66"/>
  <c r="D128" i="66"/>
  <c r="B129" i="66"/>
  <c r="C129" i="66"/>
  <c r="D129" i="66"/>
  <c r="B130" i="66"/>
  <c r="C130" i="66"/>
  <c r="D130" i="66"/>
  <c r="B131" i="66"/>
  <c r="C131" i="66"/>
  <c r="D131" i="66"/>
  <c r="B194" i="91"/>
  <c r="C194" i="91"/>
  <c r="D194" i="91"/>
  <c r="B195" i="91"/>
  <c r="C195" i="91"/>
  <c r="D195" i="91"/>
  <c r="B196" i="91"/>
  <c r="C196" i="91"/>
  <c r="B197" i="91"/>
  <c r="C197" i="91"/>
  <c r="D197" i="91"/>
  <c r="C198" i="91"/>
  <c r="D198" i="91"/>
  <c r="B200" i="91"/>
  <c r="D200" i="91"/>
  <c r="B201" i="91"/>
  <c r="C201" i="91"/>
  <c r="B202" i="91"/>
  <c r="C202" i="91"/>
  <c r="D202" i="91"/>
  <c r="C203" i="91"/>
  <c r="D203" i="91"/>
  <c r="B204" i="91"/>
  <c r="D204" i="91"/>
  <c r="B205" i="91"/>
  <c r="C205" i="91"/>
  <c r="B206" i="91"/>
  <c r="C206" i="91"/>
  <c r="D206" i="91"/>
  <c r="C207" i="91"/>
  <c r="D207" i="91"/>
  <c r="B119" i="91"/>
  <c r="C119" i="91"/>
  <c r="D119" i="91"/>
  <c r="B120" i="91"/>
  <c r="C120" i="91"/>
  <c r="D120" i="91"/>
  <c r="B121" i="91"/>
  <c r="C121" i="91"/>
  <c r="D121" i="91"/>
  <c r="B122" i="91"/>
  <c r="C122" i="91"/>
  <c r="D122" i="91"/>
  <c r="B123" i="91"/>
  <c r="C123" i="91"/>
  <c r="D123" i="91"/>
  <c r="B125" i="91"/>
  <c r="C125" i="91"/>
  <c r="D125" i="91"/>
  <c r="B126" i="91"/>
  <c r="C126" i="91"/>
  <c r="D126" i="91"/>
  <c r="B127" i="91"/>
  <c r="C127" i="91"/>
  <c r="D127" i="91"/>
  <c r="B128" i="91"/>
  <c r="C128" i="91"/>
  <c r="D128" i="91"/>
  <c r="B129" i="91"/>
  <c r="C129" i="91"/>
  <c r="D129" i="91"/>
  <c r="B130" i="91"/>
  <c r="C130" i="91"/>
  <c r="D130" i="91"/>
  <c r="B131" i="91"/>
  <c r="C131" i="91"/>
  <c r="D131" i="91"/>
  <c r="B132" i="91"/>
  <c r="C132" i="91"/>
  <c r="D132" i="91"/>
  <c r="B192" i="91"/>
  <c r="B193" i="91"/>
  <c r="C191" i="91"/>
  <c r="D191" i="91"/>
  <c r="C192" i="91"/>
  <c r="D192" i="91"/>
  <c r="C193" i="91"/>
  <c r="B159" i="91"/>
  <c r="C159" i="91"/>
  <c r="D159" i="91"/>
  <c r="B160" i="91"/>
  <c r="C160" i="91"/>
  <c r="D160" i="91"/>
  <c r="B161" i="91"/>
  <c r="C161" i="91"/>
  <c r="D161" i="91"/>
  <c r="B162" i="91"/>
  <c r="C162" i="91"/>
  <c r="D162" i="91"/>
  <c r="B163" i="91"/>
  <c r="C163" i="91"/>
  <c r="D163" i="91"/>
  <c r="B164" i="91"/>
  <c r="C164" i="91"/>
  <c r="D164" i="91"/>
  <c r="B165" i="91"/>
  <c r="C165" i="91"/>
  <c r="D165" i="91"/>
  <c r="B166" i="91"/>
  <c r="C166" i="91"/>
  <c r="D166" i="91"/>
  <c r="B167" i="91"/>
  <c r="C167" i="91"/>
  <c r="D167" i="91"/>
  <c r="B168" i="91"/>
  <c r="C168" i="91"/>
  <c r="D168" i="91"/>
  <c r="B169" i="91"/>
  <c r="C169" i="91"/>
  <c r="D169" i="91"/>
  <c r="B170" i="91"/>
  <c r="C170" i="91"/>
  <c r="D170" i="91"/>
  <c r="B171" i="91"/>
  <c r="C171" i="91"/>
  <c r="D171" i="91"/>
  <c r="B172" i="91"/>
  <c r="C172" i="91"/>
  <c r="D172" i="91"/>
  <c r="B173" i="91"/>
  <c r="C173" i="91"/>
  <c r="D173" i="91"/>
  <c r="B174" i="91"/>
  <c r="C174" i="91"/>
  <c r="D174" i="91"/>
  <c r="B175" i="91"/>
  <c r="C175" i="91"/>
  <c r="D175" i="91"/>
  <c r="B176" i="91"/>
  <c r="C176" i="91"/>
  <c r="D176" i="91"/>
  <c r="B177" i="91"/>
  <c r="C177" i="91"/>
  <c r="D177" i="91"/>
  <c r="B178" i="91"/>
  <c r="C178" i="91"/>
  <c r="D178" i="91"/>
  <c r="B179" i="91"/>
  <c r="C179" i="91"/>
  <c r="D179" i="91"/>
  <c r="B180" i="91"/>
  <c r="C180" i="91"/>
  <c r="D180" i="91"/>
  <c r="B181" i="91"/>
  <c r="C181" i="91"/>
  <c r="D181" i="91"/>
  <c r="B182" i="91"/>
  <c r="C182" i="91"/>
  <c r="D182" i="91"/>
  <c r="B183" i="91"/>
  <c r="C183" i="91"/>
  <c r="D183" i="91"/>
  <c r="B184" i="91"/>
  <c r="C184" i="91"/>
  <c r="D184" i="91"/>
  <c r="B185" i="91"/>
  <c r="C185" i="91"/>
  <c r="D185" i="91"/>
  <c r="B186" i="91"/>
  <c r="C186" i="91"/>
  <c r="D186" i="91"/>
  <c r="B188" i="91"/>
  <c r="C188" i="91"/>
  <c r="D188" i="91"/>
  <c r="B189" i="91"/>
  <c r="C189" i="91"/>
  <c r="D189" i="91"/>
  <c r="B208" i="91"/>
  <c r="C208" i="91"/>
  <c r="D208" i="91"/>
  <c r="B209" i="91"/>
  <c r="C209" i="91"/>
  <c r="D209" i="91"/>
  <c r="B210" i="91"/>
  <c r="C210" i="91"/>
  <c r="D210" i="91"/>
  <c r="B211" i="91"/>
  <c r="C211" i="91"/>
  <c r="D211" i="91"/>
  <c r="B212" i="91"/>
  <c r="C212" i="91"/>
  <c r="D212" i="91"/>
  <c r="B213" i="91"/>
  <c r="C213" i="91"/>
  <c r="D213" i="91"/>
  <c r="B214" i="91"/>
  <c r="C214" i="91"/>
  <c r="D214" i="91"/>
  <c r="B215" i="91"/>
  <c r="C215" i="91"/>
  <c r="D215" i="91"/>
  <c r="B84" i="91"/>
  <c r="C84" i="91"/>
  <c r="D84" i="91"/>
  <c r="B85" i="91"/>
  <c r="C85" i="91"/>
  <c r="D85" i="91"/>
  <c r="B86" i="91"/>
  <c r="C86" i="91"/>
  <c r="D86" i="91"/>
  <c r="B87" i="91"/>
  <c r="C87" i="91"/>
  <c r="D87" i="91"/>
  <c r="B88" i="91"/>
  <c r="C88" i="91"/>
  <c r="D88" i="91"/>
  <c r="B89" i="91"/>
  <c r="C89" i="91"/>
  <c r="D89" i="91"/>
  <c r="B90" i="91"/>
  <c r="C90" i="91"/>
  <c r="D90" i="91"/>
  <c r="B91" i="91"/>
  <c r="C91" i="91"/>
  <c r="D91" i="91"/>
  <c r="B92" i="91"/>
  <c r="C92" i="91"/>
  <c r="D92" i="91"/>
  <c r="B93" i="91"/>
  <c r="C93" i="91"/>
  <c r="D93" i="91"/>
  <c r="B94" i="91"/>
  <c r="C94" i="91"/>
  <c r="D94" i="91"/>
  <c r="B95" i="91"/>
  <c r="C95" i="91"/>
  <c r="D95" i="91"/>
  <c r="B96" i="91"/>
  <c r="C96" i="91"/>
  <c r="D96" i="91"/>
  <c r="B97" i="91"/>
  <c r="C97" i="91"/>
  <c r="D97" i="91"/>
  <c r="B98" i="91"/>
  <c r="C98" i="91"/>
  <c r="D98" i="91"/>
  <c r="B99" i="91"/>
  <c r="C99" i="91"/>
  <c r="D99" i="91"/>
  <c r="B100" i="91"/>
  <c r="C100" i="91"/>
  <c r="D100" i="91"/>
  <c r="B101" i="91"/>
  <c r="C101" i="91"/>
  <c r="D101" i="91"/>
  <c r="B102" i="91"/>
  <c r="C102" i="91"/>
  <c r="D102" i="91"/>
  <c r="B103" i="91"/>
  <c r="C103" i="91"/>
  <c r="D103" i="91"/>
  <c r="B104" i="91"/>
  <c r="C104" i="91"/>
  <c r="D104" i="91"/>
  <c r="B105" i="91"/>
  <c r="C105" i="91"/>
  <c r="D105" i="91"/>
  <c r="B106" i="91"/>
  <c r="C106" i="91"/>
  <c r="D106" i="91"/>
  <c r="B107" i="91"/>
  <c r="C107" i="91"/>
  <c r="D107" i="91"/>
  <c r="B108" i="91"/>
  <c r="C108" i="91"/>
  <c r="D108" i="91"/>
  <c r="B109" i="91"/>
  <c r="C109" i="91"/>
  <c r="D109" i="91"/>
  <c r="B110" i="91"/>
  <c r="C110" i="91"/>
  <c r="D110" i="91"/>
  <c r="B111" i="91"/>
  <c r="C111" i="91"/>
  <c r="D111" i="91"/>
  <c r="B113" i="91"/>
  <c r="C113" i="91"/>
  <c r="D113" i="91"/>
  <c r="B114" i="91"/>
  <c r="C114" i="91"/>
  <c r="D114" i="91"/>
  <c r="B116" i="91"/>
  <c r="C116" i="91"/>
  <c r="D116" i="91"/>
  <c r="B117" i="91"/>
  <c r="C117" i="91"/>
  <c r="D117" i="91"/>
  <c r="B118" i="91"/>
  <c r="C118" i="91"/>
  <c r="D118" i="91"/>
  <c r="B133" i="91"/>
  <c r="C133" i="91"/>
  <c r="D133" i="91"/>
  <c r="B134" i="91"/>
  <c r="C134" i="91"/>
  <c r="D134" i="91"/>
  <c r="B135" i="91"/>
  <c r="C135" i="91"/>
  <c r="D135" i="91"/>
  <c r="B136" i="91"/>
  <c r="C136" i="91"/>
  <c r="D136" i="91"/>
  <c r="B137" i="91"/>
  <c r="C137" i="91"/>
  <c r="D137" i="91"/>
  <c r="B138" i="91"/>
  <c r="C138" i="91"/>
  <c r="D138" i="91"/>
  <c r="B139" i="91"/>
  <c r="C139" i="91"/>
  <c r="D139" i="91"/>
  <c r="B140" i="91"/>
  <c r="C140" i="91"/>
  <c r="D140" i="91"/>
  <c r="B283" i="96"/>
  <c r="B282" i="96"/>
  <c r="B281" i="96"/>
  <c r="B280" i="96"/>
  <c r="I141" i="101"/>
  <c r="B3" i="100"/>
  <c r="B3" i="98"/>
  <c r="B3" i="68"/>
  <c r="B3" i="69"/>
  <c r="B3" i="66"/>
  <c r="B3" i="91"/>
  <c r="B2" i="100"/>
  <c r="B2" i="98"/>
  <c r="B2" i="68"/>
  <c r="B2" i="69"/>
  <c r="B2" i="66"/>
  <c r="B2" i="91"/>
  <c r="B130" i="70"/>
  <c r="B129" i="70"/>
  <c r="B128" i="70"/>
  <c r="B127" i="70"/>
  <c r="B3" i="101"/>
  <c r="B2" i="101"/>
  <c r="C28" i="101"/>
  <c r="H76" i="100"/>
  <c r="C247" i="98"/>
  <c r="C244" i="98"/>
  <c r="C243" i="98"/>
  <c r="C242" i="98"/>
  <c r="C241" i="98"/>
  <c r="C240" i="98"/>
  <c r="C239" i="98"/>
  <c r="C232" i="98"/>
  <c r="C229" i="98"/>
  <c r="C228" i="98"/>
  <c r="C227" i="98"/>
  <c r="C226" i="98"/>
  <c r="C225" i="98"/>
  <c r="C224" i="98"/>
  <c r="C216" i="98"/>
  <c r="C215" i="98"/>
  <c r="C214" i="98"/>
  <c r="C213" i="98"/>
  <c r="C212" i="98"/>
  <c r="C211" i="98"/>
  <c r="C204" i="98"/>
  <c r="C201" i="98"/>
  <c r="C200" i="98"/>
  <c r="C199" i="98"/>
  <c r="C198" i="98"/>
  <c r="C197" i="98"/>
  <c r="C196" i="98"/>
  <c r="C171" i="98"/>
  <c r="C186" i="98" s="1"/>
  <c r="C169" i="98"/>
  <c r="C184" i="98" s="1"/>
  <c r="C183" i="98"/>
  <c r="C176" i="98"/>
  <c r="C191" i="98" s="1"/>
  <c r="C173" i="98"/>
  <c r="C188" i="98" s="1"/>
  <c r="C172" i="98"/>
  <c r="C187" i="98" s="1"/>
  <c r="C170" i="98"/>
  <c r="C185" i="98" s="1"/>
  <c r="C168" i="98"/>
  <c r="C140" i="98"/>
  <c r="C139" i="98"/>
  <c r="C138" i="98"/>
  <c r="C137" i="98"/>
  <c r="C136" i="98"/>
  <c r="C135" i="98"/>
  <c r="C86" i="98"/>
  <c r="C85" i="98"/>
  <c r="C84" i="98"/>
  <c r="B255" i="70"/>
  <c r="B254" i="70"/>
  <c r="B253" i="70"/>
  <c r="B252" i="70"/>
  <c r="B213" i="70"/>
  <c r="B212" i="70"/>
  <c r="B211" i="70"/>
  <c r="B210" i="70"/>
  <c r="B171" i="70"/>
  <c r="B170" i="70"/>
  <c r="B169" i="70"/>
  <c r="B168" i="70"/>
  <c r="B3" i="71"/>
  <c r="B68" i="96"/>
  <c r="B85" i="96" s="1"/>
  <c r="B3" i="96"/>
  <c r="B2" i="96"/>
  <c r="B86" i="96"/>
  <c r="A81" i="33"/>
  <c r="A85" i="33" s="1"/>
  <c r="B3" i="70"/>
  <c r="B3" i="33"/>
  <c r="B3" i="10"/>
  <c r="B43" i="71"/>
  <c r="B42" i="71"/>
  <c r="B41" i="71"/>
  <c r="D31" i="71"/>
  <c r="D34" i="71" s="1"/>
  <c r="D29" i="71"/>
  <c r="D32" i="71" s="1"/>
  <c r="D30" i="71"/>
  <c r="D36" i="71" s="1"/>
  <c r="B41" i="70"/>
  <c r="B42" i="70"/>
  <c r="B43" i="70"/>
  <c r="B44" i="70"/>
  <c r="B2" i="70"/>
  <c r="B2" i="33"/>
  <c r="B2" i="10"/>
  <c r="M167" i="96"/>
  <c r="I70" i="91"/>
  <c r="I220" i="91"/>
  <c r="I70" i="68"/>
  <c r="N136" i="66" l="1"/>
  <c r="D97" i="66"/>
  <c r="B89" i="66"/>
  <c r="D82" i="66"/>
  <c r="D91" i="68"/>
  <c r="B84" i="68"/>
  <c r="B79" i="66"/>
  <c r="B109" i="68"/>
  <c r="B93" i="68"/>
  <c r="C84" i="68"/>
  <c r="C122" i="66"/>
  <c r="C101" i="66"/>
  <c r="D96" i="66"/>
  <c r="D87" i="66"/>
  <c r="D151" i="69"/>
  <c r="C89" i="68"/>
  <c r="B83" i="68"/>
  <c r="D184" i="68"/>
  <c r="D118" i="68"/>
  <c r="B175" i="66"/>
  <c r="B109" i="66"/>
  <c r="C98" i="69"/>
  <c r="B116" i="66"/>
  <c r="D108" i="66"/>
  <c r="C98" i="66"/>
  <c r="C91" i="66"/>
  <c r="D84" i="66"/>
  <c r="D96" i="69"/>
  <c r="D56" i="69"/>
  <c r="C100" i="68"/>
  <c r="B96" i="68"/>
  <c r="D88" i="68"/>
  <c r="D83" i="68"/>
  <c r="B51" i="69"/>
  <c r="B117" i="69" s="1"/>
  <c r="B55" i="66"/>
  <c r="B187" i="66" s="1"/>
  <c r="D52" i="66"/>
  <c r="C47" i="66"/>
  <c r="C179" i="66" s="1"/>
  <c r="D47" i="68"/>
  <c r="N202" i="68"/>
  <c r="D90" i="98"/>
  <c r="E359" i="98"/>
  <c r="D357" i="98"/>
  <c r="D359" i="98"/>
  <c r="D360" i="98"/>
  <c r="D366" i="98" s="1"/>
  <c r="F104" i="66"/>
  <c r="F170" i="66" s="1"/>
  <c r="E81" i="66"/>
  <c r="E147" i="66" s="1"/>
  <c r="F119" i="68"/>
  <c r="F185" i="68" s="1"/>
  <c r="F185" i="69" s="1"/>
  <c r="C76" i="69"/>
  <c r="B87" i="68"/>
  <c r="B122" i="68"/>
  <c r="C112" i="68"/>
  <c r="F94" i="68"/>
  <c r="F160" i="68" s="1"/>
  <c r="F160" i="69" s="1"/>
  <c r="I284" i="96"/>
  <c r="G320" i="96"/>
  <c r="B186" i="66"/>
  <c r="B120" i="66"/>
  <c r="D179" i="66"/>
  <c r="D113" i="66"/>
  <c r="B207" i="91"/>
  <c r="D205" i="91"/>
  <c r="C204" i="91"/>
  <c r="B203" i="91"/>
  <c r="D201" i="91"/>
  <c r="C200" i="91"/>
  <c r="B198" i="91"/>
  <c r="D196" i="91"/>
  <c r="D119" i="66"/>
  <c r="B110" i="66"/>
  <c r="C100" i="66"/>
  <c r="B94" i="66"/>
  <c r="C88" i="66"/>
  <c r="C79" i="66"/>
  <c r="D43" i="69"/>
  <c r="D109" i="69" s="1"/>
  <c r="C42" i="69"/>
  <c r="B41" i="69"/>
  <c r="B107" i="69" s="1"/>
  <c r="B95" i="68"/>
  <c r="D92" i="68"/>
  <c r="D89" i="66"/>
  <c r="B82" i="66"/>
  <c r="B100" i="68"/>
  <c r="D94" i="68"/>
  <c r="D87" i="68"/>
  <c r="C86" i="68"/>
  <c r="B80" i="68"/>
  <c r="D51" i="69"/>
  <c r="D193" i="91"/>
  <c r="B191" i="91"/>
  <c r="C121" i="66"/>
  <c r="B111" i="66"/>
  <c r="C99" i="66"/>
  <c r="C97" i="66"/>
  <c r="B95" i="66"/>
  <c r="C89" i="66"/>
  <c r="C86" i="66"/>
  <c r="C83" i="66"/>
  <c r="D80" i="66"/>
  <c r="B101" i="69"/>
  <c r="C94" i="69"/>
  <c r="B183" i="69"/>
  <c r="B120" i="68"/>
  <c r="B113" i="68"/>
  <c r="C109" i="68"/>
  <c r="D99" i="68"/>
  <c r="B97" i="68"/>
  <c r="C94" i="68"/>
  <c r="B91" i="68"/>
  <c r="C87" i="68"/>
  <c r="D82" i="68"/>
  <c r="D79" i="68"/>
  <c r="C156" i="66"/>
  <c r="F118" i="68"/>
  <c r="F184" i="68" s="1"/>
  <c r="F184" i="69" s="1"/>
  <c r="E97" i="68"/>
  <c r="E163" i="68" s="1"/>
  <c r="E163" i="69" s="1"/>
  <c r="F122" i="68"/>
  <c r="F188" i="68" s="1"/>
  <c r="F188" i="69" s="1"/>
  <c r="F114" i="68"/>
  <c r="F180" i="68" s="1"/>
  <c r="G136" i="68"/>
  <c r="E80" i="66"/>
  <c r="E146" i="66" s="1"/>
  <c r="E84" i="66"/>
  <c r="E150" i="66" s="1"/>
  <c r="F75" i="66"/>
  <c r="F141" i="66" s="1"/>
  <c r="F141" i="69" s="1"/>
  <c r="B168" i="102"/>
  <c r="B170" i="102"/>
  <c r="B176" i="102"/>
  <c r="B174" i="102"/>
  <c r="L136" i="68"/>
  <c r="E103" i="66"/>
  <c r="E169" i="66" s="1"/>
  <c r="E169" i="69" s="1"/>
  <c r="F145" i="91"/>
  <c r="F136" i="68" s="1"/>
  <c r="F79" i="66"/>
  <c r="F145" i="66" s="1"/>
  <c r="E88" i="66"/>
  <c r="E154" i="66" s="1"/>
  <c r="E154" i="69" s="1"/>
  <c r="E88" i="69" s="1"/>
  <c r="F82" i="66"/>
  <c r="F148" i="66" s="1"/>
  <c r="F148" i="69" s="1"/>
  <c r="E83" i="66"/>
  <c r="E149" i="66" s="1"/>
  <c r="E149" i="69" s="1"/>
  <c r="E76" i="66"/>
  <c r="E142" i="66" s="1"/>
  <c r="E90" i="66"/>
  <c r="E156" i="66" s="1"/>
  <c r="E156" i="69" s="1"/>
  <c r="E90" i="69" s="1"/>
  <c r="J284" i="96"/>
  <c r="E354" i="98"/>
  <c r="D362" i="98"/>
  <c r="E357" i="98"/>
  <c r="K284" i="96"/>
  <c r="E186" i="69"/>
  <c r="E182" i="69"/>
  <c r="E178" i="69"/>
  <c r="E174" i="69"/>
  <c r="E189" i="69"/>
  <c r="E177" i="69"/>
  <c r="E161" i="69"/>
  <c r="E188" i="69"/>
  <c r="E184" i="69"/>
  <c r="E180" i="69"/>
  <c r="E176" i="69"/>
  <c r="E187" i="69"/>
  <c r="E183" i="69"/>
  <c r="E179" i="69"/>
  <c r="E175" i="69"/>
  <c r="J319" i="96"/>
  <c r="B189" i="68"/>
  <c r="B123" i="68"/>
  <c r="C186" i="68"/>
  <c r="C120" i="68"/>
  <c r="D178" i="68"/>
  <c r="D112" i="68"/>
  <c r="C177" i="68"/>
  <c r="C111" i="68"/>
  <c r="C174" i="68"/>
  <c r="C108" i="68"/>
  <c r="B173" i="68"/>
  <c r="B107" i="68"/>
  <c r="B94" i="68"/>
  <c r="D151" i="66"/>
  <c r="F102" i="66"/>
  <c r="F168" i="66" s="1"/>
  <c r="F85" i="66"/>
  <c r="F151" i="66" s="1"/>
  <c r="F151" i="69" s="1"/>
  <c r="F85" i="69" s="1"/>
  <c r="I319" i="96"/>
  <c r="F100" i="68"/>
  <c r="F166" i="68" s="1"/>
  <c r="C87" i="66"/>
  <c r="D123" i="66"/>
  <c r="B121" i="66"/>
  <c r="C113" i="66"/>
  <c r="C93" i="66"/>
  <c r="D88" i="66"/>
  <c r="C123" i="68"/>
  <c r="D116" i="68"/>
  <c r="B98" i="68"/>
  <c r="C93" i="68"/>
  <c r="C79" i="68"/>
  <c r="B57" i="66"/>
  <c r="D55" i="66"/>
  <c r="D187" i="66" s="1"/>
  <c r="C54" i="66"/>
  <c r="C186" i="66" s="1"/>
  <c r="B53" i="66"/>
  <c r="D51" i="66"/>
  <c r="D183" i="66" s="1"/>
  <c r="C50" i="66"/>
  <c r="B48" i="66"/>
  <c r="D46" i="66"/>
  <c r="C45" i="66"/>
  <c r="C151" i="66"/>
  <c r="C50" i="68"/>
  <c r="B48" i="68"/>
  <c r="B180" i="68" s="1"/>
  <c r="E87" i="66"/>
  <c r="E153" i="66" s="1"/>
  <c r="F115" i="68"/>
  <c r="F181" i="68" s="1"/>
  <c r="F181" i="69" s="1"/>
  <c r="C80" i="66"/>
  <c r="C118" i="66"/>
  <c r="D114" i="66"/>
  <c r="D100" i="66"/>
  <c r="D94" i="66"/>
  <c r="B83" i="66"/>
  <c r="D81" i="66"/>
  <c r="C119" i="68"/>
  <c r="B112" i="68"/>
  <c r="C110" i="68"/>
  <c r="C99" i="68"/>
  <c r="D89" i="68"/>
  <c r="D84" i="68"/>
  <c r="D80" i="68"/>
  <c r="B117" i="68"/>
  <c r="D43" i="66"/>
  <c r="C42" i="66"/>
  <c r="B41" i="66"/>
  <c r="F106" i="66"/>
  <c r="F172" i="66" s="1"/>
  <c r="F172" i="69" s="1"/>
  <c r="F89" i="66"/>
  <c r="F155" i="66" s="1"/>
  <c r="F81" i="66"/>
  <c r="F147" i="66" s="1"/>
  <c r="F108" i="69"/>
  <c r="E121" i="69"/>
  <c r="E113" i="69"/>
  <c r="E109" i="69"/>
  <c r="E97" i="69"/>
  <c r="E101" i="68"/>
  <c r="E167" i="68" s="1"/>
  <c r="E167" i="69" s="1"/>
  <c r="E93" i="68"/>
  <c r="E159" i="68" s="1"/>
  <c r="F116" i="68"/>
  <c r="F182" i="68" s="1"/>
  <c r="F182" i="69" s="1"/>
  <c r="F116" i="69" s="1"/>
  <c r="F120" i="68"/>
  <c r="F186" i="68" s="1"/>
  <c r="F186" i="69" s="1"/>
  <c r="F120" i="69" s="1"/>
  <c r="E95" i="69"/>
  <c r="F91" i="66"/>
  <c r="F157" i="66" s="1"/>
  <c r="F157" i="69" s="1"/>
  <c r="F91" i="69" s="1"/>
  <c r="F170" i="69"/>
  <c r="F180" i="69"/>
  <c r="F114" i="69" s="1"/>
  <c r="E160" i="69"/>
  <c r="E94" i="69" s="1"/>
  <c r="B108" i="69"/>
  <c r="B80" i="69"/>
  <c r="B151" i="68"/>
  <c r="C114" i="69"/>
  <c r="B86" i="69"/>
  <c r="C75" i="69"/>
  <c r="B119" i="69"/>
  <c r="C89" i="69"/>
  <c r="D82" i="69"/>
  <c r="C78" i="69"/>
  <c r="C123" i="66"/>
  <c r="B122" i="66"/>
  <c r="B118" i="66"/>
  <c r="D107" i="66"/>
  <c r="C95" i="66"/>
  <c r="D119" i="69"/>
  <c r="D79" i="69"/>
  <c r="D75" i="69"/>
  <c r="C122" i="68"/>
  <c r="B110" i="68"/>
  <c r="B108" i="68"/>
  <c r="C98" i="68"/>
  <c r="B92" i="68"/>
  <c r="D156" i="66"/>
  <c r="D122" i="66"/>
  <c r="D111" i="66"/>
  <c r="C110" i="66"/>
  <c r="D101" i="66"/>
  <c r="B98" i="66"/>
  <c r="B93" i="66"/>
  <c r="D114" i="69"/>
  <c r="D89" i="69"/>
  <c r="B81" i="69"/>
  <c r="D77" i="69"/>
  <c r="C183" i="69"/>
  <c r="B121" i="68"/>
  <c r="B119" i="68"/>
  <c r="D114" i="68"/>
  <c r="C88" i="68"/>
  <c r="D81" i="68"/>
  <c r="C80" i="68"/>
  <c r="B79" i="68"/>
  <c r="B156" i="66"/>
  <c r="E83" i="69"/>
  <c r="O43" i="91"/>
  <c r="B77" i="66"/>
  <c r="B120" i="69"/>
  <c r="B100" i="69"/>
  <c r="C81" i="69"/>
  <c r="D78" i="69"/>
  <c r="B76" i="69"/>
  <c r="B78" i="68"/>
  <c r="C151" i="68"/>
  <c r="C111" i="69"/>
  <c r="D92" i="69"/>
  <c r="C88" i="69"/>
  <c r="D117" i="68"/>
  <c r="F97" i="68"/>
  <c r="F163" i="68" s="1"/>
  <c r="D33" i="71"/>
  <c r="K319" i="96"/>
  <c r="L320" i="96" s="1"/>
  <c r="D88" i="96"/>
  <c r="K71" i="96"/>
  <c r="F71" i="96"/>
  <c r="L71" i="96"/>
  <c r="D35" i="71"/>
  <c r="D39" i="71"/>
  <c r="D37" i="71"/>
  <c r="D40" i="71"/>
  <c r="D38" i="71"/>
  <c r="E130" i="68"/>
  <c r="E196" i="68" s="1"/>
  <c r="F126" i="68"/>
  <c r="F192" i="68" s="1"/>
  <c r="C30" i="101"/>
  <c r="H79" i="100"/>
  <c r="D36" i="101"/>
  <c r="M213" i="98"/>
  <c r="D78" i="68"/>
  <c r="D77" i="66"/>
  <c r="C75" i="66"/>
  <c r="C156" i="68"/>
  <c r="B156" i="68"/>
  <c r="B155" i="68"/>
  <c r="D75" i="66"/>
  <c r="E92" i="68"/>
  <c r="E158" i="68" s="1"/>
  <c r="E92" i="66"/>
  <c r="E158" i="66" s="1"/>
  <c r="E82" i="68"/>
  <c r="E148" i="68" s="1"/>
  <c r="E82" i="66"/>
  <c r="E148" i="66" s="1"/>
  <c r="E79" i="68"/>
  <c r="E145" i="68" s="1"/>
  <c r="E79" i="66"/>
  <c r="E145" i="66" s="1"/>
  <c r="E75" i="68"/>
  <c r="E141" i="68" s="1"/>
  <c r="E75" i="66"/>
  <c r="E141" i="66" s="1"/>
  <c r="F128" i="66"/>
  <c r="F194" i="66" s="1"/>
  <c r="F128" i="68"/>
  <c r="F87" i="68"/>
  <c r="F153" i="68" s="1"/>
  <c r="F87" i="66"/>
  <c r="F153" i="66" s="1"/>
  <c r="F84" i="68"/>
  <c r="F150" i="68" s="1"/>
  <c r="F84" i="66"/>
  <c r="F150" i="66" s="1"/>
  <c r="F77" i="68"/>
  <c r="F143" i="68" s="1"/>
  <c r="F77" i="66"/>
  <c r="F143" i="66" s="1"/>
  <c r="E78" i="68"/>
  <c r="E144" i="68" s="1"/>
  <c r="E78" i="66"/>
  <c r="E144" i="66" s="1"/>
  <c r="E125" i="66"/>
  <c r="E191" i="66" s="1"/>
  <c r="E125" i="68"/>
  <c r="E191" i="68" s="1"/>
  <c r="F105" i="66"/>
  <c r="F171" i="66" s="1"/>
  <c r="F171" i="69" s="1"/>
  <c r="F117" i="66"/>
  <c r="F183" i="66" s="1"/>
  <c r="F117" i="68"/>
  <c r="F183" i="68" s="1"/>
  <c r="F113" i="66"/>
  <c r="F179" i="66" s="1"/>
  <c r="F113" i="68"/>
  <c r="F179" i="68" s="1"/>
  <c r="F127" i="66"/>
  <c r="F193" i="66" s="1"/>
  <c r="F127" i="68"/>
  <c r="F193" i="68" s="1"/>
  <c r="F99" i="66"/>
  <c r="F165" i="66" s="1"/>
  <c r="F99" i="68"/>
  <c r="F165" i="68" s="1"/>
  <c r="F95" i="66"/>
  <c r="F161" i="66" s="1"/>
  <c r="F95" i="68"/>
  <c r="F161" i="68" s="1"/>
  <c r="E100" i="66"/>
  <c r="E166" i="66" s="1"/>
  <c r="E100" i="68"/>
  <c r="E166" i="68" s="1"/>
  <c r="G71" i="96"/>
  <c r="D71" i="96"/>
  <c r="J71" i="96"/>
  <c r="F123" i="68"/>
  <c r="F189" i="68" s="1"/>
  <c r="F189" i="69" s="1"/>
  <c r="F123" i="69" s="1"/>
  <c r="E98" i="68"/>
  <c r="E164" i="68" s="1"/>
  <c r="E164" i="69" s="1"/>
  <c r="H320" i="96"/>
  <c r="I168" i="96"/>
  <c r="I71" i="96"/>
  <c r="E71" i="96"/>
  <c r="H71" i="96"/>
  <c r="C122" i="96"/>
  <c r="D121" i="69"/>
  <c r="B118" i="69"/>
  <c r="C113" i="69"/>
  <c r="B109" i="69"/>
  <c r="B92" i="69"/>
  <c r="B83" i="69"/>
  <c r="B173" i="69"/>
  <c r="B156" i="69"/>
  <c r="D100" i="69"/>
  <c r="C116" i="69"/>
  <c r="B113" i="69"/>
  <c r="D108" i="69"/>
  <c r="B99" i="69"/>
  <c r="B97" i="69"/>
  <c r="C123" i="69"/>
  <c r="D120" i="69"/>
  <c r="B112" i="69"/>
  <c r="C110" i="69"/>
  <c r="B98" i="69"/>
  <c r="B96" i="69"/>
  <c r="D93" i="69"/>
  <c r="B88" i="69"/>
  <c r="C82" i="69"/>
  <c r="B123" i="69"/>
  <c r="C120" i="69"/>
  <c r="D118" i="69"/>
  <c r="D111" i="69"/>
  <c r="C109" i="69"/>
  <c r="D107" i="69"/>
  <c r="C101" i="69"/>
  <c r="D99" i="69"/>
  <c r="D97" i="69"/>
  <c r="D95" i="69"/>
  <c r="B93" i="69"/>
  <c r="D87" i="69"/>
  <c r="C84" i="69"/>
  <c r="C79" i="69"/>
  <c r="C77" i="69"/>
  <c r="D175" i="69"/>
  <c r="B122" i="69"/>
  <c r="D80" i="69"/>
  <c r="C185" i="69"/>
  <c r="B180" i="69"/>
  <c r="C166" i="69"/>
  <c r="C153" i="69"/>
  <c r="D116" i="69"/>
  <c r="C161" i="69"/>
  <c r="C158" i="69"/>
  <c r="B179" i="66"/>
  <c r="D161" i="66"/>
  <c r="C142" i="66"/>
  <c r="C185" i="66"/>
  <c r="C158" i="68"/>
  <c r="D189" i="68"/>
  <c r="C143" i="68"/>
  <c r="C184" i="68"/>
  <c r="D142" i="68"/>
  <c r="D175" i="68"/>
  <c r="B163" i="66"/>
  <c r="B97" i="66"/>
  <c r="D188" i="68"/>
  <c r="D122" i="68"/>
  <c r="C157" i="68"/>
  <c r="C91" i="68"/>
  <c r="D92" i="66"/>
  <c r="C144" i="66"/>
  <c r="D188" i="69"/>
  <c r="D122" i="69"/>
  <c r="C184" i="69"/>
  <c r="C118" i="69"/>
  <c r="B182" i="69"/>
  <c r="B116" i="69"/>
  <c r="C174" i="69"/>
  <c r="C108" i="69"/>
  <c r="C173" i="69"/>
  <c r="C107" i="69"/>
  <c r="D167" i="69"/>
  <c r="D101" i="69"/>
  <c r="B148" i="69"/>
  <c r="B82" i="69"/>
  <c r="D147" i="69"/>
  <c r="D81" i="69"/>
  <c r="C146" i="69"/>
  <c r="C80" i="69"/>
  <c r="B145" i="69"/>
  <c r="B79" i="69"/>
  <c r="B144" i="69"/>
  <c r="B78" i="69"/>
  <c r="B143" i="69"/>
  <c r="B77" i="69"/>
  <c r="C113" i="68"/>
  <c r="C180" i="66"/>
  <c r="C114" i="66"/>
  <c r="B178" i="66"/>
  <c r="B112" i="66"/>
  <c r="B167" i="66"/>
  <c r="B101" i="66"/>
  <c r="B166" i="66"/>
  <c r="B100" i="66"/>
  <c r="B167" i="68"/>
  <c r="B101" i="68"/>
  <c r="D163" i="68"/>
  <c r="D97" i="68"/>
  <c r="D162" i="68"/>
  <c r="D96" i="68"/>
  <c r="D161" i="68"/>
  <c r="D95" i="68"/>
  <c r="C85" i="69"/>
  <c r="C151" i="69"/>
  <c r="B85" i="66"/>
  <c r="B151" i="66"/>
  <c r="D90" i="69"/>
  <c r="D156" i="69"/>
  <c r="D142" i="66"/>
  <c r="D76" i="66"/>
  <c r="C162" i="69"/>
  <c r="C96" i="69"/>
  <c r="D113" i="69"/>
  <c r="D179" i="69"/>
  <c r="D157" i="66"/>
  <c r="D91" i="66"/>
  <c r="B153" i="66"/>
  <c r="B87" i="66"/>
  <c r="D159" i="68"/>
  <c r="D93" i="68"/>
  <c r="D93" i="66"/>
  <c r="B86" i="66"/>
  <c r="D98" i="69"/>
  <c r="C97" i="69"/>
  <c r="C93" i="69"/>
  <c r="D91" i="69"/>
  <c r="D86" i="69"/>
  <c r="D189" i="69"/>
  <c r="D123" i="69"/>
  <c r="B177" i="69"/>
  <c r="B111" i="69"/>
  <c r="B176" i="69"/>
  <c r="B110" i="69"/>
  <c r="B150" i="69"/>
  <c r="B84" i="69"/>
  <c r="D186" i="66"/>
  <c r="D120" i="66"/>
  <c r="C183" i="66"/>
  <c r="C117" i="66"/>
  <c r="C147" i="66"/>
  <c r="C81" i="66"/>
  <c r="B177" i="68"/>
  <c r="B111" i="68"/>
  <c r="D174" i="68"/>
  <c r="D108" i="68"/>
  <c r="D173" i="68"/>
  <c r="D107" i="68"/>
  <c r="C149" i="68"/>
  <c r="C83" i="68"/>
  <c r="C148" i="68"/>
  <c r="C82" i="68"/>
  <c r="B141" i="69"/>
  <c r="B75" i="69"/>
  <c r="B154" i="66"/>
  <c r="B88" i="66"/>
  <c r="D187" i="68"/>
  <c r="D121" i="68"/>
  <c r="B141" i="66"/>
  <c r="B75" i="66"/>
  <c r="D120" i="68"/>
  <c r="D121" i="66"/>
  <c r="D185" i="68"/>
  <c r="D119" i="68"/>
  <c r="C183" i="68"/>
  <c r="C117" i="68"/>
  <c r="C182" i="68"/>
  <c r="C116" i="68"/>
  <c r="C180" i="68"/>
  <c r="C114" i="68"/>
  <c r="B154" i="68"/>
  <c r="B88" i="68"/>
  <c r="B152" i="68"/>
  <c r="B86" i="68"/>
  <c r="F103" i="68"/>
  <c r="F169" i="68" s="1"/>
  <c r="F103" i="66"/>
  <c r="F169" i="66" s="1"/>
  <c r="F90" i="68"/>
  <c r="F156" i="68" s="1"/>
  <c r="F90" i="66"/>
  <c r="F156" i="66" s="1"/>
  <c r="F86" i="68"/>
  <c r="F152" i="68" s="1"/>
  <c r="F86" i="66"/>
  <c r="F152" i="66" s="1"/>
  <c r="F83" i="68"/>
  <c r="F149" i="68" s="1"/>
  <c r="F83" i="66"/>
  <c r="F149" i="66" s="1"/>
  <c r="F80" i="68"/>
  <c r="F146" i="68" s="1"/>
  <c r="F80" i="66"/>
  <c r="F146" i="66" s="1"/>
  <c r="F76" i="68"/>
  <c r="F142" i="68" s="1"/>
  <c r="F76" i="66"/>
  <c r="F142" i="66" s="1"/>
  <c r="E86" i="68"/>
  <c r="E152" i="68" s="1"/>
  <c r="E86" i="66"/>
  <c r="E152" i="66" s="1"/>
  <c r="E126" i="66"/>
  <c r="E192" i="66" s="1"/>
  <c r="E126" i="68"/>
  <c r="E192" i="68" s="1"/>
  <c r="C109" i="66"/>
  <c r="B108" i="66"/>
  <c r="D98" i="66"/>
  <c r="C84" i="66"/>
  <c r="B80" i="66"/>
  <c r="C121" i="69"/>
  <c r="D112" i="69"/>
  <c r="C99" i="69"/>
  <c r="B94" i="69"/>
  <c r="C91" i="69"/>
  <c r="B89" i="69"/>
  <c r="C86" i="69"/>
  <c r="D83" i="69"/>
  <c r="D76" i="69"/>
  <c r="B151" i="69"/>
  <c r="C121" i="68"/>
  <c r="B114" i="68"/>
  <c r="C107" i="68"/>
  <c r="D100" i="68"/>
  <c r="C95" i="68"/>
  <c r="E106" i="68"/>
  <c r="E172" i="68" s="1"/>
  <c r="E106" i="66"/>
  <c r="E172" i="66" s="1"/>
  <c r="F124" i="68"/>
  <c r="F190" i="68" s="1"/>
  <c r="F190" i="69" s="1"/>
  <c r="F124" i="69" s="1"/>
  <c r="C120" i="66"/>
  <c r="D86" i="66"/>
  <c r="B81" i="66"/>
  <c r="B78" i="66"/>
  <c r="C122" i="69"/>
  <c r="B121" i="69"/>
  <c r="C112" i="69"/>
  <c r="B95" i="69"/>
  <c r="B91" i="69"/>
  <c r="D84" i="69"/>
  <c r="C83" i="69"/>
  <c r="B116" i="68"/>
  <c r="D101" i="68"/>
  <c r="C96" i="68"/>
  <c r="B82" i="68"/>
  <c r="C76" i="68"/>
  <c r="B117" i="66"/>
  <c r="D156" i="68"/>
  <c r="O41" i="91"/>
  <c r="E91" i="68"/>
  <c r="E157" i="68" s="1"/>
  <c r="E91" i="66"/>
  <c r="E157" i="66" s="1"/>
  <c r="O44" i="91"/>
  <c r="F94" i="69"/>
  <c r="H168" i="96"/>
  <c r="D168" i="96"/>
  <c r="E181" i="69"/>
  <c r="O54" i="91"/>
  <c r="O50" i="91"/>
  <c r="O45" i="91"/>
  <c r="O42" i="91"/>
  <c r="F131" i="68"/>
  <c r="F197" i="68" s="1"/>
  <c r="F197" i="69" s="1"/>
  <c r="F131" i="69" s="1"/>
  <c r="E124" i="68"/>
  <c r="E190" i="68" s="1"/>
  <c r="I204" i="96"/>
  <c r="E204" i="96"/>
  <c r="K204" i="96"/>
  <c r="G204" i="96"/>
  <c r="D78" i="66"/>
  <c r="C77" i="66"/>
  <c r="B76" i="66"/>
  <c r="B76" i="68"/>
  <c r="D77" i="68"/>
  <c r="C75" i="68"/>
  <c r="B141" i="68"/>
  <c r="B75" i="68"/>
  <c r="D151" i="68"/>
  <c r="O57" i="91"/>
  <c r="O53" i="91"/>
  <c r="O48" i="91"/>
  <c r="F82" i="69"/>
  <c r="O55" i="91"/>
  <c r="O51" i="91"/>
  <c r="O46" i="91"/>
  <c r="E185" i="69"/>
  <c r="E119" i="69" s="1"/>
  <c r="O56" i="91"/>
  <c r="O52" i="91"/>
  <c r="O47" i="91"/>
  <c r="F129" i="68"/>
  <c r="F195" i="68" s="1"/>
  <c r="F195" i="69" s="1"/>
  <c r="E168" i="96"/>
  <c r="C144" i="68"/>
  <c r="B143" i="68"/>
  <c r="D141" i="68"/>
  <c r="D117" i="66"/>
  <c r="J251" i="96"/>
  <c r="F251" i="96"/>
  <c r="D161" i="96"/>
  <c r="K122" i="96"/>
  <c r="L123" i="96" s="1"/>
  <c r="I251" i="96"/>
  <c r="H242" i="96"/>
  <c r="D161" i="70"/>
  <c r="D162" i="70" s="1"/>
  <c r="F97" i="69"/>
  <c r="I122" i="96"/>
  <c r="F187" i="69"/>
  <c r="F121" i="69" s="1"/>
  <c r="K212" i="98"/>
  <c r="D367" i="98"/>
  <c r="G213" i="98"/>
  <c r="K213" i="98"/>
  <c r="I213" i="98"/>
  <c r="I212" i="98"/>
  <c r="E211" i="98"/>
  <c r="J216" i="98"/>
  <c r="E114" i="98"/>
  <c r="E89" i="98"/>
  <c r="D89" i="98"/>
  <c r="G216" i="98"/>
  <c r="E310" i="98"/>
  <c r="K216" i="98"/>
  <c r="G79" i="100"/>
  <c r="I136" i="68"/>
  <c r="F130" i="66"/>
  <c r="F196" i="66" s="1"/>
  <c r="K251" i="96"/>
  <c r="L252" i="96" s="1"/>
  <c r="G251" i="96"/>
  <c r="C251" i="96"/>
  <c r="D242" i="96"/>
  <c r="J242" i="96"/>
  <c r="F242" i="96"/>
  <c r="E122" i="96"/>
  <c r="K168" i="96"/>
  <c r="L169" i="96" s="1"/>
  <c r="G168" i="96"/>
  <c r="C168" i="96"/>
  <c r="F193" i="69"/>
  <c r="F127" i="69" s="1"/>
  <c r="J161" i="96"/>
  <c r="F161" i="96"/>
  <c r="G122" i="96"/>
  <c r="H161" i="96"/>
  <c r="C120" i="70"/>
  <c r="F101" i="66"/>
  <c r="F167" i="66" s="1"/>
  <c r="F101" i="68"/>
  <c r="F167" i="68" s="1"/>
  <c r="F98" i="66"/>
  <c r="F164" i="66" s="1"/>
  <c r="F98" i="68"/>
  <c r="F164" i="68" s="1"/>
  <c r="E96" i="66"/>
  <c r="E162" i="66" s="1"/>
  <c r="E96" i="68"/>
  <c r="E162" i="68" s="1"/>
  <c r="J168" i="96"/>
  <c r="F168" i="96"/>
  <c r="C161" i="70"/>
  <c r="C162" i="70" s="1"/>
  <c r="F112" i="68"/>
  <c r="F178" i="68" s="1"/>
  <c r="F178" i="69" s="1"/>
  <c r="F112" i="69" s="1"/>
  <c r="E107" i="68"/>
  <c r="E173" i="68" s="1"/>
  <c r="E99" i="66"/>
  <c r="E165" i="66" s="1"/>
  <c r="E99" i="68"/>
  <c r="E165" i="68" s="1"/>
  <c r="F93" i="66"/>
  <c r="F159" i="66" s="1"/>
  <c r="F93" i="68"/>
  <c r="F159" i="68" s="1"/>
  <c r="F96" i="66"/>
  <c r="F162" i="66" s="1"/>
  <c r="F96" i="68"/>
  <c r="F162" i="68" s="1"/>
  <c r="D120" i="70"/>
  <c r="D121" i="70" s="1"/>
  <c r="F75" i="69"/>
  <c r="C32" i="70"/>
  <c r="H70" i="68"/>
  <c r="E104" i="68"/>
  <c r="E170" i="68" s="1"/>
  <c r="E104" i="66"/>
  <c r="E170" i="66" s="1"/>
  <c r="C33" i="70"/>
  <c r="J211" i="98"/>
  <c r="K70" i="68"/>
  <c r="G70" i="68"/>
  <c r="D201" i="70"/>
  <c r="M281" i="96"/>
  <c r="C115" i="68"/>
  <c r="B115" i="69"/>
  <c r="F39" i="69"/>
  <c r="F105" i="69" s="1"/>
  <c r="E25" i="69"/>
  <c r="F92" i="68"/>
  <c r="F158" i="68" s="1"/>
  <c r="F92" i="66"/>
  <c r="F158" i="66" s="1"/>
  <c r="F147" i="69"/>
  <c r="F81" i="69" s="1"/>
  <c r="F78" i="68"/>
  <c r="F144" i="68" s="1"/>
  <c r="F78" i="66"/>
  <c r="F144" i="66" s="1"/>
  <c r="E105" i="68"/>
  <c r="E171" i="68" s="1"/>
  <c r="E105" i="66"/>
  <c r="E171" i="66" s="1"/>
  <c r="E89" i="68"/>
  <c r="E155" i="68" s="1"/>
  <c r="E89" i="66"/>
  <c r="E155" i="66" s="1"/>
  <c r="G136" i="66"/>
  <c r="L136" i="66"/>
  <c r="F12" i="69"/>
  <c r="F168" i="68"/>
  <c r="F168" i="69" s="1"/>
  <c r="F70" i="68"/>
  <c r="F36" i="69"/>
  <c r="F102" i="69" s="1"/>
  <c r="E143" i="66"/>
  <c r="E143" i="69" s="1"/>
  <c r="E11" i="69"/>
  <c r="L70" i="68"/>
  <c r="K70" i="91"/>
  <c r="F88" i="68"/>
  <c r="F154" i="68" s="1"/>
  <c r="F88" i="66"/>
  <c r="F154" i="66" s="1"/>
  <c r="E111" i="91"/>
  <c r="E36" i="69"/>
  <c r="E102" i="69" s="1"/>
  <c r="E85" i="68"/>
  <c r="E151" i="68" s="1"/>
  <c r="E85" i="66"/>
  <c r="E151" i="66" s="1"/>
  <c r="J70" i="91"/>
  <c r="M70" i="91"/>
  <c r="M200" i="96"/>
  <c r="H70" i="91"/>
  <c r="E146" i="68"/>
  <c r="E220" i="91"/>
  <c r="L212" i="98"/>
  <c r="E153" i="68"/>
  <c r="E150" i="68"/>
  <c r="E147" i="68"/>
  <c r="E142" i="68"/>
  <c r="F214" i="98"/>
  <c r="F212" i="98"/>
  <c r="G214" i="98"/>
  <c r="E214" i="98"/>
  <c r="J212" i="98"/>
  <c r="F211" i="98"/>
  <c r="L211" i="98"/>
  <c r="H212" i="98"/>
  <c r="H211" i="98"/>
  <c r="D212" i="98"/>
  <c r="L216" i="98"/>
  <c r="F196" i="69"/>
  <c r="F130" i="69" s="1"/>
  <c r="E129" i="66"/>
  <c r="E195" i="66" s="1"/>
  <c r="E129" i="68"/>
  <c r="E195" i="68" s="1"/>
  <c r="F62" i="69"/>
  <c r="F194" i="68"/>
  <c r="D253" i="70" s="1"/>
  <c r="E128" i="66"/>
  <c r="E194" i="66" s="1"/>
  <c r="E128" i="68"/>
  <c r="E194" i="68" s="1"/>
  <c r="D284" i="98"/>
  <c r="E64" i="69"/>
  <c r="E130" i="69" s="1"/>
  <c r="F63" i="69"/>
  <c r="F129" i="69" s="1"/>
  <c r="F192" i="66"/>
  <c r="C203" i="70"/>
  <c r="E251" i="96"/>
  <c r="E140" i="91"/>
  <c r="E62" i="69"/>
  <c r="C202" i="70"/>
  <c r="F125" i="66"/>
  <c r="F191" i="66" s="1"/>
  <c r="F125" i="68"/>
  <c r="F191" i="68" s="1"/>
  <c r="E127" i="68"/>
  <c r="E193" i="68" s="1"/>
  <c r="E127" i="66"/>
  <c r="E193" i="66" s="1"/>
  <c r="D202" i="70"/>
  <c r="C201" i="70"/>
  <c r="M282" i="96"/>
  <c r="I242" i="96"/>
  <c r="E242" i="96"/>
  <c r="J122" i="96"/>
  <c r="F122" i="96"/>
  <c r="D69" i="96"/>
  <c r="H204" i="96"/>
  <c r="K161" i="96"/>
  <c r="G161" i="96"/>
  <c r="C161" i="96"/>
  <c r="K80" i="96"/>
  <c r="L88" i="96" s="1"/>
  <c r="G80" i="96"/>
  <c r="G86" i="96" s="1"/>
  <c r="K69" i="96"/>
  <c r="L70" i="96" s="1"/>
  <c r="H122" i="96"/>
  <c r="D122" i="96"/>
  <c r="J80" i="96"/>
  <c r="J86" i="96" s="1"/>
  <c r="F80" i="96"/>
  <c r="F86" i="96" s="1"/>
  <c r="H86" i="96"/>
  <c r="I69" i="96"/>
  <c r="E69" i="96"/>
  <c r="J69" i="96"/>
  <c r="G69" i="96"/>
  <c r="H251" i="96"/>
  <c r="D251" i="96"/>
  <c r="D252" i="96" s="1"/>
  <c r="K242" i="96"/>
  <c r="G242" i="96"/>
  <c r="C242" i="96"/>
  <c r="J204" i="96"/>
  <c r="F204" i="96"/>
  <c r="I161" i="96"/>
  <c r="E161" i="96"/>
  <c r="I80" i="96"/>
  <c r="E80" i="96"/>
  <c r="C86" i="96"/>
  <c r="D86" i="96"/>
  <c r="H69" i="96"/>
  <c r="F69" i="96"/>
  <c r="C69" i="96"/>
  <c r="F173" i="69"/>
  <c r="C168" i="70"/>
  <c r="E340" i="98"/>
  <c r="D184" i="66" l="1"/>
  <c r="D118" i="66"/>
  <c r="E70" i="69"/>
  <c r="F70" i="69"/>
  <c r="D179" i="68"/>
  <c r="D113" i="68"/>
  <c r="D368" i="98"/>
  <c r="D117" i="69"/>
  <c r="D183" i="69"/>
  <c r="E192" i="69"/>
  <c r="E126" i="69" s="1"/>
  <c r="F183" i="69"/>
  <c r="F117" i="69" s="1"/>
  <c r="P40" i="100"/>
  <c r="C128" i="70"/>
  <c r="F136" i="66"/>
  <c r="B172" i="102"/>
  <c r="B180" i="102" s="1"/>
  <c r="B178" i="102"/>
  <c r="G43" i="100"/>
  <c r="G44" i="100" s="1"/>
  <c r="H43" i="100"/>
  <c r="H44" i="100" s="1"/>
  <c r="F162" i="69"/>
  <c r="F164" i="69"/>
  <c r="J320" i="96"/>
  <c r="M79" i="96"/>
  <c r="M155" i="96"/>
  <c r="D128" i="70"/>
  <c r="M166" i="96"/>
  <c r="M168" i="96" s="1"/>
  <c r="D252" i="70"/>
  <c r="K320" i="96"/>
  <c r="M315" i="96"/>
  <c r="M238" i="96"/>
  <c r="M240" i="96" s="1"/>
  <c r="D127" i="70"/>
  <c r="E162" i="69"/>
  <c r="F167" i="69"/>
  <c r="F101" i="69" s="1"/>
  <c r="F166" i="69"/>
  <c r="F100" i="69" s="1"/>
  <c r="E166" i="69"/>
  <c r="E100" i="69" s="1"/>
  <c r="F165" i="69"/>
  <c r="F163" i="69"/>
  <c r="M62" i="96"/>
  <c r="E165" i="69"/>
  <c r="C245" i="70"/>
  <c r="C246" i="70" s="1"/>
  <c r="D245" i="70"/>
  <c r="D246" i="70" s="1"/>
  <c r="C121" i="70"/>
  <c r="M119" i="96"/>
  <c r="M121" i="96" s="1"/>
  <c r="I320" i="96"/>
  <c r="M61" i="96"/>
  <c r="E153" i="69"/>
  <c r="E87" i="69" s="1"/>
  <c r="E146" i="69"/>
  <c r="E80" i="69" s="1"/>
  <c r="C169" i="70"/>
  <c r="E98" i="69"/>
  <c r="E196" i="69"/>
  <c r="E101" i="69"/>
  <c r="E190" i="69"/>
  <c r="E124" i="69" s="1"/>
  <c r="E142" i="69"/>
  <c r="E76" i="69" s="1"/>
  <c r="E147" i="69"/>
  <c r="E81" i="69" s="1"/>
  <c r="E150" i="69"/>
  <c r="E84" i="69" s="1"/>
  <c r="E159" i="69"/>
  <c r="E93" i="69" s="1"/>
  <c r="C182" i="66"/>
  <c r="C116" i="66"/>
  <c r="B173" i="66"/>
  <c r="B107" i="66"/>
  <c r="C177" i="66"/>
  <c r="C111" i="66"/>
  <c r="B189" i="66"/>
  <c r="B123" i="66"/>
  <c r="C174" i="66"/>
  <c r="C108" i="66"/>
  <c r="D178" i="66"/>
  <c r="D112" i="66"/>
  <c r="B185" i="66"/>
  <c r="B119" i="66"/>
  <c r="D175" i="66"/>
  <c r="D109" i="66"/>
  <c r="B180" i="66"/>
  <c r="B114" i="66"/>
  <c r="C127" i="70"/>
  <c r="M248" i="96"/>
  <c r="M250" i="96" s="1"/>
  <c r="G252" i="96"/>
  <c r="E191" i="69"/>
  <c r="E125" i="69" s="1"/>
  <c r="E144" i="69"/>
  <c r="E78" i="69" s="1"/>
  <c r="F150" i="69"/>
  <c r="F84" i="69" s="1"/>
  <c r="D168" i="70"/>
  <c r="E148" i="69"/>
  <c r="E82" i="69" s="1"/>
  <c r="E173" i="69"/>
  <c r="E107" i="69" s="1"/>
  <c r="L7" i="71"/>
  <c r="F142" i="69"/>
  <c r="F76" i="69" s="1"/>
  <c r="D163" i="70"/>
  <c r="J70" i="96"/>
  <c r="I136" i="66"/>
  <c r="F169" i="96"/>
  <c r="M199" i="96"/>
  <c r="M201" i="96" s="1"/>
  <c r="K243" i="96"/>
  <c r="L243" i="96"/>
  <c r="E169" i="96"/>
  <c r="K162" i="96"/>
  <c r="L162" i="96"/>
  <c r="K252" i="96"/>
  <c r="C36" i="101"/>
  <c r="D44" i="101" s="1"/>
  <c r="E152" i="69"/>
  <c r="E86" i="69" s="1"/>
  <c r="F169" i="69"/>
  <c r="E158" i="69"/>
  <c r="E92" i="69" s="1"/>
  <c r="E141" i="69"/>
  <c r="F179" i="69"/>
  <c r="F143" i="69"/>
  <c r="F77" i="69" s="1"/>
  <c r="F153" i="69"/>
  <c r="F87" i="69" s="1"/>
  <c r="D169" i="70"/>
  <c r="C210" i="70"/>
  <c r="J169" i="96"/>
  <c r="E172" i="69"/>
  <c r="F149" i="69"/>
  <c r="F83" i="69" s="1"/>
  <c r="F156" i="69"/>
  <c r="F90" i="69" s="1"/>
  <c r="F161" i="69"/>
  <c r="F95" i="69" s="1"/>
  <c r="I169" i="96"/>
  <c r="F107" i="69"/>
  <c r="F202" i="68"/>
  <c r="F99" i="69"/>
  <c r="H70" i="96"/>
  <c r="F96" i="69"/>
  <c r="F159" i="69"/>
  <c r="E157" i="69"/>
  <c r="E91" i="69" s="1"/>
  <c r="D210" i="70"/>
  <c r="F146" i="69"/>
  <c r="F80" i="69" s="1"/>
  <c r="F152" i="69"/>
  <c r="F86" i="69" s="1"/>
  <c r="E96" i="69"/>
  <c r="E195" i="69"/>
  <c r="E129" i="69" s="1"/>
  <c r="F98" i="69"/>
  <c r="G70" i="96"/>
  <c r="E70" i="96"/>
  <c r="F144" i="69"/>
  <c r="F78" i="69" s="1"/>
  <c r="J252" i="96"/>
  <c r="E77" i="69"/>
  <c r="E171" i="69"/>
  <c r="F158" i="69"/>
  <c r="F92" i="69" s="1"/>
  <c r="K211" i="98"/>
  <c r="G212" i="98"/>
  <c r="C211" i="70"/>
  <c r="H202" i="68"/>
  <c r="L202" i="68"/>
  <c r="F202" i="66"/>
  <c r="D169" i="96"/>
  <c r="C252" i="96"/>
  <c r="H169" i="96"/>
  <c r="G169" i="96"/>
  <c r="K88" i="96"/>
  <c r="C204" i="70"/>
  <c r="F191" i="69"/>
  <c r="F125" i="69" s="1"/>
  <c r="K169" i="96"/>
  <c r="C89" i="96"/>
  <c r="H243" i="96"/>
  <c r="G243" i="96"/>
  <c r="I252" i="96"/>
  <c r="H252" i="96"/>
  <c r="H87" i="96"/>
  <c r="H89" i="96"/>
  <c r="D162" i="96"/>
  <c r="D70" i="96"/>
  <c r="F123" i="96"/>
  <c r="G123" i="96"/>
  <c r="F243" i="96"/>
  <c r="E243" i="96"/>
  <c r="M202" i="68"/>
  <c r="F213" i="98"/>
  <c r="G202" i="68"/>
  <c r="E216" i="98"/>
  <c r="E360" i="98"/>
  <c r="E366" i="98" s="1"/>
  <c r="E361" i="98"/>
  <c r="E367" i="98" s="1"/>
  <c r="E362" i="98"/>
  <c r="D87" i="96"/>
  <c r="D89" i="96"/>
  <c r="G89" i="96"/>
  <c r="G87" i="96"/>
  <c r="F162" i="96"/>
  <c r="E162" i="96"/>
  <c r="J89" i="96"/>
  <c r="K70" i="96"/>
  <c r="H162" i="96"/>
  <c r="G162" i="96"/>
  <c r="J123" i="96"/>
  <c r="K123" i="96"/>
  <c r="J243" i="96"/>
  <c r="I243" i="96"/>
  <c r="D211" i="70"/>
  <c r="E131" i="68"/>
  <c r="E197" i="68" s="1"/>
  <c r="E131" i="66"/>
  <c r="E197" i="66" s="1"/>
  <c r="C252" i="70" s="1"/>
  <c r="F192" i="69"/>
  <c r="F126" i="69" s="1"/>
  <c r="E194" i="69"/>
  <c r="H213" i="98"/>
  <c r="L213" i="98"/>
  <c r="D214" i="98"/>
  <c r="I202" i="68"/>
  <c r="F154" i="69"/>
  <c r="F88" i="69" s="1"/>
  <c r="D33" i="70"/>
  <c r="D28" i="101"/>
  <c r="F89" i="96"/>
  <c r="E86" i="96"/>
  <c r="E88" i="96"/>
  <c r="I162" i="96"/>
  <c r="J162" i="96"/>
  <c r="F88" i="96"/>
  <c r="E123" i="96"/>
  <c r="D123" i="96"/>
  <c r="M283" i="96"/>
  <c r="E128" i="69"/>
  <c r="H216" i="98"/>
  <c r="E193" i="69"/>
  <c r="E127" i="69" s="1"/>
  <c r="F194" i="69"/>
  <c r="D254" i="70" s="1"/>
  <c r="M317" i="96"/>
  <c r="J202" i="68"/>
  <c r="E145" i="91"/>
  <c r="E170" i="69"/>
  <c r="F70" i="96"/>
  <c r="K86" i="96"/>
  <c r="I86" i="96"/>
  <c r="I88" i="96"/>
  <c r="C243" i="96"/>
  <c r="D243" i="96"/>
  <c r="I70" i="96"/>
  <c r="J88" i="96"/>
  <c r="I123" i="96"/>
  <c r="H123" i="96"/>
  <c r="H88" i="96"/>
  <c r="G88" i="96"/>
  <c r="M157" i="96"/>
  <c r="F252" i="96"/>
  <c r="E252" i="96"/>
  <c r="I216" i="98"/>
  <c r="J213" i="98"/>
  <c r="E151" i="69"/>
  <c r="E85" i="69" s="1"/>
  <c r="E102" i="68"/>
  <c r="E168" i="68" s="1"/>
  <c r="E102" i="66"/>
  <c r="E168" i="66" s="1"/>
  <c r="D32" i="70"/>
  <c r="D203" i="70"/>
  <c r="D204" i="70" s="1"/>
  <c r="D122" i="70" l="1"/>
  <c r="L87" i="96"/>
  <c r="F87" i="96"/>
  <c r="M32" i="70"/>
  <c r="M33" i="70"/>
  <c r="F37" i="71"/>
  <c r="F35" i="71"/>
  <c r="F33" i="71"/>
  <c r="F31" i="71"/>
  <c r="F30" i="71"/>
  <c r="E37" i="71"/>
  <c r="E35" i="71"/>
  <c r="E33" i="71"/>
  <c r="E31" i="71"/>
  <c r="F29" i="71"/>
  <c r="F36" i="71"/>
  <c r="F34" i="71"/>
  <c r="F32" i="71"/>
  <c r="E29" i="71"/>
  <c r="E36" i="71"/>
  <c r="E34" i="71"/>
  <c r="E32" i="71"/>
  <c r="E30" i="71"/>
  <c r="C253" i="70"/>
  <c r="D92" i="98"/>
  <c r="F93" i="69"/>
  <c r="D129" i="70"/>
  <c r="D130" i="70" s="1"/>
  <c r="C170" i="70"/>
  <c r="C171" i="70" s="1"/>
  <c r="C172" i="70" s="1"/>
  <c r="M78" i="96"/>
  <c r="M80" i="96" s="1"/>
  <c r="E75" i="69"/>
  <c r="D34" i="101"/>
  <c r="F128" i="69"/>
  <c r="D170" i="70"/>
  <c r="D171" i="70" s="1"/>
  <c r="F113" i="69"/>
  <c r="E202" i="68"/>
  <c r="K202" i="68"/>
  <c r="D42" i="70"/>
  <c r="M63" i="96"/>
  <c r="D41" i="70"/>
  <c r="C129" i="70"/>
  <c r="E99" i="69"/>
  <c r="E202" i="66"/>
  <c r="F202" i="69"/>
  <c r="D93" i="98"/>
  <c r="D255" i="70"/>
  <c r="I89" i="96"/>
  <c r="I87" i="96"/>
  <c r="E89" i="96"/>
  <c r="E87" i="96"/>
  <c r="E197" i="69"/>
  <c r="C254" i="70" s="1"/>
  <c r="D212" i="70"/>
  <c r="D213" i="70" s="1"/>
  <c r="E368" i="98"/>
  <c r="C212" i="70"/>
  <c r="C213" i="70" s="1"/>
  <c r="K136" i="66"/>
  <c r="K136" i="68"/>
  <c r="C34" i="70"/>
  <c r="C35" i="70" s="1"/>
  <c r="E168" i="69"/>
  <c r="J136" i="68"/>
  <c r="J136" i="66"/>
  <c r="C23" i="102"/>
  <c r="D34" i="70"/>
  <c r="D35" i="70" s="1"/>
  <c r="K89" i="96"/>
  <c r="K87" i="96"/>
  <c r="M136" i="68"/>
  <c r="M136" i="66"/>
  <c r="E136" i="68"/>
  <c r="E136" i="66"/>
  <c r="J87" i="96"/>
  <c r="H136" i="66"/>
  <c r="H136" i="68"/>
  <c r="M41" i="70" l="1"/>
  <c r="D172" i="70"/>
  <c r="M34" i="70"/>
  <c r="C130" i="70"/>
  <c r="F41" i="71"/>
  <c r="F43" i="71"/>
  <c r="F38" i="71"/>
  <c r="E43" i="71"/>
  <c r="E38" i="71"/>
  <c r="C34" i="101"/>
  <c r="D42" i="101" s="1"/>
  <c r="E41" i="71"/>
  <c r="E39" i="71"/>
  <c r="E40" i="71"/>
  <c r="F40" i="71"/>
  <c r="F39" i="71"/>
  <c r="M42" i="70"/>
  <c r="C42" i="70"/>
  <c r="C41" i="70"/>
  <c r="F136" i="69"/>
  <c r="D43" i="70"/>
  <c r="D44" i="70" s="1"/>
  <c r="E131" i="69"/>
  <c r="E202" i="69"/>
  <c r="D36" i="70"/>
  <c r="F42" i="71" l="1"/>
  <c r="D131" i="70"/>
  <c r="M43" i="70"/>
  <c r="F44" i="71"/>
  <c r="C255" i="70"/>
  <c r="E42" i="71"/>
  <c r="E136" i="69"/>
  <c r="C43" i="70"/>
  <c r="C44" i="70" s="1"/>
  <c r="D45" i="70" s="1"/>
  <c r="D86" i="98"/>
  <c r="C26" i="102"/>
  <c r="E311" i="98" l="1"/>
  <c r="C25" i="102"/>
  <c r="E285" i="98"/>
  <c r="C27" i="102"/>
  <c r="E312" i="98" l="1"/>
  <c r="D84" i="98"/>
  <c r="D85" i="98"/>
  <c r="C24" i="102"/>
  <c r="C28" i="102" s="1"/>
  <c r="E298" i="98"/>
  <c r="E286" i="98"/>
  <c r="E299" i="98" l="1"/>
  <c r="D198" i="98" l="1"/>
  <c r="E198" i="98"/>
  <c r="D185" i="98" l="1"/>
  <c r="D178" i="98"/>
  <c r="D177" i="98"/>
  <c r="E178" i="98"/>
  <c r="E179" i="98" s="1"/>
  <c r="E185" i="98"/>
  <c r="E192" i="98" s="1"/>
  <c r="E177" i="98"/>
  <c r="D29" i="101"/>
  <c r="D31" i="101" s="1"/>
  <c r="C29" i="101"/>
  <c r="C31" i="101" s="1"/>
  <c r="D206" i="98"/>
  <c r="D213" i="98" l="1"/>
  <c r="D220" i="98" s="1"/>
  <c r="D205" i="98"/>
  <c r="E213" i="98"/>
  <c r="D192" i="98"/>
  <c r="D35" i="101"/>
  <c r="E180" i="98"/>
  <c r="E84" i="98" s="1"/>
  <c r="C67" i="101" l="1"/>
  <c r="D37" i="101"/>
  <c r="C35" i="101"/>
  <c r="C37" i="101" l="1"/>
  <c r="D38" i="101" s="1"/>
  <c r="D69" i="101"/>
  <c r="D40" i="101"/>
  <c r="D43" i="101"/>
  <c r="C69" i="101" l="1"/>
  <c r="C40" i="101"/>
  <c r="C70" i="101" l="1"/>
  <c r="C68" i="101"/>
  <c r="C56" i="102" l="1"/>
  <c r="D64" i="102" l="1"/>
  <c r="D56" i="102"/>
  <c r="D140" i="102" l="1"/>
  <c r="D141" i="102" s="1"/>
  <c r="C59" i="102" l="1"/>
  <c r="D59" i="102"/>
  <c r="D142" i="102"/>
  <c r="D24" i="102"/>
  <c r="C58" i="102" l="1"/>
  <c r="D58" i="102" l="1"/>
  <c r="D214" i="102"/>
  <c r="D215" i="102" s="1"/>
  <c r="D26" i="102" l="1"/>
  <c r="D216" i="102"/>
  <c r="C256" i="102"/>
  <c r="C60" i="102"/>
  <c r="C67" i="102" s="1"/>
  <c r="C123" i="101" l="1"/>
  <c r="D182" i="102"/>
  <c r="D183" i="102" s="1"/>
  <c r="C140" i="102"/>
  <c r="C92" i="101"/>
  <c r="C94" i="101" s="1"/>
  <c r="C182" i="102"/>
  <c r="C104" i="102"/>
  <c r="D256" i="102"/>
  <c r="D104" i="102"/>
  <c r="D105" i="102" s="1"/>
  <c r="C214" i="102"/>
  <c r="D106" i="102" l="1"/>
  <c r="D23" i="102"/>
  <c r="D257" i="102"/>
  <c r="D60" i="102"/>
  <c r="D67" i="102" s="1"/>
  <c r="D92" i="101"/>
  <c r="D94" i="101" s="1"/>
  <c r="D184" i="102"/>
  <c r="D25" i="102"/>
  <c r="D123" i="101" l="1"/>
  <c r="D27" i="102"/>
  <c r="D28" i="102" s="1"/>
  <c r="D29" i="102" s="1"/>
  <c r="D258" i="102"/>
  <c r="E27" i="102" l="1"/>
  <c r="E25" i="102"/>
  <c r="E26" i="102"/>
  <c r="E24" i="102"/>
  <c r="E23" i="102" l="1"/>
  <c r="E28" i="102" s="1"/>
  <c r="E29" i="102" s="1"/>
  <c r="F27" i="102" l="1"/>
  <c r="G27" i="102" l="1"/>
  <c r="F23" i="102"/>
  <c r="F24" i="102"/>
  <c r="F26" i="102"/>
  <c r="F25" i="102"/>
  <c r="H27" i="102" l="1"/>
  <c r="G25" i="102"/>
  <c r="G26" i="102"/>
  <c r="G24" i="102"/>
  <c r="G23" i="102"/>
  <c r="F28" i="102"/>
  <c r="F29" i="102" s="1"/>
  <c r="I27" i="102" l="1"/>
  <c r="H26" i="102"/>
  <c r="H24" i="102"/>
  <c r="H25" i="102"/>
  <c r="H23" i="102"/>
  <c r="G28" i="102"/>
  <c r="G29" i="102" s="1"/>
  <c r="J27" i="102" l="1"/>
  <c r="I25" i="102"/>
  <c r="H28" i="102"/>
  <c r="H29" i="102" s="1"/>
  <c r="I23" i="102"/>
  <c r="I24" i="102"/>
  <c r="I26" i="102"/>
  <c r="K27" i="102" l="1"/>
  <c r="J26" i="102"/>
  <c r="J24" i="102"/>
  <c r="J23" i="102"/>
  <c r="I28" i="102"/>
  <c r="I29" i="102" s="1"/>
  <c r="J25" i="102"/>
  <c r="L27" i="102" l="1"/>
  <c r="M27" i="102" s="1"/>
  <c r="J28" i="102"/>
  <c r="J29" i="102" s="1"/>
  <c r="K25" i="102"/>
  <c r="K24" i="102"/>
  <c r="K23" i="102"/>
  <c r="K26" i="102"/>
  <c r="L25" i="102" l="1"/>
  <c r="M25" i="102" s="1"/>
  <c r="L23" i="102"/>
  <c r="M23" i="102" s="1"/>
  <c r="L24" i="102"/>
  <c r="M24" i="102" s="1"/>
  <c r="K28" i="102"/>
  <c r="K29" i="102" s="1"/>
  <c r="L26" i="102"/>
  <c r="M26" i="102" s="1"/>
  <c r="L28" i="102" l="1"/>
  <c r="L29" i="102" l="1"/>
  <c r="M28" i="102"/>
  <c r="E200" i="98" l="1"/>
  <c r="E243" i="98"/>
  <c r="E82" i="98"/>
  <c r="E233" i="98"/>
  <c r="E234" i="98"/>
  <c r="E235" i="98" s="1"/>
  <c r="E91" i="98" l="1"/>
  <c r="E248" i="98"/>
  <c r="E236" i="98"/>
  <c r="E86" i="98" s="1"/>
  <c r="E81" i="98"/>
  <c r="E215" i="98"/>
  <c r="E205" i="98"/>
  <c r="E206" i="98"/>
  <c r="E207" i="98" s="1"/>
  <c r="E90" i="98" l="1"/>
  <c r="E93" i="98" s="1"/>
  <c r="E220" i="98"/>
  <c r="D67" i="101" s="1"/>
  <c r="E208" i="98"/>
  <c r="E85" i="98" s="1"/>
  <c r="D70" i="101" l="1"/>
  <c r="D68" i="101"/>
  <c r="E92" i="98"/>
  <c r="F215" i="98" l="1"/>
  <c r="F220" i="98" l="1"/>
  <c r="G215" i="98" l="1"/>
  <c r="I215" i="98" l="1"/>
  <c r="H215" i="98"/>
  <c r="G220" i="98"/>
  <c r="I220" i="98" l="1"/>
  <c r="H220" i="98"/>
  <c r="H94" i="98" l="1"/>
  <c r="J215" i="98"/>
  <c r="J220" i="98" l="1"/>
  <c r="K215" i="98"/>
  <c r="K220" i="98" l="1"/>
  <c r="M215" i="98"/>
  <c r="L215" i="98"/>
  <c r="M220" i="98" l="1"/>
  <c r="L220" i="98"/>
</calcChain>
</file>

<file path=xl/comments1.xml><?xml version="1.0" encoding="utf-8"?>
<comments xmlns="http://schemas.openxmlformats.org/spreadsheetml/2006/main">
  <authors>
    <author>John Lively</author>
  </authors>
  <commentList>
    <comment ref="D13" authorId="0">
      <text>
        <r>
          <rPr>
            <b/>
            <sz val="9"/>
            <color indexed="81"/>
            <rFont val="Tahoma"/>
            <family val="2"/>
          </rPr>
          <t>Includes GBIC, certain SFF modules, and 'Other' which are no longer being produced.</t>
        </r>
      </text>
    </comment>
    <comment ref="D23" authorId="0">
      <text>
        <r>
          <rPr>
            <b/>
            <sz val="9"/>
            <color indexed="81"/>
            <rFont val="Tahoma"/>
            <family val="2"/>
          </rPr>
          <t xml:space="preserve">Includes XENPAK, X2, and 'Other' which are no longer being produced.
</t>
        </r>
      </text>
    </comment>
  </commentList>
</comments>
</file>

<file path=xl/sharedStrings.xml><?xml version="1.0" encoding="utf-8"?>
<sst xmlns="http://schemas.openxmlformats.org/spreadsheetml/2006/main" count="1557" uniqueCount="491">
  <si>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</si>
  <si>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</si>
  <si>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</si>
  <si>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</si>
  <si>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</si>
  <si>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</si>
  <si>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</si>
  <si>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</si>
  <si>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</si>
  <si>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</si>
  <si>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</si>
  <si>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</si>
  <si>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</si>
  <si>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</si>
  <si>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Revenues</t>
  </si>
  <si>
    <t>Definition of forecast segments</t>
  </si>
  <si>
    <t>Units are devices or modules</t>
  </si>
  <si>
    <t>Shipments (devices)</t>
  </si>
  <si>
    <t>Average Selling Prices</t>
  </si>
  <si>
    <t xml:space="preserve">Total Devices </t>
  </si>
  <si>
    <t>ASPs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</si>
  <si>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</si>
  <si>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</si>
  <si>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</si>
  <si>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</si>
  <si>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Model developed by: John Lively</t>
  </si>
  <si>
    <t>Analysis and assumptions: Dale Murray, Vladimir Kozlov, John Lively</t>
  </si>
  <si>
    <t>Revenues ($ million)</t>
  </si>
  <si>
    <t>A.S.P. ($)</t>
  </si>
  <si>
    <t>Abstract</t>
  </si>
  <si>
    <t>Reach</t>
  </si>
  <si>
    <t>Data Rate</t>
  </si>
  <si>
    <t>Form Factor</t>
  </si>
  <si>
    <t>100 m</t>
  </si>
  <si>
    <t>X2</t>
  </si>
  <si>
    <t>XFP</t>
  </si>
  <si>
    <t>CFP</t>
  </si>
  <si>
    <t>QSFP28</t>
  </si>
  <si>
    <t>300 m</t>
  </si>
  <si>
    <t>all</t>
  </si>
  <si>
    <t>SFP+</t>
  </si>
  <si>
    <t>500 m</t>
  </si>
  <si>
    <t>SFP</t>
  </si>
  <si>
    <t>2 km</t>
  </si>
  <si>
    <t>All</t>
  </si>
  <si>
    <t>10 km</t>
  </si>
  <si>
    <t>40 km</t>
  </si>
  <si>
    <t>80 km</t>
  </si>
  <si>
    <t>10G</t>
  </si>
  <si>
    <t>100G</t>
  </si>
  <si>
    <t>&lt;== was listed under 10 km</t>
  </si>
  <si>
    <t xml:space="preserve">Application </t>
  </si>
  <si>
    <t>Shipments by data rate</t>
  </si>
  <si>
    <t>Revenues by data rate</t>
  </si>
  <si>
    <t>total new forecast</t>
  </si>
  <si>
    <t xml:space="preserve">Summary </t>
  </si>
  <si>
    <t>all reaches &amp; speeds</t>
  </si>
  <si>
    <t>Annual growth rate</t>
  </si>
  <si>
    <t>Product forecast</t>
  </si>
  <si>
    <t>GbE</t>
  </si>
  <si>
    <t>100GbE</t>
  </si>
  <si>
    <t>10GbE</t>
  </si>
  <si>
    <t>&lt;== includes XFP and others</t>
  </si>
  <si>
    <t>QSFP+</t>
  </si>
  <si>
    <t/>
  </si>
  <si>
    <t>40 GbE PSM4</t>
  </si>
  <si>
    <t>Telecom</t>
  </si>
  <si>
    <t>Product forecast - Telecom segment</t>
  </si>
  <si>
    <t>MMF</t>
  </si>
  <si>
    <t>SMF</t>
  </si>
  <si>
    <t>Product forecast - Datacenter Enterprise sub-segment</t>
  </si>
  <si>
    <t>Comparison of segments</t>
  </si>
  <si>
    <t>&lt;= unit growth rate (combined total)</t>
  </si>
  <si>
    <t>Percentage splits</t>
  </si>
  <si>
    <t>Index</t>
  </si>
  <si>
    <t>Press CTRL-TAB to switch to the segment Allocation table</t>
  </si>
  <si>
    <t>(Both spreadsheets must be open)</t>
  </si>
  <si>
    <t>220 m</t>
  </si>
  <si>
    <t>CAGR (%)</t>
  </si>
  <si>
    <t>Enterprise</t>
  </si>
  <si>
    <t>100 Gbps</t>
  </si>
  <si>
    <t>growth rate</t>
  </si>
  <si>
    <t>&lt;== renamed from '4xSR' in June 2015</t>
  </si>
  <si>
    <t>40GbE MM duplex</t>
  </si>
  <si>
    <t>SFP28</t>
  </si>
  <si>
    <t>6-yr total</t>
  </si>
  <si>
    <t>&lt;== includes 40GbE SR4 compliant modules; also proprietary bi-di modules in 2015 and earlier.</t>
  </si>
  <si>
    <t>Standard</t>
  </si>
  <si>
    <t>Non-standard</t>
  </si>
  <si>
    <t>400G</t>
  </si>
  <si>
    <t>40GbE</t>
  </si>
  <si>
    <t>Application segments</t>
  </si>
  <si>
    <t xml:space="preserve">The Telecom segment is composed of traditional fixed and mobile telecommunications companies, such as AT&amp;T, BT, China Mobile, DT, Orange, NTT, Softbank, Sprint, and Verizon. </t>
  </si>
  <si>
    <t xml:space="preserve">This definition is considerably more narrow than the 'DCI' definition used by other analyst firms, which includes ALL connections between ANY datacenter and any other entity.  </t>
  </si>
  <si>
    <t>Rest of DWDM</t>
  </si>
  <si>
    <t>Mega-DCI DWDM</t>
  </si>
  <si>
    <t>Product segments included in this forecast are listed below, with some notes/comments</t>
  </si>
  <si>
    <t>10GbE LRM</t>
  </si>
  <si>
    <t>40GbE eSR</t>
  </si>
  <si>
    <t>40GbE (FR)</t>
  </si>
  <si>
    <t>40GbE (LR4 subspec)</t>
  </si>
  <si>
    <t>25GbE SR</t>
  </si>
  <si>
    <t>25GbE LR</t>
  </si>
  <si>
    <t>`</t>
  </si>
  <si>
    <t>200GbE</t>
  </si>
  <si>
    <t>200G</t>
  </si>
  <si>
    <t>200 Gbps</t>
  </si>
  <si>
    <t>40G MMF</t>
  </si>
  <si>
    <t>100G SMF 0.5-10km</t>
  </si>
  <si>
    <t>100-300m</t>
  </si>
  <si>
    <t xml:space="preserve"> 0.5-10km</t>
  </si>
  <si>
    <t>100G SMF</t>
  </si>
  <si>
    <t>40G SMF</t>
  </si>
  <si>
    <t>CFP2/4</t>
  </si>
  <si>
    <t>&lt;== CFP2 and CFP4 now combined into single line item; CPAK was also included, through July 2014 forecast.. Then removed from subsequent forecasts</t>
  </si>
  <si>
    <t>40G datacenter total</t>
  </si>
  <si>
    <t>0.1-10km</t>
  </si>
  <si>
    <t>Cloud</t>
  </si>
  <si>
    <t>DWDM ports (telecom only)</t>
  </si>
  <si>
    <t>200/400G</t>
  </si>
  <si>
    <t>100G client / 100G line</t>
  </si>
  <si>
    <t>200&amp;400G client / 400G line</t>
  </si>
  <si>
    <t xml:space="preserve">LightCounting divides the overall Ethernet transceiver market into three segments, based on customers: Telecom, Cloud, and Enterprise. </t>
  </si>
  <si>
    <t xml:space="preserve">The Enterprise Datacenter segment is composed of all other enterprises, excluding those falling into the Cloud category. </t>
  </si>
  <si>
    <t>Product forecast - Cloud segment</t>
  </si>
  <si>
    <t>DWDM</t>
  </si>
  <si>
    <t>CWDM</t>
  </si>
  <si>
    <t xml:space="preserve">up to 10 Gbps </t>
  </si>
  <si>
    <t>Enterprise segment Sales ($M)</t>
  </si>
  <si>
    <t>aggregated</t>
  </si>
  <si>
    <t>annual bandwidth</t>
  </si>
  <si>
    <t>Telecom segment Sales ($M)</t>
  </si>
  <si>
    <t>Cloud segment Sales ($M)</t>
  </si>
  <si>
    <t>ASPs per ports</t>
  </si>
  <si>
    <t>Cloud (DCI)</t>
  </si>
  <si>
    <t>Growth in Aggregated bandwidth</t>
  </si>
  <si>
    <t>Summary</t>
  </si>
  <si>
    <t>DWDM Network Bandwidth Growth by segment</t>
  </si>
  <si>
    <t>DWDM Cloud segment</t>
  </si>
  <si>
    <t>MMF/SMF</t>
  </si>
  <si>
    <t>Std/Non-Std</t>
  </si>
  <si>
    <t>25GbE ER</t>
  </si>
  <si>
    <t>Mix</t>
  </si>
  <si>
    <t>10-20 km</t>
  </si>
  <si>
    <t>&lt;==ER4 today, ER4-lite in future as well</t>
  </si>
  <si>
    <t>GbE &amp; Fast Ethernet</t>
  </si>
  <si>
    <t>Various</t>
  </si>
  <si>
    <t>Legacy/discontinued</t>
  </si>
  <si>
    <t>&lt;== includes Fast Ethernet 2km and 15km, and GbE in GBIC, 1x9, 2x9, and other discontinued form factors</t>
  </si>
  <si>
    <t>&lt;== includes X2, XENPAK, and some X2 form factor products that are no longer shipping</t>
  </si>
  <si>
    <t>Forecast by data rate</t>
  </si>
  <si>
    <t>Interactive dashboard showing segment splits</t>
  </si>
  <si>
    <t>Select Product to Display in Cell Below</t>
  </si>
  <si>
    <t>OC-48 (2.5 G)</t>
  </si>
  <si>
    <t>OC-192 (10G)</t>
  </si>
  <si>
    <t>OC-768 (40G)</t>
  </si>
  <si>
    <t>&lt;== added June 2015; includes 40GbE bidi and other MMF duplex solutions (e.g. VCSEL-based S-WDM)</t>
  </si>
  <si>
    <t>CFP8 = for core router applications (CSP segment)</t>
  </si>
  <si>
    <t>QSFP-DD = double-density QSFP28</t>
  </si>
  <si>
    <t xml:space="preserve">New form factors for 400GbE:  </t>
  </si>
  <si>
    <t>OSFP= for datacenter applications</t>
  </si>
  <si>
    <t>100-300 m</t>
  </si>
  <si>
    <t>µQSFP28  = not much industry support now</t>
  </si>
  <si>
    <t>Lane Speed</t>
  </si>
  <si>
    <t>Type</t>
  </si>
  <si>
    <t>Lanes</t>
  </si>
  <si>
    <t>AOC</t>
  </si>
  <si>
    <t>Single</t>
  </si>
  <si>
    <t>AOC/XCVR</t>
  </si>
  <si>
    <t>Multi-</t>
  </si>
  <si>
    <t>EOM</t>
  </si>
  <si>
    <t>25-28G</t>
  </si>
  <si>
    <t>50-56G</t>
  </si>
  <si>
    <t>≤10G</t>
  </si>
  <si>
    <t>≤12.5G</t>
  </si>
  <si>
    <t>CXP</t>
  </si>
  <si>
    <t>XCVR</t>
  </si>
  <si>
    <t>12-14G</t>
  </si>
  <si>
    <t>Mini-SAS HD</t>
  </si>
  <si>
    <t>≤16G</t>
  </si>
  <si>
    <t>TxRx prs</t>
  </si>
  <si>
    <t>CXP28</t>
  </si>
  <si>
    <t>8,12</t>
  </si>
  <si>
    <t>SFP56</t>
  </si>
  <si>
    <t>QSFP56</t>
  </si>
  <si>
    <t>TBD</t>
  </si>
  <si>
    <t xml:space="preserve">Ethernet </t>
  </si>
  <si>
    <t>Ethernet share of total</t>
  </si>
  <si>
    <t>Annual growth rate - Ethernet</t>
  </si>
  <si>
    <t>Annual growth rate - DWDM</t>
  </si>
  <si>
    <t>Annual growth rate - AOCs</t>
  </si>
  <si>
    <t>All other</t>
  </si>
  <si>
    <t>% Cloud</t>
  </si>
  <si>
    <t>Sum of total Ethernet, DWDM, AOC/EOMs</t>
  </si>
  <si>
    <t>Cloud segment - Shipments</t>
  </si>
  <si>
    <t>Cloud segment - Revenues</t>
  </si>
  <si>
    <t>AOC/EOM</t>
  </si>
  <si>
    <t>Units</t>
  </si>
  <si>
    <t>Figures used in the report</t>
  </si>
  <si>
    <t>Revenues ($ millions)</t>
  </si>
  <si>
    <t>Ethernet products - Split by major market segment</t>
  </si>
  <si>
    <t xml:space="preserve">Figure E-1: Sales of Optics to the Cloud </t>
  </si>
  <si>
    <t>Figure E-2: Sales to the Cloud segment vs. all others — Ethernet, DWDM and AOCs/EOMs optical modules</t>
  </si>
  <si>
    <t>Figure E-3: Schematic of Networking Infrastructure</t>
  </si>
  <si>
    <t>Sourced from Coriant</t>
  </si>
  <si>
    <t>Figure 3-3: Infrastructure spending by market segment</t>
  </si>
  <si>
    <t>Figure 3-4: Projected growth of infrastructure spending by segment</t>
  </si>
  <si>
    <t>Figure 3-5: Cloud Segment Dominates Ethernet market in 2016-2022</t>
  </si>
  <si>
    <t>Source: Ethernet Segments tab in this spreadsheet</t>
  </si>
  <si>
    <t>Figure 3-6: Cloud and Enterprise grow to 1/3 of DWDM by 2022</t>
  </si>
  <si>
    <t>Source: WDM Cloud (DCI) tab in this spreadsheet</t>
  </si>
  <si>
    <t>Figure 3-7: Share of the Cloud in global sales of AOCs and EOMs</t>
  </si>
  <si>
    <t>Source: AOC-EOMs tab in this spreadsheet</t>
  </si>
  <si>
    <t>Figure 3-7</t>
  </si>
  <si>
    <t>Figure 3-6 in the report</t>
  </si>
  <si>
    <t>Figure 3-1 and 3-2: Powerpoint diagrams showing market segmentation used in the report; created by LightCounting</t>
  </si>
  <si>
    <t>Figure 3-8: Growth rates of Internet traffic and DWDM network bandwidth</t>
  </si>
  <si>
    <t>Figure 3-9: Growth rates of DWDM network bandwidth by market segment</t>
  </si>
  <si>
    <t>Figure 3-10: Growth rates in bandwidth of Ethernet connections by application</t>
  </si>
  <si>
    <t>Figure 3-11: Growth rate in bandwidth of Ethernet connections deployed by Top 4 and All other Cloud companies</t>
  </si>
  <si>
    <t>Figures in chapters 1 and 2 are all diagrams or photos sourced from third parties</t>
  </si>
  <si>
    <t>Enterprise IT (traditional)</t>
  </si>
  <si>
    <t>Internet traffic growth</t>
  </si>
  <si>
    <t>DWDM network bandwidth growth</t>
  </si>
  <si>
    <r>
      <rPr>
        <sz val="10"/>
        <rFont val="Calibri"/>
        <family val="2"/>
      </rPr>
      <t xml:space="preserve">≤ </t>
    </r>
    <r>
      <rPr>
        <sz val="10"/>
        <rFont val="Calibri"/>
        <family val="2"/>
        <scheme val="minor"/>
      </rPr>
      <t>40 km</t>
    </r>
  </si>
  <si>
    <t>Cloud - All Other</t>
  </si>
  <si>
    <t>Chapter 5: Ethernet segment forecast</t>
  </si>
  <si>
    <t>Chapter 4: DWDM market forecast</t>
  </si>
  <si>
    <t>Chapter 3: Segmentation, spending, and bandwidth growth</t>
  </si>
  <si>
    <t>Executive Summary</t>
  </si>
  <si>
    <t xml:space="preserve">Figure 5-1: Global Sales of Ethernet transceivers by application. </t>
  </si>
  <si>
    <t>Figure 5-1</t>
  </si>
  <si>
    <t>Figure 5-2: Sales of 100GbE transceivers by market segment</t>
  </si>
  <si>
    <t>Figure 5-2</t>
  </si>
  <si>
    <t>Figure 5-3: Sales of 40GbE transceivers by market segment</t>
  </si>
  <si>
    <t>Figure 5-3</t>
  </si>
  <si>
    <t>Figure 5-4: Projected sales of 200GbE transceivers</t>
  </si>
  <si>
    <t>Figure 5-4</t>
  </si>
  <si>
    <t>Figure 5-5: Projected sales of 400GbE transceivers</t>
  </si>
  <si>
    <t>Figure 5-5</t>
  </si>
  <si>
    <t>Figure 5-6</t>
  </si>
  <si>
    <t>Same as Figure E-4 above</t>
  </si>
  <si>
    <t>Source: Ethernet-Segments tab in this spreadsheet</t>
  </si>
  <si>
    <t>Figures 4-1 through 4-5: Photos and diagrams sourced from third parties</t>
  </si>
  <si>
    <t>Figure 4-6: Shipments of 100G/200G/400G DWDM ports by market segment</t>
  </si>
  <si>
    <t>Figure 4-8: Shipments of 100G DWDM optics to Cloud customers sorted by reach</t>
  </si>
  <si>
    <t>Figure 4-7: Shipments of 100G/200G/400G ports to the Cloud companies (DWDM)</t>
  </si>
  <si>
    <t>Figure 4-8</t>
  </si>
  <si>
    <t>Figure 3-9</t>
  </si>
  <si>
    <t>Figure 4-6</t>
  </si>
  <si>
    <t>Figure 4-7</t>
  </si>
  <si>
    <t>On board</t>
  </si>
  <si>
    <t>Direct detect</t>
  </si>
  <si>
    <t>DCO</t>
  </si>
  <si>
    <t>ACO</t>
  </si>
  <si>
    <t>LightCounting Mega Datacenter Report Database</t>
  </si>
  <si>
    <t>25GbE</t>
  </si>
  <si>
    <t>50 GbE</t>
  </si>
  <si>
    <t>4:1</t>
  </si>
  <si>
    <t>QSFP+/SFP+</t>
  </si>
  <si>
    <t>4,12</t>
  </si>
  <si>
    <t>QSFP28/SFP28</t>
  </si>
  <si>
    <t>8,12,16,24</t>
  </si>
  <si>
    <t>Device shipments: AOCs</t>
  </si>
  <si>
    <t>High Performance Computing (HPC)</t>
  </si>
  <si>
    <t>Core Routing</t>
  </si>
  <si>
    <t xml:space="preserve">Cloud </t>
  </si>
  <si>
    <t>Device shipments: EOMs</t>
  </si>
  <si>
    <t>Military/Aero/Other</t>
  </si>
  <si>
    <t>&lt;== Starts as 2x25 and morphs into serial 50Gbps devices over forecast period</t>
  </si>
  <si>
    <t>&lt;== Uses FEC on host card to extend reach.</t>
  </si>
  <si>
    <t>OSFP</t>
  </si>
  <si>
    <t>Checksums</t>
  </si>
  <si>
    <t>Ethernet revenues by segment: All speeds</t>
  </si>
  <si>
    <t>Ethernet shipments by segment: All speeds</t>
  </si>
  <si>
    <t>20 km</t>
  </si>
  <si>
    <t>ASPs calculated from $/units, above and below</t>
  </si>
  <si>
    <t>ASPs copied from Ethernet Total tab</t>
  </si>
  <si>
    <t>Revenues are calculated as Units x ASP</t>
  </si>
  <si>
    <t>Revenues are copied from Ethernet forecast model, Products x Speed tab</t>
  </si>
  <si>
    <t>SR4, SR2 split into separate categories May30, 2018</t>
  </si>
  <si>
    <t>SR4, SR2 split into separate categories May30, 2019</t>
  </si>
  <si>
    <t xml:space="preserve"> CWDM4, FR split into separate categories May30, 2018</t>
  </si>
  <si>
    <t xml:space="preserve"> CWDM4, FR split into separate categories May30, 2019</t>
  </si>
  <si>
    <t xml:space="preserve"> LR4, 4WDM10 split into separate categories May30, 2018</t>
  </si>
  <si>
    <t xml:space="preserve"> LR4, 4WDM10 split into separate categories May30, 2019</t>
  </si>
  <si>
    <t>PSM4, DR split into separate categories May30, 2018</t>
  </si>
  <si>
    <t xml:space="preserve"> TBD</t>
  </si>
  <si>
    <t>TOTAL DWDM transceivers</t>
  </si>
  <si>
    <t>Cloud segment shipments</t>
  </si>
  <si>
    <t>Telecom segment transceivers</t>
  </si>
  <si>
    <t>Enterprise segment transceivers</t>
  </si>
  <si>
    <t>Calculated from above</t>
  </si>
  <si>
    <t>Transceivers - annual shipments by market segment</t>
  </si>
  <si>
    <t>Forecast detail - transceivers</t>
  </si>
  <si>
    <t>Forecast detail - ports</t>
  </si>
  <si>
    <t>TOTAL DWDM ports</t>
  </si>
  <si>
    <t>Shipments of 100/200/400G transceivers by segment</t>
  </si>
  <si>
    <t>Sales of 100/200/400G transceivers by segment</t>
  </si>
  <si>
    <t>The Cloud segment is composed of the largest internet content and commerce companies such as Alibaba, Amazon, Apple, Baidu, Facebook, Google, Microsoft, and Tencent.</t>
  </si>
  <si>
    <t xml:space="preserve">In addition, we also include here a forecast for DWDM optics used for interconnecting the datacenters of the mega-datacenter operators. We call this segment 'Mega-DCI'. </t>
  </si>
  <si>
    <t>AOC-EOM</t>
  </si>
  <si>
    <t>Split by reach (percentage)</t>
  </si>
  <si>
    <t>High-speed Cloud transceivers, split by reach</t>
  </si>
  <si>
    <t>High-speed transceivers by reach (Cloud)</t>
  </si>
  <si>
    <t>High-speed transceivers by speed (Cloud)</t>
  </si>
  <si>
    <t>ICP spending reflects extraordinary Q1 spending and assumes it is 25% annual total for 2018 (convervative vs. historical seasonality)</t>
  </si>
  <si>
    <t>All Other Cloud</t>
  </si>
  <si>
    <t>Figure E-4: Sales of Ethernet Transceivers to Alibaba, Amazon, Facebook, Google and Microsoft</t>
  </si>
  <si>
    <t>Top 5 in Cloud</t>
  </si>
  <si>
    <t>Top 5 Cloud</t>
  </si>
  <si>
    <t>Figure X: Top 5 Cloud companies vs. all other Cloud Ethernet transceiver purchases</t>
  </si>
  <si>
    <t>Telecom segment ports</t>
  </si>
  <si>
    <t>Enterprise segment ports</t>
  </si>
  <si>
    <t>Cloud segment ports</t>
  </si>
  <si>
    <t>Cloud - Top 5</t>
  </si>
  <si>
    <t>Figure 5-7: Sales of Ethernet Transceivers to the Top 5 ICPs.</t>
  </si>
  <si>
    <t>Figure 5-6: Cloud Consumption by Product Type</t>
  </si>
  <si>
    <t>24G</t>
  </si>
  <si>
    <t>100 - 300 m</t>
  </si>
  <si>
    <t>40G SR4</t>
  </si>
  <si>
    <t xml:space="preserve">50G </t>
  </si>
  <si>
    <t>SFP-DD, DSFP</t>
  </si>
  <si>
    <t>200G SR4</t>
  </si>
  <si>
    <t>2x200 (400G-SR8)</t>
  </si>
  <si>
    <t>OSFP, QSFP-DD</t>
  </si>
  <si>
    <t>200G FR4</t>
  </si>
  <si>
    <t>2x200G FR4</t>
  </si>
  <si>
    <t>400G SR4.2</t>
  </si>
  <si>
    <t>400G DR4</t>
  </si>
  <si>
    <t>400G FR4, FR8</t>
  </si>
  <si>
    <t>400G LR4, LR8</t>
  </si>
  <si>
    <t>2x400G</t>
  </si>
  <si>
    <t>(future product)</t>
  </si>
  <si>
    <t>100G CWDM4-Subspec</t>
  </si>
  <si>
    <t>10G (100m Sub-spec)</t>
  </si>
  <si>
    <t>10G LRM</t>
  </si>
  <si>
    <t>10G (2km Sub-spec)</t>
  </si>
  <si>
    <t>25G SR</t>
  </si>
  <si>
    <t>25G LR</t>
  </si>
  <si>
    <t>25G ER</t>
  </si>
  <si>
    <t>40G MM duplex</t>
  </si>
  <si>
    <t>40G eSR</t>
  </si>
  <si>
    <t xml:space="preserve">40G PSM4 </t>
  </si>
  <si>
    <t>40G (FR)</t>
  </si>
  <si>
    <t>40G (LR4 subspec)</t>
  </si>
  <si>
    <t>40G</t>
  </si>
  <si>
    <t>100G SR4</t>
  </si>
  <si>
    <t>100G SR2</t>
  </si>
  <si>
    <t>100G MM Duplex</t>
  </si>
  <si>
    <t>100G eSR</t>
  </si>
  <si>
    <t>100G PSM4</t>
  </si>
  <si>
    <t>100G DR</t>
  </si>
  <si>
    <t>100G CWDM4</t>
  </si>
  <si>
    <t>100G FR</t>
  </si>
  <si>
    <t>100G LR4</t>
  </si>
  <si>
    <t>100G 4WDM10</t>
  </si>
  <si>
    <t>100G 4WDM20</t>
  </si>
  <si>
    <t>100G ER4, ER4-Lite</t>
  </si>
  <si>
    <t>2x200G</t>
  </si>
  <si>
    <t>Top 5 % of Cloud total</t>
  </si>
  <si>
    <t>Shipments to the Cloud</t>
  </si>
  <si>
    <t>Figure 4-9: Shipments of 100/200/400G DWDM transceivers by type (Historical Data and Forecast)</t>
  </si>
  <si>
    <t>Google</t>
  </si>
  <si>
    <t>10G all reaches &amp; form factors</t>
  </si>
  <si>
    <t xml:space="preserve">Bandwidth of optical connectivity </t>
  </si>
  <si>
    <t>annual</t>
  </si>
  <si>
    <t>Growth rate</t>
  </si>
  <si>
    <t>Facebook</t>
  </si>
  <si>
    <t>100G CWDM4 Sub-spec</t>
  </si>
  <si>
    <t>200G FR4 and SR4</t>
  </si>
  <si>
    <t>Amazon</t>
  </si>
  <si>
    <t>100G PSM4 only</t>
  </si>
  <si>
    <t>100G DR and FR</t>
  </si>
  <si>
    <t>Microsoft</t>
  </si>
  <si>
    <t>Alibaba</t>
  </si>
  <si>
    <t>Top 5 Cloud players individual forecasts (units consumed and bandwidth installed)</t>
  </si>
  <si>
    <t>Cumulative optical bandwidth installed</t>
  </si>
  <si>
    <t>Total high-speed transceiver consumption by Top 5 Cloud companies</t>
  </si>
  <si>
    <t>Cumulative optical bandwidth installed by Top 5 Cloud companies</t>
  </si>
  <si>
    <t>400 Gbps and above</t>
  </si>
  <si>
    <t>checksum</t>
  </si>
  <si>
    <t>Sum of above</t>
  </si>
  <si>
    <t>Year-over-year growth</t>
  </si>
  <si>
    <t>Cloud consumption by product type</t>
  </si>
  <si>
    <r>
      <t xml:space="preserve">Companion Report: </t>
    </r>
    <r>
      <rPr>
        <b/>
        <sz val="12"/>
        <color theme="3"/>
        <rFont val="Arial"/>
        <family val="2"/>
      </rPr>
      <t>Mega Datacenter Optics</t>
    </r>
    <r>
      <rPr>
        <sz val="12"/>
        <color theme="3"/>
        <rFont val="Arial"/>
        <family val="2"/>
      </rPr>
      <t>, June 2020 by Vladimir Kozlov</t>
    </r>
  </si>
  <si>
    <t xml:space="preserve">This forecast presents historical sales from 2010 to 2019 and a forecast through 2025 for Ethernet, DWDM, and AOC/EOM optical modules.  The historical data accounts for more than 30 optical component and module vendors, including 25 that shared confidential data with LightCounting. The market forecast is based on a combination of historical trend extrapolation, expert opinion (based on numerous in-depth interviews with leading vendors), and life-cycle models based on past experience in this segment. </t>
  </si>
  <si>
    <t>1G</t>
  </si>
  <si>
    <t>1G &amp; Fast Ethernet</t>
  </si>
  <si>
    <t>Figure 3-5: Cloud Segment Dominates Ethernet market in 2020-2020</t>
  </si>
  <si>
    <t>2x400G, 800G</t>
  </si>
  <si>
    <t>2x400G, 800G products</t>
  </si>
  <si>
    <t>G</t>
  </si>
  <si>
    <t>10 G</t>
  </si>
  <si>
    <t>25 G</t>
  </si>
  <si>
    <t>40 G</t>
  </si>
  <si>
    <t>50G</t>
  </si>
  <si>
    <t>400 G</t>
  </si>
  <si>
    <t>Annual growth rate 25G and above</t>
  </si>
  <si>
    <t xml:space="preserve">25G at various reaches </t>
  </si>
  <si>
    <t>25G products</t>
  </si>
  <si>
    <t>40G at various reaches and form factors</t>
  </si>
  <si>
    <t>40G by reach</t>
  </si>
  <si>
    <t>40G by form factor</t>
  </si>
  <si>
    <t>50G products</t>
  </si>
  <si>
    <t>100 G at various reaches and form factors</t>
  </si>
  <si>
    <t>100G by reach</t>
  </si>
  <si>
    <t>100G by form factor</t>
  </si>
  <si>
    <t>200G by product</t>
  </si>
  <si>
    <t>400G products</t>
  </si>
  <si>
    <t>Ethernet revenues by segment: 40G</t>
  </si>
  <si>
    <t>Ethernet shipments by segment: 100G</t>
  </si>
  <si>
    <t>Ethernet revenues by segment: 100G</t>
  </si>
  <si>
    <t>Ethernet shipments by segment: 200G</t>
  </si>
  <si>
    <t>Ethernet shipments by segment: 400G</t>
  </si>
  <si>
    <t>Ethernet shipments by segment: 40G</t>
  </si>
  <si>
    <t>Ethernet revenues by segment: 400G</t>
  </si>
  <si>
    <t>Ethernet revenues by segment: 200G</t>
  </si>
  <si>
    <t>Ethernet shipments by segment: 2x400G, 800G</t>
  </si>
  <si>
    <t>Ethernet revenues by segment: 2x400G, 800G</t>
  </si>
  <si>
    <t>Figure 5-X</t>
  </si>
  <si>
    <t>2x400G SR8</t>
  </si>
  <si>
    <t>50 m</t>
  </si>
  <si>
    <t>800G DR4</t>
  </si>
  <si>
    <t>2x400G FR8</t>
  </si>
  <si>
    <t>200G SR4_100 m_QSFP56</t>
  </si>
  <si>
    <r>
      <t>100/200/</t>
    </r>
    <r>
      <rPr>
        <b/>
        <sz val="12"/>
        <color theme="1"/>
        <rFont val="Calibri"/>
        <family val="2"/>
      </rPr>
      <t>≥</t>
    </r>
    <r>
      <rPr>
        <b/>
        <sz val="12"/>
        <color theme="1"/>
        <rFont val="Calibri"/>
        <family val="2"/>
        <scheme val="minor"/>
      </rPr>
      <t>400G shipments</t>
    </r>
  </si>
  <si>
    <r>
      <t>100/200/</t>
    </r>
    <r>
      <rPr>
        <b/>
        <sz val="12"/>
        <color theme="1"/>
        <rFont val="Calibri"/>
        <family val="2"/>
      </rPr>
      <t>≥</t>
    </r>
    <r>
      <rPr>
        <b/>
        <sz val="12"/>
        <color theme="1"/>
        <rFont val="Calibri"/>
        <family val="2"/>
        <scheme val="minor"/>
      </rPr>
      <t>400G Sales</t>
    </r>
  </si>
  <si>
    <r>
      <t xml:space="preserve">Shipments of 100, 200, </t>
    </r>
    <r>
      <rPr>
        <sz val="14"/>
        <color theme="1"/>
        <rFont val="Calibri"/>
        <family val="2"/>
      </rPr>
      <t>≥</t>
    </r>
    <r>
      <rPr>
        <sz val="14"/>
        <color theme="1"/>
        <rFont val="Calibri"/>
        <family val="2"/>
        <scheme val="minor"/>
      </rPr>
      <t>400G Ports (not transceivers)</t>
    </r>
  </si>
  <si>
    <r>
      <rPr>
        <sz val="14"/>
        <color rgb="FF000000"/>
        <rFont val="Calibri"/>
        <family val="2"/>
      </rPr>
      <t>≥</t>
    </r>
    <r>
      <rPr>
        <sz val="14"/>
        <color rgb="FF000000"/>
        <rFont val="Calibri"/>
        <family val="2"/>
        <scheme val="minor"/>
      </rPr>
      <t>400G</t>
    </r>
  </si>
  <si>
    <t>≥400G</t>
  </si>
  <si>
    <r>
      <t>100-200-</t>
    </r>
    <r>
      <rPr>
        <sz val="14"/>
        <color rgb="FF000000"/>
        <rFont val="Calibri"/>
        <family val="2"/>
      </rPr>
      <t>≥</t>
    </r>
    <r>
      <rPr>
        <sz val="14"/>
        <color rgb="FF000000"/>
        <rFont val="Calibri"/>
        <family val="2"/>
        <scheme val="minor"/>
      </rPr>
      <t>400G</t>
    </r>
  </si>
  <si>
    <r>
      <rPr>
        <sz val="10"/>
        <color theme="1"/>
        <rFont val="Calibri"/>
        <family val="2"/>
      </rPr>
      <t>≥</t>
    </r>
    <r>
      <rPr>
        <sz val="10"/>
        <color theme="1"/>
        <rFont val="Calibri"/>
        <family val="2"/>
        <scheme val="minor"/>
      </rPr>
      <t>400 GbE</t>
    </r>
  </si>
  <si>
    <t>150G</t>
  </si>
  <si>
    <t>56G</t>
  </si>
  <si>
    <t>12G</t>
  </si>
  <si>
    <t>48G</t>
  </si>
  <si>
    <t>64G, 192G</t>
  </si>
  <si>
    <t>≤192G</t>
  </si>
  <si>
    <t>25G</t>
  </si>
  <si>
    <t>96G</t>
  </si>
  <si>
    <t>300G</t>
  </si>
  <si>
    <t>100G-600G</t>
  </si>
  <si>
    <t>4,8,12,16,24</t>
  </si>
  <si>
    <t>200G, 300G</t>
  </si>
  <si>
    <t>200G - 1.3T</t>
  </si>
  <si>
    <t>400G, 2x200G</t>
  </si>
  <si>
    <t>8</t>
  </si>
  <si>
    <t xml:space="preserve">QSFP-DD, OSFP </t>
  </si>
  <si>
    <t>SFP-DD</t>
  </si>
  <si>
    <t>800G</t>
  </si>
  <si>
    <t>Agg. Speed</t>
  </si>
  <si>
    <t>AOC/EOM forecast by segment</t>
  </si>
  <si>
    <t>100G SR4, eSR4</t>
  </si>
  <si>
    <t>400G FR4, FR8, LR4, LR8</t>
  </si>
  <si>
    <t>100G CWDM4, LR4, 4WDM10, 4WDM20</t>
  </si>
  <si>
    <t>% consumed by Google</t>
  </si>
  <si>
    <t>400ZR/ZR+</t>
  </si>
  <si>
    <t>Updated 7/6/2020 by JSL</t>
  </si>
  <si>
    <r>
      <t>DWDM by type (</t>
    </r>
    <r>
      <rPr>
        <sz val="10"/>
        <color theme="1"/>
        <rFont val="Calibri"/>
        <family val="2"/>
      </rPr>
      <t>≥</t>
    </r>
    <r>
      <rPr>
        <sz val="10"/>
        <color theme="1"/>
        <rFont val="Calibri"/>
        <family val="2"/>
        <scheme val="minor"/>
      </rPr>
      <t>100G)</t>
    </r>
  </si>
  <si>
    <t xml:space="preserve">Could not find sources for updated enterprise info </t>
  </si>
  <si>
    <t>Source: Internet Index Data Master 2020 v1, ICP telco comps tab, rows 92-94</t>
  </si>
  <si>
    <t>Total consumption by Top 5 cloud companies</t>
  </si>
  <si>
    <t>100G SR4, eSR4\</t>
  </si>
  <si>
    <t>2x200G FR8 and SR8</t>
  </si>
  <si>
    <t>40G SR4, eSR4</t>
  </si>
  <si>
    <t>40G LR4 subspec</t>
  </si>
  <si>
    <t>400G ZR</t>
  </si>
  <si>
    <t>400G ZR+</t>
  </si>
  <si>
    <t>400/600/800G on-board</t>
  </si>
  <si>
    <t>CWDM/DWDM</t>
  </si>
  <si>
    <t>≤ 80 km</t>
  </si>
  <si>
    <t>&gt; 80 km</t>
  </si>
  <si>
    <t>400G ZR only</t>
  </si>
  <si>
    <t>5x</t>
  </si>
  <si>
    <t>3x</t>
  </si>
  <si>
    <t>9x</t>
  </si>
  <si>
    <t>6x</t>
  </si>
  <si>
    <t>100G and above transceivers vs ports Cloud only</t>
  </si>
  <si>
    <t>100G and above transceivers vs ports Total Market</t>
  </si>
  <si>
    <t>Cloud by reach</t>
  </si>
  <si>
    <t>800G DR4?</t>
  </si>
  <si>
    <t>copied from the Ethernet forecast Cloud Splits</t>
  </si>
  <si>
    <t>Shipments of 200GbE product to all other Cloud Companies (Excluding the TOP5)</t>
  </si>
  <si>
    <t>% consumed by Facebook</t>
  </si>
  <si>
    <t xml:space="preserve">200G FR4 </t>
  </si>
  <si>
    <t>40G PSM4 only</t>
  </si>
  <si>
    <t>% consumed by Microsoft</t>
  </si>
  <si>
    <t>% consumed by Alibaba</t>
  </si>
  <si>
    <t>2x200G SR8</t>
  </si>
  <si>
    <t>July 2020 - sample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</si>
</sst>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_(* #,##0.0_);_(* \(#,##0.0\);_(* &quot;-&quot;??_);_(@_)"/>
    <numFmt numFmtId="169" formatCode="_(&quot;$&quot;* #,##0.0000000_);_(&quot;$&quot;* \(#,##0.0000000\);_(&quot;$&quot;* &quot;-&quot;??_);_(@_)"/>
    <numFmt numFmtId="170" formatCode="0.0"/>
    <numFmt numFmtId="171" formatCode="_(* #,##0.0000_);_(* \(#,##0.0000\);_(* &quot;-&quot;??_);_(@_)"/>
    <numFmt numFmtId="172" formatCode="General_)"/>
    <numFmt numFmtId="173" formatCode="0.00_)"/>
    <numFmt numFmtId="174" formatCode="[&gt;9.9]0;[&gt;0]0.0;\-;"/>
    <numFmt numFmtId="175" formatCode="0.0000000%"/>
    <numFmt numFmtId="176" formatCode="_(&quot;$&quot;* #,##0_);_(&quot;$&quot;* \(#,##0\);_(&quot;$&quot;* &quot;-&quot;?_);_(@_)"/>
  </numFmts>
  <fonts count="95">
    <font>
      <sz val="10"/>
      <color theme="1"/>
      <name val="Arial"/>
      <family val="2"/>
    </font>
    <font>
      <sz val="10"/>
      <color theme="1"/>
      <name val="Calibri"/>
      <family val="2"/>
    </font>
    <font>
      <sz val="12"/>
      <color theme="1"/>
      <name val="Calibri"/>
      <family val="2"/>
      <scheme val="minor"/>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4"/>
      <color theme="1"/>
      <name val="Arial"/>
      <family val="2"/>
    </font>
    <font>
      <b/>
      <sz val="12"/>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4"/>
      <color theme="3"/>
      <name val="Arial"/>
      <family val="2"/>
    </font>
    <font>
      <b/>
      <sz val="18"/>
      <color theme="1"/>
      <name val="Calibri"/>
      <family val="2"/>
      <scheme val="minor"/>
    </font>
    <font>
      <sz val="10"/>
      <color rgb="FFFF0000"/>
      <name val="Calibri"/>
      <family val="2"/>
      <scheme val="minor"/>
    </font>
    <font>
      <b/>
      <sz val="10"/>
      <name val="Calibri"/>
      <family val="2"/>
      <scheme val="minor"/>
    </font>
    <font>
      <b/>
      <sz val="16"/>
      <color theme="1"/>
      <name val="Calibri"/>
      <family val="2"/>
      <scheme val="minor"/>
    </font>
    <font>
      <b/>
      <sz val="16"/>
      <color rgb="FF1F487C"/>
      <name val="Calibri"/>
      <family val="2"/>
      <scheme val="minor"/>
    </font>
    <font>
      <b/>
      <sz val="11"/>
      <color theme="1"/>
      <name val="Calibri"/>
      <family val="2"/>
      <scheme val="minor"/>
    </font>
    <font>
      <b/>
      <sz val="10"/>
      <name val="Arial"/>
      <family val="2"/>
    </font>
    <font>
      <sz val="14"/>
      <color theme="1"/>
      <name val="Calibri"/>
      <family val="2"/>
      <scheme val="minor"/>
    </font>
    <font>
      <sz val="12"/>
      <color rgb="FFFF0000"/>
      <name val="Calibri"/>
      <family val="2"/>
      <scheme val="minor"/>
    </font>
    <font>
      <sz val="12"/>
      <color theme="1"/>
      <name val="Arial"/>
      <family val="2"/>
    </font>
    <font>
      <sz val="11"/>
      <color theme="1"/>
      <name val="Arial"/>
      <family val="2"/>
    </font>
    <font>
      <sz val="12"/>
      <color theme="3"/>
      <name val="Calibri"/>
      <family val="2"/>
      <scheme val="minor"/>
    </font>
    <font>
      <sz val="11"/>
      <color rgb="FFFF0000"/>
      <name val="Calibri"/>
      <family val="2"/>
      <scheme val="minor"/>
    </font>
    <font>
      <b/>
      <sz val="11"/>
      <color theme="0"/>
      <name val="Arial"/>
      <family val="2"/>
    </font>
    <font>
      <b/>
      <sz val="12"/>
      <name val="Arial"/>
      <family val="2"/>
    </font>
    <font>
      <b/>
      <sz val="12"/>
      <color theme="1"/>
      <name val="Calibri"/>
      <family val="2"/>
      <scheme val="minor"/>
    </font>
    <font>
      <b/>
      <sz val="16"/>
      <color theme="3"/>
      <name val="Calibri"/>
      <family val="2"/>
      <scheme val="minor"/>
    </font>
    <font>
      <sz val="16"/>
      <color theme="1"/>
      <name val="Calibri"/>
      <family val="2"/>
      <scheme val="minor"/>
    </font>
    <font>
      <b/>
      <sz val="11"/>
      <color theme="3"/>
      <name val="Calibri"/>
      <family val="2"/>
      <scheme val="minor"/>
    </font>
    <font>
      <sz val="10"/>
      <color rgb="FF00B050"/>
      <name val="Calibri"/>
      <family val="2"/>
      <scheme val="minor"/>
    </font>
    <font>
      <b/>
      <sz val="11"/>
      <name val="Calibri"/>
      <family val="2"/>
      <scheme val="minor"/>
    </font>
    <font>
      <u/>
      <sz val="11"/>
      <color theme="10"/>
      <name val="Calibri"/>
      <family val="2"/>
      <scheme val="minor"/>
    </font>
    <font>
      <sz val="10"/>
      <color theme="0"/>
      <name val="Calibri"/>
      <family val="2"/>
      <scheme val="minor"/>
    </font>
    <font>
      <u/>
      <sz val="10"/>
      <color theme="10"/>
      <name val="Arial"/>
      <family val="2"/>
    </font>
    <font>
      <sz val="10"/>
      <color rgb="FF000000"/>
      <name val="Calibri"/>
      <family val="2"/>
      <scheme val="minor"/>
    </font>
    <font>
      <b/>
      <sz val="20"/>
      <color theme="3"/>
      <name val="Calibri"/>
      <family val="2"/>
      <scheme val="minor"/>
    </font>
    <font>
      <b/>
      <sz val="10"/>
      <color rgb="FF000000"/>
      <name val="Calibri"/>
      <family val="2"/>
      <scheme val="minor"/>
    </font>
    <font>
      <b/>
      <sz val="12"/>
      <color rgb="FF000000"/>
      <name val="Calibri"/>
      <family val="2"/>
      <scheme val="minor"/>
    </font>
    <font>
      <b/>
      <sz val="12"/>
      <color rgb="FFFF0000"/>
      <name val="Arial"/>
      <family val="2"/>
    </font>
    <font>
      <b/>
      <sz val="12"/>
      <color rgb="FF00B050"/>
      <name val="Arial"/>
      <family val="2"/>
    </font>
    <font>
      <sz val="12"/>
      <color theme="0" tint="-0.34998626667073579"/>
      <name val="Calibri"/>
      <family val="2"/>
      <scheme val="minor"/>
    </font>
    <font>
      <sz val="12"/>
      <color rgb="FFFF0000"/>
      <name val="Arial"/>
      <family val="2"/>
    </font>
    <font>
      <sz val="12"/>
      <color rgb="FF00B050"/>
      <name val="Arial"/>
      <family val="2"/>
    </font>
    <font>
      <b/>
      <sz val="12"/>
      <color theme="0"/>
      <name val="Arial"/>
      <family val="2"/>
    </font>
    <font>
      <sz val="10"/>
      <name val="Helvetica"/>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sz val="12"/>
      <color theme="3"/>
      <name val="Arial"/>
      <family val="2"/>
    </font>
    <font>
      <b/>
      <sz val="12"/>
      <color theme="3"/>
      <name val="Arial"/>
      <family val="2"/>
    </font>
    <font>
      <sz val="14"/>
      <color rgb="FF000000"/>
      <name val="Calibri"/>
      <family val="2"/>
      <scheme val="minor"/>
    </font>
    <font>
      <b/>
      <sz val="11"/>
      <color theme="1"/>
      <name val="Calibri"/>
      <family val="2"/>
    </font>
    <font>
      <b/>
      <sz val="12"/>
      <name val="Calibri"/>
      <family val="2"/>
    </font>
    <font>
      <b/>
      <sz val="12"/>
      <color theme="1"/>
      <name val="Calibri"/>
      <family val="2"/>
    </font>
    <font>
      <sz val="10"/>
      <name val="Calibri"/>
      <family val="2"/>
    </font>
    <font>
      <b/>
      <sz val="14"/>
      <name val="Calibri"/>
      <family val="2"/>
      <scheme val="minor"/>
    </font>
    <font>
      <u/>
      <sz val="12"/>
      <color theme="10"/>
      <name val="Calibri"/>
      <family val="2"/>
      <scheme val="minor"/>
    </font>
    <font>
      <sz val="12"/>
      <color rgb="FF00B050"/>
      <name val="Calibri"/>
      <family val="2"/>
      <scheme val="minor"/>
    </font>
    <font>
      <sz val="10"/>
      <color theme="3"/>
      <name val="Arial"/>
      <family val="2"/>
    </font>
    <font>
      <sz val="12"/>
      <name val="Calibri"/>
      <family val="2"/>
      <scheme val="minor"/>
    </font>
    <font>
      <sz val="10"/>
      <color theme="4"/>
      <name val="Calibri"/>
      <family val="2"/>
      <scheme val="minor"/>
    </font>
    <font>
      <sz val="10"/>
      <color rgb="FF3244F2"/>
      <name val="Calibri"/>
      <family val="2"/>
      <scheme val="minor"/>
    </font>
    <font>
      <b/>
      <sz val="16"/>
      <color rgb="FF000000"/>
      <name val="Arial"/>
      <family val="2"/>
    </font>
    <font>
      <sz val="14"/>
      <color theme="1"/>
      <name val="Calibri"/>
      <family val="2"/>
    </font>
    <font>
      <sz val="14"/>
      <color rgb="FF000000"/>
      <name val="Calibri"/>
      <family val="2"/>
    </font>
    <font>
      <sz val="9"/>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3" tint="0.39997558519241921"/>
        <bgColor indexed="64"/>
      </patternFill>
    </fill>
    <fill>
      <patternFill patternType="solid">
        <fgColor rgb="FFE6FEF6"/>
        <bgColor indexed="64"/>
      </patternFill>
    </fill>
    <fill>
      <patternFill patternType="solid">
        <fgColor rgb="FFFFFF00"/>
        <bgColor rgb="FF000000"/>
      </patternFill>
    </fill>
    <fill>
      <patternFill patternType="solid">
        <fgColor rgb="FFCCFFCC"/>
        <bgColor indexed="64"/>
      </patternFill>
    </fill>
  </fills>
  <borders count="2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thick">
        <color auto="1"/>
      </bottom>
      <diagonal/>
    </border>
    <border>
      <left style="thin">
        <color auto="1"/>
      </left>
      <right style="thin">
        <color auto="1"/>
      </right>
      <top style="thin">
        <color auto="1"/>
      </top>
      <bottom style="thick">
        <color auto="1"/>
      </bottom>
      <diagonal/>
    </border>
  </borders>
  <cellStyleXfs count="441">
    <xf numFmtId="0" fontId="0" fillId="0" borderId="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0" fontId="20" fillId="0" borderId="0"/>
    <xf numFmtId="9" fontId="23" fillId="0" borderId="0" applyFont="0" applyFill="0" applyBorder="0" applyAlignment="0" applyProtection="0"/>
    <xf numFmtId="9" fontId="2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0" fontId="31" fillId="0" borderId="0"/>
    <xf numFmtId="43" fontId="31"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14" fillId="0" borderId="0"/>
    <xf numFmtId="0" fontId="14" fillId="0" borderId="0"/>
    <xf numFmtId="43" fontId="11" fillId="0" borderId="0" applyFont="0" applyFill="0" applyBorder="0" applyAlignment="0" applyProtection="0"/>
    <xf numFmtId="43" fontId="11" fillId="0" borderId="0" applyFont="0" applyFill="0" applyBorder="0" applyAlignment="0" applyProtection="0"/>
    <xf numFmtId="0" fontId="10"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12" fillId="0" borderId="0"/>
    <xf numFmtId="0" fontId="8" fillId="0" borderId="0"/>
    <xf numFmtId="9" fontId="8" fillId="0" borderId="0" applyFont="0" applyFill="0" applyBorder="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 fillId="0" borderId="0"/>
    <xf numFmtId="43" fontId="5" fillId="0" borderId="0" applyFont="0" applyFill="0" applyBorder="0" applyAlignment="0" applyProtection="0"/>
    <xf numFmtId="43" fontId="7"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9" fontId="3" fillId="0" borderId="0" applyFont="0" applyFill="0" applyBorder="0" applyAlignment="0" applyProtection="0"/>
    <xf numFmtId="0" fontId="70" fillId="0" borderId="0"/>
    <xf numFmtId="43" fontId="7" fillId="0" borderId="0" applyFont="0" applyFill="0" applyBorder="0" applyAlignment="0" applyProtection="0"/>
    <xf numFmtId="43" fontId="71" fillId="0" borderId="0" applyFont="0" applyFill="0" applyBorder="0" applyAlignment="0" applyProtection="0"/>
    <xf numFmtId="43"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5" fontId="72" fillId="0" borderId="0" applyFont="0" applyFill="0" applyBorder="0" applyAlignment="0" applyProtection="0">
      <protection locked="0"/>
    </xf>
    <xf numFmtId="172" fontId="73" fillId="0" borderId="0" applyNumberFormat="0" applyFill="0" applyBorder="0" applyAlignment="0" applyProtection="0">
      <protection locked="0"/>
    </xf>
    <xf numFmtId="172" fontId="74" fillId="0" borderId="0" applyNumberFormat="0" applyFill="0" applyBorder="0" applyAlignment="0" applyProtection="0">
      <protection locked="0"/>
    </xf>
    <xf numFmtId="173" fontId="75" fillId="0" borderId="0"/>
    <xf numFmtId="0" fontId="7" fillId="0" borderId="0"/>
    <xf numFmtId="0" fontId="7" fillId="0" borderId="0"/>
    <xf numFmtId="0" fontId="3" fillId="0" borderId="0"/>
    <xf numFmtId="9" fontId="3" fillId="0" borderId="0" applyFont="0" applyFill="0" applyBorder="0" applyAlignment="0" applyProtection="0"/>
    <xf numFmtId="0" fontId="21" fillId="0" borderId="0"/>
    <xf numFmtId="174" fontId="76" fillId="0" borderId="13" applyBorder="0" applyAlignment="0">
      <alignment horizontal="center"/>
    </xf>
  </cellStyleXfs>
  <cellXfs count="682">
    <xf numFmtId="0" fontId="0" fillId="0" borderId="0" xfId="0"/>
    <xf numFmtId="0" fontId="0" fillId="3" borderId="0" xfId="0" applyFill="1" applyProtection="1">
      <protection locked="0"/>
    </xf>
    <xf numFmtId="0" fontId="0" fillId="3" borderId="0" xfId="0" applyFill="1"/>
    <xf numFmtId="0" fontId="0" fillId="0" borderId="0" xfId="0"/>
    <xf numFmtId="0" fontId="19" fillId="0" borderId="0" xfId="117"/>
    <xf numFmtId="0" fontId="27" fillId="3" borderId="0" xfId="0" applyFont="1" applyFill="1"/>
    <xf numFmtId="0" fontId="27" fillId="3" borderId="0" xfId="0" applyFont="1" applyFill="1" applyProtection="1">
      <protection locked="0"/>
    </xf>
    <xf numFmtId="0" fontId="26" fillId="0" borderId="0" xfId="0" applyFont="1" applyAlignment="1"/>
    <xf numFmtId="0" fontId="26" fillId="3" borderId="0" xfId="0" applyFont="1" applyFill="1" applyProtection="1">
      <protection locked="0"/>
    </xf>
    <xf numFmtId="0" fontId="26" fillId="3" borderId="0" xfId="0" applyFont="1" applyFill="1" applyAlignment="1" applyProtection="1">
      <alignment wrapText="1"/>
      <protection locked="0"/>
    </xf>
    <xf numFmtId="0" fontId="26" fillId="0" borderId="0" xfId="0" applyFont="1"/>
    <xf numFmtId="17" fontId="35" fillId="3" borderId="0" xfId="0" quotePrefix="1" applyNumberFormat="1" applyFont="1" applyFill="1" applyAlignment="1">
      <alignment horizontal="left"/>
    </xf>
    <xf numFmtId="0" fontId="36" fillId="0" borderId="0" xfId="0" applyFont="1" applyAlignment="1">
      <alignment horizontal="center"/>
    </xf>
    <xf numFmtId="0" fontId="34" fillId="0" borderId="0" xfId="0" applyFont="1"/>
    <xf numFmtId="0" fontId="40" fillId="0" borderId="0" xfId="0" applyFont="1"/>
    <xf numFmtId="0" fontId="40" fillId="0" borderId="0" xfId="0" applyFont="1" applyFill="1" applyAlignment="1">
      <alignment horizontal="left" vertical="center"/>
    </xf>
    <xf numFmtId="164" fontId="0" fillId="0" borderId="0" xfId="0" applyNumberFormat="1"/>
    <xf numFmtId="9" fontId="0" fillId="0" borderId="0" xfId="8" applyFont="1"/>
    <xf numFmtId="0" fontId="0" fillId="0" borderId="0" xfId="0" applyBorder="1" applyAlignment="1">
      <alignment horizontal="right"/>
    </xf>
    <xf numFmtId="0" fontId="0" fillId="0" borderId="0" xfId="0" applyBorder="1"/>
    <xf numFmtId="9" fontId="0" fillId="0" borderId="0" xfId="8" applyFont="1" applyBorder="1"/>
    <xf numFmtId="164" fontId="33" fillId="0" borderId="0" xfId="1" applyNumberFormat="1" applyFont="1" applyFill="1" applyBorder="1"/>
    <xf numFmtId="0" fontId="21" fillId="3" borderId="0" xfId="0" applyFont="1" applyFill="1" applyProtection="1">
      <protection locked="0"/>
    </xf>
    <xf numFmtId="0" fontId="42" fillId="3" borderId="0" xfId="0" applyFont="1" applyFill="1" applyProtection="1">
      <protection locked="0"/>
    </xf>
    <xf numFmtId="0" fontId="26" fillId="3" borderId="0" xfId="0" applyFont="1" applyFill="1" applyAlignment="1" applyProtection="1">
      <protection locked="0"/>
    </xf>
    <xf numFmtId="0" fontId="21" fillId="3" borderId="0" xfId="0" applyFont="1" applyFill="1" applyAlignment="1" applyProtection="1">
      <protection locked="0"/>
    </xf>
    <xf numFmtId="9" fontId="0" fillId="0" borderId="0" xfId="0" applyNumberFormat="1" applyBorder="1"/>
    <xf numFmtId="9" fontId="26" fillId="0" borderId="0" xfId="8" applyFont="1" applyBorder="1"/>
    <xf numFmtId="0" fontId="42" fillId="3" borderId="0" xfId="0" applyFont="1" applyFill="1" applyAlignment="1" applyProtection="1">
      <protection locked="0"/>
    </xf>
    <xf numFmtId="0" fontId="0" fillId="0" borderId="0" xfId="0" applyFill="1"/>
    <xf numFmtId="0" fontId="0" fillId="0" borderId="10" xfId="0" applyBorder="1"/>
    <xf numFmtId="0" fontId="45" fillId="3" borderId="0" xfId="0" applyFont="1" applyFill="1"/>
    <xf numFmtId="0" fontId="45" fillId="0" borderId="0" xfId="0" applyFont="1"/>
    <xf numFmtId="0" fontId="39" fillId="4" borderId="15" xfId="117" applyFont="1" applyFill="1" applyBorder="1" applyAlignment="1">
      <alignment vertical="center"/>
    </xf>
    <xf numFmtId="0" fontId="28" fillId="0" borderId="9" xfId="117" applyFont="1" applyBorder="1"/>
    <xf numFmtId="0" fontId="28" fillId="0" borderId="1" xfId="117" applyFont="1" applyBorder="1"/>
    <xf numFmtId="0" fontId="28" fillId="0" borderId="3" xfId="117" applyFont="1" applyBorder="1"/>
    <xf numFmtId="0" fontId="31" fillId="0" borderId="0" xfId="117" applyFont="1"/>
    <xf numFmtId="0" fontId="38" fillId="0" borderId="2" xfId="0" applyFont="1" applyBorder="1"/>
    <xf numFmtId="0" fontId="38" fillId="0" borderId="7" xfId="0" applyFont="1" applyBorder="1"/>
    <xf numFmtId="0" fontId="38" fillId="0" borderId="11" xfId="0" applyFont="1" applyBorder="1"/>
    <xf numFmtId="0" fontId="21" fillId="0" borderId="15" xfId="0" applyFont="1" applyFill="1" applyBorder="1" applyAlignment="1">
      <alignment horizontal="center" vertical="center"/>
    </xf>
    <xf numFmtId="0" fontId="0" fillId="0" borderId="12" xfId="0" applyBorder="1"/>
    <xf numFmtId="0" fontId="0" fillId="0" borderId="5" xfId="0" applyBorder="1"/>
    <xf numFmtId="0" fontId="0" fillId="0" borderId="8" xfId="0" applyBorder="1"/>
    <xf numFmtId="0" fontId="0" fillId="0" borderId="14" xfId="0" applyBorder="1"/>
    <xf numFmtId="0" fontId="37" fillId="0" borderId="0" xfId="0" applyFont="1"/>
    <xf numFmtId="0" fontId="33" fillId="0" borderId="9" xfId="0" applyFont="1" applyFill="1" applyBorder="1" applyAlignment="1"/>
    <xf numFmtId="0" fontId="33" fillId="0" borderId="0" xfId="0" applyFont="1" applyFill="1" applyBorder="1" applyAlignment="1"/>
    <xf numFmtId="0" fontId="33" fillId="0" borderId="13" xfId="0" applyFont="1" applyFill="1" applyBorder="1" applyAlignment="1"/>
    <xf numFmtId="0" fontId="33" fillId="0" borderId="5" xfId="0" applyFont="1" applyFill="1" applyBorder="1" applyAlignment="1"/>
    <xf numFmtId="0" fontId="33" fillId="0" borderId="8" xfId="0" applyFont="1" applyFill="1" applyBorder="1" applyAlignment="1"/>
    <xf numFmtId="0" fontId="33" fillId="0" borderId="14" xfId="0" applyFont="1" applyFill="1" applyBorder="1" applyAlignment="1"/>
    <xf numFmtId="0" fontId="47" fillId="0" borderId="0" xfId="117" applyFont="1"/>
    <xf numFmtId="164" fontId="33" fillId="0" borderId="8" xfId="1" applyNumberFormat="1" applyFont="1" applyFill="1" applyBorder="1"/>
    <xf numFmtId="164" fontId="33" fillId="0" borderId="9" xfId="1" applyNumberFormat="1" applyFont="1" applyFill="1" applyBorder="1"/>
    <xf numFmtId="0" fontId="32" fillId="3" borderId="0" xfId="0" applyFont="1" applyFill="1"/>
    <xf numFmtId="0" fontId="24" fillId="0" borderId="0" xfId="122" applyFont="1" applyFill="1" applyBorder="1" applyAlignment="1">
      <alignment horizontal="right"/>
    </xf>
    <xf numFmtId="164" fontId="37" fillId="0" borderId="0" xfId="0" applyNumberFormat="1" applyFont="1"/>
    <xf numFmtId="0" fontId="24" fillId="0" borderId="10" xfId="122" applyFont="1" applyFill="1" applyBorder="1" applyAlignment="1">
      <alignment horizontal="right"/>
    </xf>
    <xf numFmtId="0" fontId="24" fillId="0" borderId="0" xfId="122" applyFont="1" applyBorder="1"/>
    <xf numFmtId="166" fontId="48" fillId="0" borderId="0" xfId="5" applyNumberFormat="1" applyFont="1" applyFill="1" applyBorder="1"/>
    <xf numFmtId="0" fontId="0" fillId="0" borderId="9" xfId="0" applyBorder="1"/>
    <xf numFmtId="164" fontId="37" fillId="0" borderId="0" xfId="1" applyNumberFormat="1" applyFont="1" applyBorder="1"/>
    <xf numFmtId="164" fontId="37" fillId="0" borderId="0" xfId="0" applyNumberFormat="1" applyFont="1" applyFill="1" applyBorder="1"/>
    <xf numFmtId="0" fontId="28" fillId="0" borderId="9" xfId="117" applyFont="1" applyFill="1" applyBorder="1"/>
    <xf numFmtId="0" fontId="28" fillId="0" borderId="1" xfId="117" applyFont="1" applyFill="1" applyBorder="1"/>
    <xf numFmtId="0" fontId="19" fillId="0" borderId="0" xfId="117" applyFill="1"/>
    <xf numFmtId="167" fontId="25" fillId="0" borderId="0" xfId="8" applyNumberFormat="1" applyFont="1" applyFill="1" applyBorder="1" applyAlignment="1">
      <alignment vertical="center"/>
    </xf>
    <xf numFmtId="0" fontId="16" fillId="0" borderId="0" xfId="0" applyFont="1"/>
    <xf numFmtId="9" fontId="16" fillId="0" borderId="0" xfId="8" applyFont="1"/>
    <xf numFmtId="0" fontId="16" fillId="0" borderId="0" xfId="117" applyFont="1" applyFill="1" applyBorder="1" applyAlignment="1">
      <alignment horizontal="left" vertical="center"/>
    </xf>
    <xf numFmtId="0" fontId="16" fillId="0" borderId="8" xfId="0" applyFont="1" applyFill="1" applyBorder="1"/>
    <xf numFmtId="164" fontId="16" fillId="0" borderId="10" xfId="1" applyNumberFormat="1" applyFont="1" applyBorder="1"/>
    <xf numFmtId="0" fontId="16" fillId="0" borderId="0" xfId="0" applyFont="1" applyBorder="1"/>
    <xf numFmtId="164" fontId="33" fillId="0" borderId="13" xfId="1" applyNumberFormat="1" applyFont="1" applyFill="1" applyBorder="1"/>
    <xf numFmtId="164" fontId="33" fillId="0" borderId="7" xfId="1" applyNumberFormat="1" applyFont="1" applyFill="1" applyBorder="1"/>
    <xf numFmtId="0" fontId="37" fillId="0" borderId="0" xfId="0" applyFont="1" applyAlignment="1">
      <alignment horizontal="right"/>
    </xf>
    <xf numFmtId="0" fontId="16" fillId="0" borderId="0" xfId="0" applyFont="1" applyFill="1" applyBorder="1"/>
    <xf numFmtId="165" fontId="16" fillId="0" borderId="8" xfId="5" applyNumberFormat="1" applyFont="1" applyBorder="1"/>
    <xf numFmtId="165" fontId="16" fillId="0" borderId="0" xfId="5" applyNumberFormat="1" applyFont="1" applyBorder="1"/>
    <xf numFmtId="165" fontId="33" fillId="0" borderId="7" xfId="5" applyNumberFormat="1" applyFont="1" applyFill="1" applyBorder="1"/>
    <xf numFmtId="166" fontId="16" fillId="0" borderId="8" xfId="5" applyNumberFormat="1" applyFont="1" applyBorder="1"/>
    <xf numFmtId="166" fontId="16" fillId="0" borderId="0" xfId="5" applyNumberFormat="1" applyFont="1" applyBorder="1"/>
    <xf numFmtId="0" fontId="51" fillId="0" borderId="0" xfId="0" applyFont="1" applyAlignment="1">
      <alignment horizontal="left"/>
    </xf>
    <xf numFmtId="164" fontId="15" fillId="0" borderId="0" xfId="0" applyNumberFormat="1" applyFont="1"/>
    <xf numFmtId="0" fontId="15" fillId="0" borderId="0" xfId="0" applyFont="1"/>
    <xf numFmtId="164" fontId="15" fillId="0" borderId="0" xfId="1" applyNumberFormat="1" applyFont="1"/>
    <xf numFmtId="165" fontId="15" fillId="0" borderId="0" xfId="5" applyNumberFormat="1" applyFont="1"/>
    <xf numFmtId="0" fontId="15" fillId="0" borderId="0" xfId="0" applyFont="1" applyAlignment="1">
      <alignment horizontal="right"/>
    </xf>
    <xf numFmtId="164" fontId="15" fillId="0" borderId="0" xfId="0" applyNumberFormat="1" applyFont="1" applyFill="1" applyBorder="1"/>
    <xf numFmtId="164" fontId="15" fillId="0" borderId="10" xfId="0" applyNumberFormat="1" applyFont="1" applyFill="1" applyBorder="1"/>
    <xf numFmtId="0" fontId="15" fillId="0" borderId="10" xfId="0" applyFont="1" applyFill="1" applyBorder="1"/>
    <xf numFmtId="0" fontId="15" fillId="0" borderId="2" xfId="0" applyFont="1" applyBorder="1"/>
    <xf numFmtId="165" fontId="15" fillId="0" borderId="10" xfId="5" applyNumberFormat="1" applyFont="1" applyFill="1" applyBorder="1"/>
    <xf numFmtId="165" fontId="15" fillId="0" borderId="0" xfId="5" applyNumberFormat="1" applyFont="1" applyFill="1" applyBorder="1"/>
    <xf numFmtId="0" fontId="52" fillId="0" borderId="0" xfId="0" applyFont="1" applyAlignment="1">
      <alignment horizontal="left"/>
    </xf>
    <xf numFmtId="0" fontId="43" fillId="0" borderId="0" xfId="0" applyFont="1"/>
    <xf numFmtId="164" fontId="15" fillId="0" borderId="7" xfId="0" applyNumberFormat="1" applyFont="1" applyFill="1" applyBorder="1"/>
    <xf numFmtId="165" fontId="15" fillId="0" borderId="7" xfId="5" applyNumberFormat="1" applyFont="1" applyFill="1" applyBorder="1"/>
    <xf numFmtId="0" fontId="17" fillId="0" borderId="7" xfId="0" applyFont="1" applyBorder="1"/>
    <xf numFmtId="164" fontId="33" fillId="0" borderId="10" xfId="0" applyNumberFormat="1" applyFont="1" applyFill="1" applyBorder="1"/>
    <xf numFmtId="164" fontId="33" fillId="0" borderId="0" xfId="0" applyNumberFormat="1" applyFont="1" applyFill="1" applyBorder="1"/>
    <xf numFmtId="164" fontId="33" fillId="0" borderId="8" xfId="0" applyNumberFormat="1" applyFont="1" applyFill="1" applyBorder="1"/>
    <xf numFmtId="164" fontId="33" fillId="0" borderId="7" xfId="0" applyNumberFormat="1" applyFont="1" applyFill="1" applyBorder="1"/>
    <xf numFmtId="165" fontId="33" fillId="0" borderId="8" xfId="5" applyNumberFormat="1" applyFont="1" applyFill="1" applyBorder="1"/>
    <xf numFmtId="165" fontId="33" fillId="0" borderId="10" xfId="5" applyNumberFormat="1" applyFont="1" applyFill="1" applyBorder="1"/>
    <xf numFmtId="165" fontId="33" fillId="0" borderId="0" xfId="5" applyNumberFormat="1" applyFont="1" applyFill="1" applyBorder="1"/>
    <xf numFmtId="0" fontId="13" fillId="0" borderId="0" xfId="0" applyFont="1" applyAlignment="1">
      <alignment horizontal="right"/>
    </xf>
    <xf numFmtId="9" fontId="13" fillId="0" borderId="0" xfId="8" applyFont="1"/>
    <xf numFmtId="0" fontId="33" fillId="0" borderId="0" xfId="0" applyFont="1" applyFill="1" applyBorder="1" applyAlignment="1">
      <alignment horizontal="center"/>
    </xf>
    <xf numFmtId="0" fontId="17" fillId="0" borderId="13" xfId="117" applyFont="1" applyFill="1" applyBorder="1" applyAlignment="1"/>
    <xf numFmtId="0" fontId="41" fillId="0" borderId="2" xfId="122" applyFont="1" applyBorder="1" applyAlignment="1"/>
    <xf numFmtId="0" fontId="41" fillId="0" borderId="7" xfId="122" applyFont="1" applyBorder="1" applyAlignment="1"/>
    <xf numFmtId="0" fontId="24" fillId="0" borderId="6" xfId="122" applyFont="1" applyFill="1" applyBorder="1" applyAlignment="1">
      <alignment horizontal="right"/>
    </xf>
    <xf numFmtId="0" fontId="28" fillId="0" borderId="3" xfId="117" applyFont="1" applyFill="1" applyBorder="1"/>
    <xf numFmtId="0" fontId="0" fillId="0" borderId="13" xfId="0" applyBorder="1"/>
    <xf numFmtId="0" fontId="24" fillId="0" borderId="9" xfId="122" applyFont="1" applyFill="1" applyBorder="1" applyAlignment="1">
      <alignment horizontal="right"/>
    </xf>
    <xf numFmtId="0" fontId="0" fillId="0" borderId="6" xfId="0" applyBorder="1"/>
    <xf numFmtId="0" fontId="41" fillId="0" borderId="7" xfId="122" applyFont="1" applyFill="1" applyBorder="1"/>
    <xf numFmtId="9" fontId="54" fillId="7" borderId="7" xfId="8" applyNumberFormat="1" applyFont="1" applyFill="1" applyBorder="1" applyAlignment="1">
      <alignment vertical="center"/>
    </xf>
    <xf numFmtId="0" fontId="12" fillId="0" borderId="0" xfId="0" applyFont="1"/>
    <xf numFmtId="0" fontId="31" fillId="0" borderId="0" xfId="0" applyFont="1"/>
    <xf numFmtId="0" fontId="12" fillId="0" borderId="6" xfId="0" applyFont="1" applyBorder="1"/>
    <xf numFmtId="0" fontId="12" fillId="0" borderId="9" xfId="0" applyFont="1" applyBorder="1"/>
    <xf numFmtId="17" fontId="53" fillId="0" borderId="0" xfId="0" quotePrefix="1" applyNumberFormat="1" applyFont="1" applyAlignment="1">
      <alignment horizontal="left"/>
    </xf>
    <xf numFmtId="0" fontId="15" fillId="0" borderId="7" xfId="0" applyFont="1" applyFill="1" applyBorder="1"/>
    <xf numFmtId="0" fontId="12" fillId="0" borderId="0" xfId="0" applyFont="1" applyAlignment="1">
      <alignment horizontal="right"/>
    </xf>
    <xf numFmtId="0" fontId="12" fillId="0" borderId="1" xfId="0" applyFont="1" applyBorder="1"/>
    <xf numFmtId="0" fontId="12" fillId="0" borderId="4" xfId="0" applyFont="1" applyBorder="1"/>
    <xf numFmtId="44" fontId="37" fillId="0" borderId="0" xfId="0" applyNumberFormat="1" applyFont="1"/>
    <xf numFmtId="0" fontId="55" fillId="0" borderId="0" xfId="0" applyFont="1"/>
    <xf numFmtId="43" fontId="37" fillId="0" borderId="0" xfId="1" applyFont="1"/>
    <xf numFmtId="43" fontId="16" fillId="0" borderId="0" xfId="1" applyFont="1"/>
    <xf numFmtId="164" fontId="15" fillId="0" borderId="8" xfId="0" applyNumberFormat="1" applyFont="1" applyFill="1" applyBorder="1"/>
    <xf numFmtId="0" fontId="21" fillId="0" borderId="12" xfId="0" applyFont="1" applyBorder="1" applyAlignment="1">
      <alignment horizontal="right"/>
    </xf>
    <xf numFmtId="0" fontId="21" fillId="0" borderId="13" xfId="0" applyFont="1" applyBorder="1" applyAlignment="1">
      <alignment horizontal="right"/>
    </xf>
    <xf numFmtId="0" fontId="21" fillId="0" borderId="14" xfId="0" applyFont="1" applyBorder="1" applyAlignment="1">
      <alignment horizontal="right"/>
    </xf>
    <xf numFmtId="0" fontId="21" fillId="0" borderId="12" xfId="0" applyFont="1" applyBorder="1" applyAlignment="1">
      <alignment horizontal="center"/>
    </xf>
    <xf numFmtId="17" fontId="21" fillId="0" borderId="13" xfId="0" applyNumberFormat="1" applyFont="1" applyBorder="1" applyAlignment="1">
      <alignment horizontal="center"/>
    </xf>
    <xf numFmtId="0" fontId="49" fillId="6" borderId="11" xfId="0" quotePrefix="1" applyFont="1" applyFill="1" applyBorder="1" applyAlignment="1">
      <alignment horizontal="left" vertical="center"/>
    </xf>
    <xf numFmtId="165" fontId="0" fillId="0" borderId="0" xfId="5" applyNumberFormat="1" applyFont="1" applyBorder="1"/>
    <xf numFmtId="165" fontId="0" fillId="0" borderId="8" xfId="5" applyNumberFormat="1" applyFont="1" applyBorder="1"/>
    <xf numFmtId="17" fontId="21" fillId="0" borderId="14" xfId="0" applyNumberFormat="1" applyFont="1" applyBorder="1" applyAlignment="1">
      <alignment horizontal="center"/>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167" fontId="46" fillId="0" borderId="15" xfId="8" applyNumberFormat="1" applyFont="1" applyFill="1" applyBorder="1" applyAlignment="1">
      <alignment horizontal="center" vertical="center"/>
    </xf>
    <xf numFmtId="0" fontId="9" fillId="0" borderId="15" xfId="0" applyFont="1" applyBorder="1" applyAlignment="1">
      <alignment horizontal="center" vertical="center"/>
    </xf>
    <xf numFmtId="164" fontId="0" fillId="0" borderId="10" xfId="1" applyNumberFormat="1" applyFont="1" applyBorder="1"/>
    <xf numFmtId="0" fontId="46" fillId="0" borderId="0" xfId="0" quotePrefix="1" applyFont="1"/>
    <xf numFmtId="0" fontId="41" fillId="0" borderId="11" xfId="122" applyFont="1" applyFill="1" applyBorder="1"/>
    <xf numFmtId="0" fontId="28" fillId="0" borderId="13" xfId="117" applyFont="1" applyBorder="1"/>
    <xf numFmtId="0" fontId="33" fillId="0" borderId="12" xfId="0" applyFont="1" applyFill="1" applyBorder="1" applyAlignment="1"/>
    <xf numFmtId="0" fontId="33" fillId="0" borderId="10" xfId="0" applyFont="1" applyFill="1" applyBorder="1" applyAlignment="1"/>
    <xf numFmtId="0" fontId="33" fillId="0" borderId="6" xfId="0" applyFont="1" applyFill="1" applyBorder="1" applyAlignment="1"/>
    <xf numFmtId="169" fontId="16" fillId="0" borderId="0" xfId="0" applyNumberFormat="1" applyFont="1"/>
    <xf numFmtId="0" fontId="37" fillId="0" borderId="0" xfId="0" applyFont="1" applyFill="1"/>
    <xf numFmtId="0" fontId="55" fillId="0" borderId="0" xfId="0" applyFont="1" applyFill="1"/>
    <xf numFmtId="0" fontId="16" fillId="0" borderId="6" xfId="117" applyFont="1" applyFill="1" applyBorder="1" applyAlignment="1"/>
    <xf numFmtId="0" fontId="16" fillId="0" borderId="10" xfId="117" applyFont="1" applyFill="1" applyBorder="1" applyAlignment="1"/>
    <xf numFmtId="0" fontId="16" fillId="0" borderId="12" xfId="117" applyFont="1" applyFill="1" applyBorder="1" applyAlignment="1"/>
    <xf numFmtId="0" fontId="16" fillId="0" borderId="9" xfId="117" applyFont="1" applyFill="1" applyBorder="1" applyAlignment="1"/>
    <xf numFmtId="0" fontId="16" fillId="0" borderId="0" xfId="117" applyFont="1" applyFill="1" applyBorder="1" applyAlignment="1"/>
    <xf numFmtId="0" fontId="16" fillId="0" borderId="13" xfId="117" applyFont="1" applyFill="1" applyBorder="1" applyAlignment="1"/>
    <xf numFmtId="0" fontId="16" fillId="0" borderId="5" xfId="117" applyFont="1" applyFill="1" applyBorder="1" applyAlignment="1"/>
    <xf numFmtId="0" fontId="16" fillId="0" borderId="8" xfId="117" applyFont="1" applyFill="1" applyBorder="1" applyAlignment="1"/>
    <xf numFmtId="0" fontId="16" fillId="0" borderId="14" xfId="117" applyFont="1" applyFill="1" applyBorder="1" applyAlignment="1"/>
    <xf numFmtId="164" fontId="16" fillId="0" borderId="0" xfId="1" applyNumberFormat="1" applyFont="1"/>
    <xf numFmtId="164" fontId="16" fillId="0" borderId="0" xfId="0" applyNumberFormat="1" applyFont="1"/>
    <xf numFmtId="0" fontId="19" fillId="0" borderId="9" xfId="117" applyBorder="1"/>
    <xf numFmtId="0" fontId="19" fillId="0" borderId="0" xfId="117" applyBorder="1"/>
    <xf numFmtId="0" fontId="19" fillId="0" borderId="13" xfId="117" applyBorder="1"/>
    <xf numFmtId="0" fontId="43" fillId="0" borderId="9" xfId="117" applyFont="1" applyBorder="1"/>
    <xf numFmtId="0" fontId="19" fillId="0" borderId="5" xfId="117" applyBorder="1"/>
    <xf numFmtId="0" fontId="19" fillId="0" borderId="8" xfId="117" applyBorder="1"/>
    <xf numFmtId="0" fontId="19" fillId="0" borderId="14" xfId="117" applyBorder="1"/>
    <xf numFmtId="0" fontId="17" fillId="0" borderId="2" xfId="117" applyFont="1" applyFill="1" applyBorder="1" applyAlignment="1">
      <alignment horizontal="left" vertical="center"/>
    </xf>
    <xf numFmtId="0" fontId="17" fillId="0" borderId="7" xfId="117" applyFont="1" applyFill="1" applyBorder="1" applyAlignment="1">
      <alignment horizontal="left" vertical="center"/>
    </xf>
    <xf numFmtId="0" fontId="17" fillId="0" borderId="11" xfId="117" applyFont="1" applyFill="1" applyBorder="1" applyAlignment="1">
      <alignment horizontal="left" vertical="center"/>
    </xf>
    <xf numFmtId="0" fontId="12" fillId="0" borderId="0" xfId="117" applyFont="1"/>
    <xf numFmtId="0" fontId="58" fillId="0" borderId="0" xfId="117" applyFont="1"/>
    <xf numFmtId="0" fontId="39" fillId="0" borderId="0" xfId="117" applyFont="1" applyFill="1" applyBorder="1" applyAlignment="1">
      <alignment vertical="center"/>
    </xf>
    <xf numFmtId="0" fontId="34" fillId="0" borderId="0" xfId="0" applyFont="1" applyBorder="1"/>
    <xf numFmtId="0" fontId="28" fillId="0" borderId="3" xfId="133" applyFont="1" applyFill="1" applyBorder="1"/>
    <xf numFmtId="0" fontId="33" fillId="0" borderId="0" xfId="0" quotePrefix="1" applyFont="1" applyFill="1" applyBorder="1" applyAlignment="1"/>
    <xf numFmtId="0" fontId="7" fillId="0" borderId="0" xfId="0" applyFont="1"/>
    <xf numFmtId="9" fontId="7" fillId="0" borderId="0" xfId="8" applyFont="1"/>
    <xf numFmtId="0" fontId="7" fillId="0" borderId="2" xfId="0" applyFont="1" applyBorder="1"/>
    <xf numFmtId="0" fontId="7" fillId="0" borderId="6" xfId="0" applyFont="1" applyBorder="1"/>
    <xf numFmtId="0" fontId="7" fillId="0" borderId="9" xfId="0" applyFont="1" applyBorder="1"/>
    <xf numFmtId="0" fontId="7" fillId="0" borderId="0" xfId="0" applyFont="1" applyBorder="1"/>
    <xf numFmtId="164" fontId="7" fillId="0" borderId="0" xfId="1" applyNumberFormat="1" applyFont="1"/>
    <xf numFmtId="165" fontId="7" fillId="0" borderId="0" xfId="5" applyNumberFormat="1" applyFont="1" applyBorder="1"/>
    <xf numFmtId="165" fontId="7" fillId="0" borderId="0" xfId="5" applyNumberFormat="1" applyFont="1" applyFill="1" applyBorder="1"/>
    <xf numFmtId="165" fontId="7" fillId="0" borderId="0" xfId="5" applyNumberFormat="1" applyFont="1"/>
    <xf numFmtId="166" fontId="7" fillId="0" borderId="0" xfId="5" applyNumberFormat="1" applyFont="1" applyFill="1" applyBorder="1"/>
    <xf numFmtId="9" fontId="37" fillId="0" borderId="0" xfId="8" applyFont="1"/>
    <xf numFmtId="0" fontId="7" fillId="0" borderId="3" xfId="0" applyFont="1" applyBorder="1"/>
    <xf numFmtId="0" fontId="7" fillId="0" borderId="15" xfId="0" applyFont="1" applyBorder="1" applyAlignment="1">
      <alignment horizontal="center"/>
    </xf>
    <xf numFmtId="0" fontId="7" fillId="2" borderId="15" xfId="0" applyFont="1" applyFill="1" applyBorder="1" applyAlignment="1">
      <alignment horizontal="center"/>
    </xf>
    <xf numFmtId="0" fontId="61" fillId="0" borderId="0" xfId="0" applyFont="1"/>
    <xf numFmtId="0" fontId="60" fillId="8" borderId="11" xfId="0" applyFont="1" applyFill="1" applyBorder="1" applyAlignment="1">
      <alignment horizontal="center"/>
    </xf>
    <xf numFmtId="0" fontId="7" fillId="0" borderId="0" xfId="0" applyFont="1" applyFill="1"/>
    <xf numFmtId="164" fontId="7" fillId="0" borderId="0" xfId="0" applyNumberFormat="1" applyFont="1"/>
    <xf numFmtId="0" fontId="7" fillId="0" borderId="16" xfId="0" applyFont="1" applyBorder="1"/>
    <xf numFmtId="0" fontId="60" fillId="8" borderId="11" xfId="0" applyFont="1" applyFill="1" applyBorder="1" applyAlignment="1">
      <alignment horizontal="center" vertical="center"/>
    </xf>
    <xf numFmtId="0" fontId="41" fillId="2" borderId="7" xfId="0" applyFont="1" applyFill="1" applyBorder="1"/>
    <xf numFmtId="9" fontId="7" fillId="0" borderId="0" xfId="8" applyFont="1" applyFill="1"/>
    <xf numFmtId="170" fontId="7" fillId="0" borderId="0" xfId="0" applyNumberFormat="1" applyFont="1"/>
    <xf numFmtId="0" fontId="7" fillId="0" borderId="10" xfId="0" applyFont="1" applyFill="1" applyBorder="1" applyAlignment="1">
      <alignment horizontal="center"/>
    </xf>
    <xf numFmtId="0" fontId="30" fillId="2" borderId="11" xfId="0" applyFont="1" applyFill="1" applyBorder="1"/>
    <xf numFmtId="0" fontId="7" fillId="0" borderId="15" xfId="0" applyFont="1" applyBorder="1"/>
    <xf numFmtId="0" fontId="41" fillId="2" borderId="2" xfId="0" applyFont="1" applyFill="1" applyBorder="1"/>
    <xf numFmtId="0" fontId="60" fillId="8" borderId="15" xfId="0" applyFont="1" applyFill="1" applyBorder="1" applyAlignment="1">
      <alignment horizontal="center" vertical="center"/>
    </xf>
    <xf numFmtId="0" fontId="60" fillId="0" borderId="0" xfId="0" applyFont="1"/>
    <xf numFmtId="0" fontId="62" fillId="0" borderId="0" xfId="0" applyFont="1" applyAlignment="1">
      <alignment horizontal="left" vertical="center"/>
    </xf>
    <xf numFmtId="0" fontId="63" fillId="0" borderId="0" xfId="0" applyFont="1" applyAlignment="1">
      <alignment horizontal="left" vertical="center"/>
    </xf>
    <xf numFmtId="0" fontId="31" fillId="0" borderId="14" xfId="0" applyFont="1" applyBorder="1"/>
    <xf numFmtId="0" fontId="7" fillId="0" borderId="5" xfId="0" applyFont="1" applyBorder="1"/>
    <xf numFmtId="0" fontId="31" fillId="0" borderId="13" xfId="0" applyFont="1" applyBorder="1"/>
    <xf numFmtId="0" fontId="31" fillId="0" borderId="12" xfId="0" applyFont="1" applyBorder="1"/>
    <xf numFmtId="9" fontId="7" fillId="0" borderId="8" xfId="0" applyNumberFormat="1" applyFont="1" applyBorder="1"/>
    <xf numFmtId="0" fontId="7" fillId="0" borderId="8" xfId="0" applyFont="1" applyBorder="1"/>
    <xf numFmtId="9" fontId="7" fillId="0" borderId="0" xfId="0" applyNumberFormat="1" applyFont="1"/>
    <xf numFmtId="0" fontId="7" fillId="0" borderId="13" xfId="0" applyFont="1" applyBorder="1"/>
    <xf numFmtId="164" fontId="7" fillId="0" borderId="8" xfId="0" applyNumberFormat="1" applyFont="1" applyBorder="1"/>
    <xf numFmtId="0" fontId="51" fillId="2" borderId="2" xfId="0" applyFont="1" applyFill="1" applyBorder="1"/>
    <xf numFmtId="0" fontId="53" fillId="0" borderId="0" xfId="0" applyFont="1"/>
    <xf numFmtId="0" fontId="65" fillId="0" borderId="4" xfId="0" applyFont="1" applyBorder="1" applyAlignment="1">
      <alignment horizontal="center"/>
    </xf>
    <xf numFmtId="0" fontId="28" fillId="0" borderId="4" xfId="117" applyFont="1" applyFill="1" applyBorder="1"/>
    <xf numFmtId="0" fontId="28" fillId="0" borderId="1" xfId="133" applyFont="1" applyFill="1" applyBorder="1"/>
    <xf numFmtId="0" fontId="28" fillId="0" borderId="13" xfId="133" applyFont="1" applyFill="1" applyBorder="1"/>
    <xf numFmtId="0" fontId="28" fillId="0" borderId="14" xfId="133" applyFont="1" applyFill="1" applyBorder="1"/>
    <xf numFmtId="0" fontId="28" fillId="0" borderId="4" xfId="133" applyFont="1" applyFill="1" applyBorder="1"/>
    <xf numFmtId="0" fontId="28" fillId="0" borderId="9" xfId="133" applyFont="1" applyFill="1" applyBorder="1"/>
    <xf numFmtId="0" fontId="12" fillId="0" borderId="0" xfId="133" applyFill="1" applyAlignment="1">
      <alignment horizontal="center"/>
    </xf>
    <xf numFmtId="0" fontId="28" fillId="0" borderId="6" xfId="133" applyFont="1" applyFill="1" applyBorder="1"/>
    <xf numFmtId="0" fontId="28" fillId="0" borderId="5" xfId="133" applyFont="1" applyFill="1" applyBorder="1"/>
    <xf numFmtId="0" fontId="28" fillId="0" borderId="5" xfId="117" applyFont="1" applyFill="1" applyBorder="1"/>
    <xf numFmtId="0" fontId="66" fillId="0" borderId="0" xfId="133" applyFont="1"/>
    <xf numFmtId="0" fontId="66" fillId="0" borderId="0" xfId="117" applyFont="1"/>
    <xf numFmtId="0" fontId="64" fillId="0" borderId="3" xfId="117" applyFont="1" applyFill="1" applyBorder="1"/>
    <xf numFmtId="0" fontId="64" fillId="0" borderId="4" xfId="133" applyFont="1" applyFill="1" applyBorder="1"/>
    <xf numFmtId="0" fontId="7" fillId="0" borderId="8" xfId="117" applyFont="1" applyFill="1" applyBorder="1" applyAlignment="1"/>
    <xf numFmtId="0" fontId="7" fillId="0" borderId="0" xfId="0" applyFont="1" applyAlignment="1">
      <alignment horizontal="right"/>
    </xf>
    <xf numFmtId="0" fontId="7" fillId="0" borderId="5" xfId="117" applyFont="1" applyFill="1" applyBorder="1" applyAlignment="1"/>
    <xf numFmtId="0" fontId="7" fillId="0" borderId="14" xfId="117" applyFont="1" applyFill="1" applyBorder="1" applyAlignment="1"/>
    <xf numFmtId="0" fontId="65" fillId="0" borderId="0" xfId="0" applyFont="1" applyBorder="1" applyAlignment="1">
      <alignment horizontal="center"/>
    </xf>
    <xf numFmtId="0" fontId="65" fillId="0" borderId="0" xfId="0" applyFont="1" applyFill="1" applyAlignment="1">
      <alignment horizontal="center"/>
    </xf>
    <xf numFmtId="0" fontId="64" fillId="0" borderId="10" xfId="0" applyFont="1" applyBorder="1" applyAlignment="1">
      <alignment horizontal="center"/>
    </xf>
    <xf numFmtId="0" fontId="47" fillId="0" borderId="0" xfId="133" applyFont="1"/>
    <xf numFmtId="44" fontId="16" fillId="0" borderId="0" xfId="0" applyNumberFormat="1" applyFont="1"/>
    <xf numFmtId="0" fontId="16" fillId="0" borderId="10" xfId="0" applyFont="1" applyBorder="1"/>
    <xf numFmtId="168" fontId="37" fillId="0" borderId="10" xfId="1" applyNumberFormat="1" applyFont="1" applyBorder="1"/>
    <xf numFmtId="171" fontId="37" fillId="0" borderId="0" xfId="1" applyNumberFormat="1" applyFont="1" applyBorder="1"/>
    <xf numFmtId="166" fontId="37" fillId="0" borderId="0" xfId="0" applyNumberFormat="1" applyFont="1" applyBorder="1"/>
    <xf numFmtId="0" fontId="7" fillId="0" borderId="1" xfId="0" applyFont="1" applyBorder="1"/>
    <xf numFmtId="0" fontId="7" fillId="0" borderId="4" xfId="0" applyFont="1" applyBorder="1"/>
    <xf numFmtId="0" fontId="7" fillId="0" borderId="5" xfId="0" applyFont="1" applyFill="1" applyBorder="1"/>
    <xf numFmtId="164" fontId="7" fillId="0" borderId="7" xfId="0" applyNumberFormat="1" applyFont="1" applyFill="1" applyBorder="1"/>
    <xf numFmtId="0" fontId="7" fillId="0" borderId="2" xfId="0" applyFont="1" applyFill="1" applyBorder="1"/>
    <xf numFmtId="0" fontId="7" fillId="0" borderId="7" xfId="0" applyFont="1" applyFill="1" applyBorder="1"/>
    <xf numFmtId="164" fontId="7" fillId="0" borderId="8" xfId="0" applyNumberFormat="1" applyFont="1" applyFill="1" applyBorder="1"/>
    <xf numFmtId="164" fontId="7" fillId="0" borderId="0" xfId="1" quotePrefix="1" applyNumberFormat="1" applyFont="1" applyAlignment="1">
      <alignment horizontal="right"/>
    </xf>
    <xf numFmtId="0" fontId="7" fillId="0" borderId="10" xfId="0" applyFont="1" applyFill="1" applyBorder="1"/>
    <xf numFmtId="164" fontId="7" fillId="0" borderId="10" xfId="0" applyNumberFormat="1" applyFont="1" applyFill="1" applyBorder="1"/>
    <xf numFmtId="164" fontId="7" fillId="0" borderId="0" xfId="0" applyNumberFormat="1" applyFont="1" applyFill="1" applyBorder="1"/>
    <xf numFmtId="165" fontId="7" fillId="0" borderId="10" xfId="5" applyNumberFormat="1" applyFont="1" applyFill="1" applyBorder="1"/>
    <xf numFmtId="165" fontId="7" fillId="0" borderId="8" xfId="5" applyNumberFormat="1" applyFont="1" applyFill="1" applyBorder="1"/>
    <xf numFmtId="164" fontId="44" fillId="0" borderId="0" xfId="0" applyNumberFormat="1" applyFont="1"/>
    <xf numFmtId="0" fontId="52" fillId="0" borderId="0" xfId="0" applyFont="1"/>
    <xf numFmtId="0" fontId="32" fillId="0" borderId="0" xfId="0" applyFont="1" applyFill="1"/>
    <xf numFmtId="14" fontId="0" fillId="3" borderId="0" xfId="0" applyNumberFormat="1" applyFill="1"/>
    <xf numFmtId="0" fontId="26" fillId="3" borderId="0" xfId="0" applyFont="1" applyFill="1"/>
    <xf numFmtId="0" fontId="67" fillId="3" borderId="0" xfId="0" applyFont="1" applyFill="1"/>
    <xf numFmtId="0" fontId="0" fillId="0" borderId="15" xfId="0" applyFill="1" applyBorder="1" applyAlignment="1">
      <alignment horizontal="center" vertical="center"/>
    </xf>
    <xf numFmtId="0" fontId="0" fillId="0" borderId="1" xfId="0" applyBorder="1" applyAlignment="1">
      <alignment horizontal="center" vertical="center"/>
    </xf>
    <xf numFmtId="0" fontId="21" fillId="0" borderId="1" xfId="0" applyFont="1" applyBorder="1" applyAlignment="1">
      <alignment horizontal="center" vertical="center"/>
    </xf>
    <xf numFmtId="165" fontId="7" fillId="0" borderId="0" xfId="0" applyNumberFormat="1" applyFont="1" applyBorder="1"/>
    <xf numFmtId="165" fontId="7" fillId="0" borderId="10" xfId="0" applyNumberFormat="1" applyFont="1" applyBorder="1"/>
    <xf numFmtId="165" fontId="7" fillId="0" borderId="5" xfId="0" applyNumberFormat="1" applyFont="1" applyBorder="1"/>
    <xf numFmtId="165" fontId="7" fillId="0" borderId="8" xfId="0" applyNumberFormat="1" applyFont="1" applyBorder="1"/>
    <xf numFmtId="0" fontId="7" fillId="2" borderId="7" xfId="0" applyFont="1" applyFill="1" applyBorder="1"/>
    <xf numFmtId="0" fontId="60" fillId="8" borderId="7" xfId="0" applyFont="1" applyFill="1" applyBorder="1" applyAlignment="1">
      <alignment horizontal="center"/>
    </xf>
    <xf numFmtId="0" fontId="7" fillId="2" borderId="7" xfId="0" applyFont="1" applyFill="1" applyBorder="1" applyAlignment="1">
      <alignment horizontal="center"/>
    </xf>
    <xf numFmtId="0" fontId="7" fillId="2" borderId="11" xfId="0" applyFont="1" applyFill="1" applyBorder="1" applyAlignment="1">
      <alignment horizontal="center"/>
    </xf>
    <xf numFmtId="0" fontId="0" fillId="0" borderId="11" xfId="0" applyBorder="1"/>
    <xf numFmtId="0" fontId="38" fillId="0" borderId="6" xfId="117" applyFont="1" applyBorder="1"/>
    <xf numFmtId="0" fontId="19" fillId="0" borderId="10" xfId="117" applyBorder="1"/>
    <xf numFmtId="0" fontId="19" fillId="0" borderId="12" xfId="117" applyBorder="1"/>
    <xf numFmtId="0" fontId="33" fillId="0" borderId="9" xfId="117" applyFont="1" applyBorder="1"/>
    <xf numFmtId="0" fontId="65" fillId="0" borderId="4" xfId="0" applyFont="1" applyFill="1" applyBorder="1" applyAlignment="1">
      <alignment horizontal="center"/>
    </xf>
    <xf numFmtId="0" fontId="64" fillId="0" borderId="0" xfId="0" applyFont="1" applyFill="1" applyAlignment="1">
      <alignment horizontal="center"/>
    </xf>
    <xf numFmtId="0" fontId="65" fillId="0" borderId="3" xfId="0" applyFont="1" applyFill="1" applyBorder="1" applyAlignment="1">
      <alignment horizontal="center"/>
    </xf>
    <xf numFmtId="0" fontId="64" fillId="0" borderId="1" xfId="0" applyFont="1" applyFill="1" applyBorder="1" applyAlignment="1">
      <alignment horizontal="center"/>
    </xf>
    <xf numFmtId="0" fontId="28" fillId="0" borderId="14" xfId="117" applyFont="1" applyFill="1" applyBorder="1"/>
    <xf numFmtId="0" fontId="65" fillId="0" borderId="8" xfId="0" applyFont="1" applyFill="1" applyBorder="1" applyAlignment="1">
      <alignment horizontal="center"/>
    </xf>
    <xf numFmtId="0" fontId="28" fillId="0" borderId="3" xfId="0" applyFont="1" applyFill="1" applyBorder="1" applyAlignment="1">
      <alignment horizontal="left" vertical="center"/>
    </xf>
    <xf numFmtId="0" fontId="28" fillId="0" borderId="13" xfId="117" applyFont="1" applyFill="1" applyBorder="1"/>
    <xf numFmtId="0" fontId="28" fillId="0" borderId="12" xfId="117" applyFont="1" applyBorder="1"/>
    <xf numFmtId="0" fontId="4" fillId="0" borderId="5" xfId="117" applyFont="1" applyBorder="1"/>
    <xf numFmtId="0" fontId="12" fillId="0" borderId="3" xfId="0" applyFont="1" applyBorder="1"/>
    <xf numFmtId="165" fontId="15" fillId="0" borderId="8" xfId="5" applyNumberFormat="1" applyFont="1" applyFill="1" applyBorder="1"/>
    <xf numFmtId="0" fontId="40" fillId="0" borderId="0" xfId="0" applyFont="1" applyFill="1" applyAlignment="1">
      <alignment horizontal="right" vertical="center"/>
    </xf>
    <xf numFmtId="0" fontId="3" fillId="0" borderId="6" xfId="0" applyFont="1" applyBorder="1"/>
    <xf numFmtId="0" fontId="3" fillId="0" borderId="9" xfId="0" applyFont="1" applyBorder="1"/>
    <xf numFmtId="0" fontId="3" fillId="0" borderId="5" xfId="0" applyFont="1" applyBorder="1"/>
    <xf numFmtId="0" fontId="0" fillId="0" borderId="0" xfId="0" applyFill="1" applyBorder="1" applyAlignment="1">
      <alignment horizontal="center" vertical="center"/>
    </xf>
    <xf numFmtId="0" fontId="21" fillId="0" borderId="0" xfId="0" applyFont="1" applyFill="1" applyBorder="1" applyAlignment="1">
      <alignment horizontal="center" vertical="center"/>
    </xf>
    <xf numFmtId="0" fontId="7" fillId="0" borderId="11" xfId="0" applyFont="1" applyBorder="1"/>
    <xf numFmtId="164" fontId="7" fillId="0" borderId="7" xfId="0" applyNumberFormat="1" applyFont="1" applyBorder="1"/>
    <xf numFmtId="0" fontId="7" fillId="0" borderId="6" xfId="0" applyFont="1" applyBorder="1" applyAlignment="1">
      <alignment horizontal="center"/>
    </xf>
    <xf numFmtId="0" fontId="7" fillId="0" borderId="10" xfId="0" applyFont="1" applyBorder="1" applyAlignment="1">
      <alignment horizontal="center"/>
    </xf>
    <xf numFmtId="0" fontId="7" fillId="0" borderId="12" xfId="0" applyFont="1" applyBorder="1" applyAlignment="1">
      <alignment horizontal="center"/>
    </xf>
    <xf numFmtId="0" fontId="7" fillId="0" borderId="10" xfId="0" applyFont="1" applyBorder="1"/>
    <xf numFmtId="0" fontId="33" fillId="0" borderId="6" xfId="0" applyFont="1" applyFill="1" applyBorder="1" applyAlignment="1">
      <alignment horizontal="center"/>
    </xf>
    <xf numFmtId="0" fontId="33" fillId="0" borderId="10" xfId="0" applyFont="1" applyFill="1" applyBorder="1" applyAlignment="1">
      <alignment horizontal="center"/>
    </xf>
    <xf numFmtId="0" fontId="33" fillId="0" borderId="12" xfId="0" applyFont="1" applyFill="1" applyBorder="1" applyAlignment="1">
      <alignment horizontal="center"/>
    </xf>
    <xf numFmtId="0" fontId="33" fillId="0" borderId="9" xfId="0" applyFont="1" applyFill="1" applyBorder="1" applyAlignment="1">
      <alignment horizontal="center"/>
    </xf>
    <xf numFmtId="0" fontId="33" fillId="0" borderId="13" xfId="0" applyFont="1" applyFill="1" applyBorder="1" applyAlignment="1">
      <alignment horizontal="center"/>
    </xf>
    <xf numFmtId="164" fontId="7" fillId="0" borderId="0" xfId="1" applyNumberFormat="1" applyFont="1" applyBorder="1"/>
    <xf numFmtId="0" fontId="7" fillId="0" borderId="7" xfId="0" applyFont="1" applyBorder="1" applyAlignment="1">
      <alignment horizontal="center"/>
    </xf>
    <xf numFmtId="0" fontId="7" fillId="0" borderId="7" xfId="0" applyFont="1" applyBorder="1"/>
    <xf numFmtId="164" fontId="7" fillId="0" borderId="0" xfId="1" applyNumberFormat="1" applyFont="1" applyFill="1" applyBorder="1"/>
    <xf numFmtId="0" fontId="7" fillId="0" borderId="9"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7" fillId="3" borderId="0" xfId="0" applyFont="1" applyFill="1"/>
    <xf numFmtId="17" fontId="31" fillId="0" borderId="0" xfId="165" quotePrefix="1" applyNumberFormat="1" applyFont="1"/>
    <xf numFmtId="164" fontId="7" fillId="0" borderId="15" xfId="1" applyNumberFormat="1" applyFont="1" applyFill="1" applyBorder="1"/>
    <xf numFmtId="0" fontId="7" fillId="0" borderId="0" xfId="0" applyFont="1" applyAlignment="1">
      <alignment horizontal="center"/>
    </xf>
    <xf numFmtId="9" fontId="7" fillId="0" borderId="0" xfId="8" applyFont="1" applyAlignment="1">
      <alignment horizontal="center"/>
    </xf>
    <xf numFmtId="165" fontId="7" fillId="0" borderId="0" xfId="0" applyNumberFormat="1" applyFont="1"/>
    <xf numFmtId="165" fontId="7" fillId="0" borderId="8" xfId="5" applyNumberFormat="1" applyFont="1" applyBorder="1"/>
    <xf numFmtId="0" fontId="7" fillId="0" borderId="0" xfId="0" applyFont="1" applyAlignment="1">
      <alignment horizontal="left" indent="1"/>
    </xf>
    <xf numFmtId="164" fontId="7" fillId="0" borderId="7" xfId="1" applyNumberFormat="1" applyFont="1" applyBorder="1"/>
    <xf numFmtId="164" fontId="7" fillId="0" borderId="11" xfId="1" applyNumberFormat="1" applyFont="1" applyBorder="1"/>
    <xf numFmtId="0" fontId="31" fillId="0" borderId="0" xfId="0" applyFont="1" applyFill="1"/>
    <xf numFmtId="165" fontId="7" fillId="0" borderId="0" xfId="5" applyNumberFormat="1" applyFont="1" applyFill="1"/>
    <xf numFmtId="17" fontId="31" fillId="3" borderId="0" xfId="0" applyNumberFormat="1" applyFont="1" applyFill="1" applyProtection="1">
      <protection locked="0"/>
    </xf>
    <xf numFmtId="0" fontId="32" fillId="0" borderId="0" xfId="0" applyFont="1"/>
    <xf numFmtId="0" fontId="39" fillId="3" borderId="0" xfId="0" applyFont="1" applyFill="1"/>
    <xf numFmtId="0" fontId="39" fillId="0" borderId="0" xfId="0" applyFont="1" applyFill="1"/>
    <xf numFmtId="0" fontId="56" fillId="0" borderId="0" xfId="0" applyFont="1"/>
    <xf numFmtId="0" fontId="81" fillId="0" borderId="0" xfId="0" applyFont="1" applyAlignment="1">
      <alignment horizontal="left" vertical="center"/>
    </xf>
    <xf numFmtId="0" fontId="80" fillId="0" borderId="0" xfId="0" applyFont="1" applyAlignment="1">
      <alignment horizontal="left"/>
    </xf>
    <xf numFmtId="0" fontId="82" fillId="0" borderId="0" xfId="0" applyFont="1" applyAlignment="1">
      <alignment horizontal="left" vertical="center"/>
    </xf>
    <xf numFmtId="0" fontId="7" fillId="0" borderId="1"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4" xfId="0" applyFont="1" applyBorder="1" applyAlignment="1">
      <alignment horizontal="left"/>
    </xf>
    <xf numFmtId="0" fontId="0" fillId="0" borderId="1" xfId="0" applyBorder="1" applyAlignment="1">
      <alignment horizontal="right"/>
    </xf>
    <xf numFmtId="0" fontId="0" fillId="0" borderId="4" xfId="0" applyBorder="1" applyAlignment="1">
      <alignment horizontal="right"/>
    </xf>
    <xf numFmtId="0" fontId="0" fillId="0" borderId="2" xfId="0" applyBorder="1"/>
    <xf numFmtId="0" fontId="0" fillId="0" borderId="7" xfId="0" applyBorder="1"/>
    <xf numFmtId="0" fontId="0" fillId="0" borderId="3" xfId="0" applyBorder="1" applyAlignment="1">
      <alignment horizontal="left"/>
    </xf>
    <xf numFmtId="0" fontId="0" fillId="0" borderId="4" xfId="0" applyBorder="1" applyAlignment="1">
      <alignment horizontal="left"/>
    </xf>
    <xf numFmtId="0" fontId="84" fillId="0" borderId="0" xfId="0" applyFont="1"/>
    <xf numFmtId="0" fontId="51" fillId="0" borderId="0" xfId="0" applyFont="1"/>
    <xf numFmtId="0" fontId="3" fillId="0" borderId="0" xfId="0" applyFont="1"/>
    <xf numFmtId="0" fontId="85" fillId="0" borderId="0" xfId="136" applyFont="1"/>
    <xf numFmtId="0" fontId="44" fillId="0" borderId="0" xfId="0" applyFont="1"/>
    <xf numFmtId="0" fontId="7" fillId="0" borderId="0" xfId="117" applyFont="1"/>
    <xf numFmtId="0" fontId="64" fillId="0" borderId="6" xfId="0" applyFont="1" applyFill="1" applyBorder="1" applyAlignment="1">
      <alignment horizontal="center"/>
    </xf>
    <xf numFmtId="0" fontId="65" fillId="0" borderId="9" xfId="0" applyFont="1" applyFill="1" applyBorder="1" applyAlignment="1">
      <alignment horizontal="center"/>
    </xf>
    <xf numFmtId="0" fontId="64" fillId="0" borderId="3" xfId="133" applyFont="1" applyFill="1" applyBorder="1"/>
    <xf numFmtId="0" fontId="65" fillId="0" borderId="5" xfId="0" applyFont="1" applyFill="1" applyBorder="1" applyAlignment="1">
      <alignment horizontal="center"/>
    </xf>
    <xf numFmtId="165" fontId="7" fillId="0" borderId="6" xfId="5" applyNumberFormat="1" applyFont="1" applyBorder="1"/>
    <xf numFmtId="165" fontId="7" fillId="0" borderId="7" xfId="0" applyNumberFormat="1" applyFont="1" applyBorder="1"/>
    <xf numFmtId="165" fontId="7" fillId="0" borderId="7" xfId="0" applyNumberFormat="1" applyFont="1" applyFill="1" applyBorder="1"/>
    <xf numFmtId="165" fontId="7" fillId="0" borderId="11" xfId="0" applyNumberFormat="1" applyFont="1" applyFill="1" applyBorder="1"/>
    <xf numFmtId="0" fontId="86" fillId="0" borderId="0" xfId="0" applyFont="1" applyAlignment="1">
      <alignment horizontal="left"/>
    </xf>
    <xf numFmtId="0" fontId="86" fillId="0" borderId="0" xfId="0" applyFont="1"/>
    <xf numFmtId="165" fontId="34" fillId="5" borderId="10" xfId="5" applyNumberFormat="1" applyFont="1" applyFill="1" applyBorder="1"/>
    <xf numFmtId="165" fontId="34" fillId="5" borderId="0" xfId="5" applyNumberFormat="1" applyFont="1" applyFill="1" applyBorder="1"/>
    <xf numFmtId="0" fontId="7" fillId="0" borderId="3" xfId="0" applyFont="1" applyBorder="1" applyAlignment="1">
      <alignment horizontal="center" wrapText="1"/>
    </xf>
    <xf numFmtId="165" fontId="34" fillId="5" borderId="0" xfId="0" applyNumberFormat="1" applyFont="1" applyFill="1" applyBorder="1"/>
    <xf numFmtId="165" fontId="34" fillId="5" borderId="8" xfId="0" applyNumberFormat="1" applyFont="1" applyFill="1" applyBorder="1"/>
    <xf numFmtId="9" fontId="87" fillId="5" borderId="6" xfId="8" applyFont="1" applyFill="1" applyBorder="1"/>
    <xf numFmtId="9" fontId="87" fillId="5" borderId="10" xfId="8" applyFont="1" applyFill="1" applyBorder="1"/>
    <xf numFmtId="9" fontId="87" fillId="5" borderId="12" xfId="8" applyFont="1" applyFill="1" applyBorder="1"/>
    <xf numFmtId="9" fontId="87" fillId="5" borderId="9" xfId="0" applyNumberFormat="1" applyFont="1" applyFill="1" applyBorder="1"/>
    <xf numFmtId="9" fontId="87" fillId="5" borderId="0" xfId="0" applyNumberFormat="1" applyFont="1" applyFill="1" applyBorder="1"/>
    <xf numFmtId="9" fontId="87" fillId="5" borderId="13" xfId="0" applyNumberFormat="1" applyFont="1" applyFill="1" applyBorder="1"/>
    <xf numFmtId="9" fontId="87" fillId="5" borderId="5" xfId="0" applyNumberFormat="1" applyFont="1" applyFill="1" applyBorder="1"/>
    <xf numFmtId="9" fontId="87" fillId="5" borderId="8" xfId="0" applyNumberFormat="1" applyFont="1" applyFill="1" applyBorder="1"/>
    <xf numFmtId="9" fontId="87" fillId="5" borderId="14" xfId="0" applyNumberFormat="1" applyFont="1" applyFill="1" applyBorder="1"/>
    <xf numFmtId="0" fontId="7" fillId="0" borderId="6" xfId="0" applyFont="1" applyFill="1" applyBorder="1" applyAlignment="1">
      <alignment horizontal="center"/>
    </xf>
    <xf numFmtId="9" fontId="34" fillId="5" borderId="6" xfId="8" applyFont="1" applyFill="1" applyBorder="1"/>
    <xf numFmtId="9" fontId="34" fillId="5" borderId="10" xfId="8" applyFont="1" applyFill="1" applyBorder="1"/>
    <xf numFmtId="9" fontId="34" fillId="5" borderId="5" xfId="8" applyFont="1" applyFill="1" applyBorder="1"/>
    <xf numFmtId="9" fontId="34" fillId="5" borderId="8" xfId="8" applyFont="1" applyFill="1" applyBorder="1"/>
    <xf numFmtId="9" fontId="34" fillId="5" borderId="14" xfId="8" applyFont="1" applyFill="1" applyBorder="1"/>
    <xf numFmtId="164" fontId="34" fillId="5" borderId="0" xfId="1" applyNumberFormat="1" applyFont="1" applyFill="1" applyBorder="1"/>
    <xf numFmtId="164" fontId="34" fillId="5" borderId="8" xfId="1" applyNumberFormat="1" applyFont="1" applyFill="1" applyBorder="1"/>
    <xf numFmtId="164" fontId="33" fillId="0" borderId="10" xfId="1" applyNumberFormat="1" applyFont="1" applyBorder="1"/>
    <xf numFmtId="164" fontId="33" fillId="0" borderId="10" xfId="1" applyNumberFormat="1" applyFont="1" applyFill="1" applyBorder="1"/>
    <xf numFmtId="164" fontId="33" fillId="0" borderId="0" xfId="1" applyNumberFormat="1" applyFont="1" applyBorder="1"/>
    <xf numFmtId="0" fontId="7" fillId="0" borderId="6" xfId="0" applyFont="1" applyFill="1" applyBorder="1" applyAlignment="1"/>
    <xf numFmtId="0" fontId="7" fillId="0" borderId="10" xfId="0" applyFont="1" applyFill="1" applyBorder="1" applyAlignment="1"/>
    <xf numFmtId="0" fontId="7" fillId="0" borderId="9" xfId="0" applyFont="1" applyFill="1" applyBorder="1" applyAlignment="1"/>
    <xf numFmtId="0" fontId="7" fillId="0" borderId="0" xfId="0" applyFont="1" applyFill="1" applyBorder="1" applyAlignment="1"/>
    <xf numFmtId="0" fontId="7" fillId="0" borderId="5" xfId="0" applyFont="1" applyFill="1" applyBorder="1" applyAlignment="1">
      <alignment horizontal="left"/>
    </xf>
    <xf numFmtId="0" fontId="7" fillId="0" borderId="8" xfId="0" applyFont="1" applyFill="1" applyBorder="1" applyAlignment="1"/>
    <xf numFmtId="0" fontId="30" fillId="0" borderId="2" xfId="0" applyFont="1" applyFill="1" applyBorder="1" applyAlignment="1"/>
    <xf numFmtId="0" fontId="30" fillId="0" borderId="7" xfId="0" applyFont="1" applyFill="1" applyBorder="1" applyAlignment="1"/>
    <xf numFmtId="164" fontId="34" fillId="5" borderId="10" xfId="0" applyNumberFormat="1" applyFont="1" applyFill="1" applyBorder="1"/>
    <xf numFmtId="164" fontId="34" fillId="5" borderId="0" xfId="0" applyNumberFormat="1" applyFont="1" applyFill="1" applyBorder="1"/>
    <xf numFmtId="164" fontId="34" fillId="5" borderId="8" xfId="0" applyNumberFormat="1" applyFont="1" applyFill="1" applyBorder="1"/>
    <xf numFmtId="0" fontId="68" fillId="0" borderId="0" xfId="0" applyFont="1"/>
    <xf numFmtId="0" fontId="30" fillId="0" borderId="6" xfId="0" applyFont="1" applyFill="1" applyBorder="1" applyAlignment="1"/>
    <xf numFmtId="0" fontId="30" fillId="0" borderId="10" xfId="0" applyFont="1" applyFill="1" applyBorder="1" applyAlignment="1"/>
    <xf numFmtId="0" fontId="0" fillId="0" borderId="8" xfId="0" applyFill="1" applyBorder="1"/>
    <xf numFmtId="165" fontId="7" fillId="0" borderId="10" xfId="5" applyNumberFormat="1" applyFont="1" applyBorder="1"/>
    <xf numFmtId="165" fontId="7" fillId="0" borderId="12" xfId="5" applyNumberFormat="1" applyFont="1" applyBorder="1"/>
    <xf numFmtId="165" fontId="7" fillId="0" borderId="14" xfId="5" applyNumberFormat="1" applyFont="1" applyBorder="1"/>
    <xf numFmtId="165" fontId="7" fillId="0" borderId="14" xfId="0" applyNumberFormat="1" applyFont="1" applyBorder="1"/>
    <xf numFmtId="0" fontId="50" fillId="0" borderId="3" xfId="133" applyFont="1" applyFill="1" applyBorder="1"/>
    <xf numFmtId="0" fontId="64" fillId="0" borderId="9" xfId="0" applyFont="1" applyFill="1" applyBorder="1" applyAlignment="1">
      <alignment horizontal="center"/>
    </xf>
    <xf numFmtId="0" fontId="45" fillId="0" borderId="0" xfId="0" applyFont="1" applyFill="1"/>
    <xf numFmtId="0" fontId="16" fillId="0" borderId="0" xfId="0" applyFont="1" applyFill="1"/>
    <xf numFmtId="0" fontId="24" fillId="0" borderId="0" xfId="0" applyFont="1" applyFill="1"/>
    <xf numFmtId="0" fontId="40" fillId="0" borderId="0" xfId="0" applyFont="1" applyFill="1"/>
    <xf numFmtId="0" fontId="38" fillId="0" borderId="5" xfId="0" applyFont="1" applyFill="1" applyBorder="1"/>
    <xf numFmtId="0" fontId="38" fillId="0" borderId="8" xfId="0" applyFont="1" applyFill="1" applyBorder="1"/>
    <xf numFmtId="0" fontId="38" fillId="0" borderId="14" xfId="0" applyFont="1" applyFill="1" applyBorder="1"/>
    <xf numFmtId="0" fontId="38" fillId="0" borderId="2" xfId="0" applyFont="1" applyFill="1" applyBorder="1"/>
    <xf numFmtId="0" fontId="38" fillId="0" borderId="7" xfId="0" applyFont="1" applyFill="1" applyBorder="1"/>
    <xf numFmtId="0" fontId="40" fillId="0" borderId="0" xfId="0" applyFont="1" applyFill="1" applyAlignment="1">
      <alignment vertical="center"/>
    </xf>
    <xf numFmtId="0" fontId="38" fillId="0" borderId="11" xfId="0" applyFont="1" applyFill="1" applyBorder="1"/>
    <xf numFmtId="0" fontId="7" fillId="0" borderId="9" xfId="117" applyFont="1" applyFill="1" applyBorder="1" applyAlignment="1"/>
    <xf numFmtId="0" fontId="7" fillId="0" borderId="0" xfId="117" applyFont="1" applyFill="1" applyBorder="1" applyAlignment="1"/>
    <xf numFmtId="0" fontId="12" fillId="0" borderId="9" xfId="117" applyFont="1" applyFill="1" applyBorder="1" applyAlignment="1"/>
    <xf numFmtId="0" fontId="16" fillId="0" borderId="6" xfId="0" applyFont="1" applyFill="1" applyBorder="1"/>
    <xf numFmtId="0" fontId="16" fillId="0" borderId="10" xfId="0" applyFont="1" applyFill="1" applyBorder="1"/>
    <xf numFmtId="0" fontId="37" fillId="0" borderId="10" xfId="0" applyFont="1" applyFill="1" applyBorder="1" applyAlignment="1">
      <alignment horizontal="right"/>
    </xf>
    <xf numFmtId="0" fontId="16" fillId="0" borderId="9" xfId="0" applyFont="1" applyFill="1" applyBorder="1"/>
    <xf numFmtId="0" fontId="37" fillId="0" borderId="0" xfId="0" applyFont="1" applyFill="1" applyBorder="1" applyAlignment="1">
      <alignment horizontal="right"/>
    </xf>
    <xf numFmtId="0" fontId="33" fillId="0" borderId="5" xfId="0" applyFont="1" applyFill="1" applyBorder="1"/>
    <xf numFmtId="0" fontId="33" fillId="0" borderId="8" xfId="0" applyFont="1" applyFill="1" applyBorder="1"/>
    <xf numFmtId="0" fontId="33" fillId="0" borderId="14" xfId="0" applyFont="1" applyFill="1" applyBorder="1"/>
    <xf numFmtId="165" fontId="37" fillId="0" borderId="0" xfId="0" applyNumberFormat="1" applyFont="1"/>
    <xf numFmtId="0" fontId="40" fillId="0" borderId="0" xfId="0" applyFont="1" applyFill="1" applyAlignment="1">
      <alignment horizontal="center" vertical="center"/>
    </xf>
    <xf numFmtId="0" fontId="88" fillId="0" borderId="0" xfId="133" applyFont="1"/>
    <xf numFmtId="0" fontId="33" fillId="0" borderId="6" xfId="117" applyFont="1" applyFill="1" applyBorder="1" applyAlignment="1"/>
    <xf numFmtId="0" fontId="33" fillId="0" borderId="10" xfId="117" applyFont="1" applyFill="1" applyBorder="1" applyAlignment="1"/>
    <xf numFmtId="0" fontId="33" fillId="0" borderId="12" xfId="117" applyFont="1" applyFill="1" applyBorder="1" applyAlignment="1"/>
    <xf numFmtId="0" fontId="33" fillId="0" borderId="9" xfId="117" applyFont="1" applyFill="1" applyBorder="1" applyAlignment="1"/>
    <xf numFmtId="0" fontId="33" fillId="0" borderId="0" xfId="117" applyFont="1" applyFill="1" applyBorder="1" applyAlignment="1"/>
    <xf numFmtId="0" fontId="33" fillId="0" borderId="13" xfId="117" applyFont="1" applyFill="1" applyBorder="1" applyAlignment="1"/>
    <xf numFmtId="0" fontId="33" fillId="0" borderId="5" xfId="117" applyFont="1" applyFill="1" applyBorder="1" applyAlignment="1"/>
    <xf numFmtId="0" fontId="33" fillId="0" borderId="8" xfId="117" applyFont="1" applyFill="1" applyBorder="1" applyAlignment="1"/>
    <xf numFmtId="0" fontId="33" fillId="0" borderId="14" xfId="117" applyFont="1" applyFill="1" applyBorder="1" applyAlignment="1"/>
    <xf numFmtId="164" fontId="33" fillId="0" borderId="8" xfId="1" applyNumberFormat="1" applyFont="1" applyBorder="1"/>
    <xf numFmtId="165" fontId="7" fillId="0" borderId="7" xfId="5" applyNumberFormat="1" applyFont="1" applyFill="1" applyBorder="1"/>
    <xf numFmtId="166" fontId="7" fillId="0" borderId="10" xfId="5" applyNumberFormat="1" applyFont="1" applyBorder="1"/>
    <xf numFmtId="166" fontId="7" fillId="0" borderId="0" xfId="5" applyNumberFormat="1" applyFont="1" applyBorder="1"/>
    <xf numFmtId="166" fontId="7" fillId="0" borderId="8" xfId="5" applyNumberFormat="1" applyFont="1" applyBorder="1"/>
    <xf numFmtId="164" fontId="34" fillId="0" borderId="10" xfId="1" applyNumberFormat="1" applyFont="1" applyBorder="1"/>
    <xf numFmtId="164" fontId="34" fillId="0" borderId="0" xfId="1" applyNumberFormat="1" applyFont="1" applyBorder="1"/>
    <xf numFmtId="164" fontId="34" fillId="0" borderId="10" xfId="1" applyNumberFormat="1" applyFont="1" applyFill="1" applyBorder="1"/>
    <xf numFmtId="164" fontId="34" fillId="0" borderId="0" xfId="1" applyNumberFormat="1" applyFont="1" applyFill="1" applyBorder="1"/>
    <xf numFmtId="164" fontId="34" fillId="0" borderId="8" xfId="1" applyNumberFormat="1" applyFont="1" applyFill="1" applyBorder="1"/>
    <xf numFmtId="164" fontId="34" fillId="0" borderId="8" xfId="1" applyNumberFormat="1" applyFont="1" applyBorder="1"/>
    <xf numFmtId="164" fontId="34" fillId="0" borderId="5" xfId="1" applyNumberFormat="1" applyFont="1" applyBorder="1"/>
    <xf numFmtId="166" fontId="34" fillId="0" borderId="0" xfId="5" applyNumberFormat="1" applyFont="1" applyBorder="1"/>
    <xf numFmtId="166" fontId="34" fillId="0" borderId="8" xfId="5" applyNumberFormat="1" applyFont="1" applyBorder="1"/>
    <xf numFmtId="166" fontId="34" fillId="0" borderId="10" xfId="5" applyNumberFormat="1" applyFont="1" applyBorder="1"/>
    <xf numFmtId="166" fontId="34" fillId="0" borderId="0" xfId="5" applyNumberFormat="1" applyFont="1" applyFill="1" applyBorder="1"/>
    <xf numFmtId="0" fontId="40" fillId="0" borderId="0" xfId="0" applyFont="1" applyFill="1" applyBorder="1" applyAlignment="1">
      <alignment horizontal="left" vertical="center"/>
    </xf>
    <xf numFmtId="170" fontId="7" fillId="0" borderId="10" xfId="0" applyNumberFormat="1" applyFont="1" applyBorder="1"/>
    <xf numFmtId="170" fontId="7" fillId="0" borderId="12" xfId="0" applyNumberFormat="1" applyFont="1" applyBorder="1"/>
    <xf numFmtId="170" fontId="7" fillId="0" borderId="0" xfId="0" applyNumberFormat="1" applyFont="1" applyBorder="1"/>
    <xf numFmtId="170" fontId="7" fillId="0" borderId="13" xfId="0" applyNumberFormat="1" applyFont="1" applyBorder="1"/>
    <xf numFmtId="9" fontId="7" fillId="0" borderId="8" xfId="8" applyFont="1" applyBorder="1"/>
    <xf numFmtId="9" fontId="7" fillId="0" borderId="8" xfId="8" applyFont="1" applyFill="1" applyBorder="1"/>
    <xf numFmtId="9" fontId="7" fillId="0" borderId="14" xfId="8" applyFont="1" applyFill="1" applyBorder="1"/>
    <xf numFmtId="9" fontId="7" fillId="0" borderId="14" xfId="8" applyFont="1" applyBorder="1"/>
    <xf numFmtId="0" fontId="7" fillId="0" borderId="0" xfId="0" applyFont="1" applyAlignment="1">
      <alignment horizontal="left" wrapText="1"/>
    </xf>
    <xf numFmtId="0" fontId="83" fillId="0" borderId="13" xfId="0" applyFont="1" applyBorder="1" applyAlignment="1">
      <alignment horizontal="center" vertical="center"/>
    </xf>
    <xf numFmtId="0" fontId="33" fillId="0" borderId="12" xfId="0" applyFont="1" applyBorder="1" applyAlignment="1">
      <alignment horizontal="center" vertical="center"/>
    </xf>
    <xf numFmtId="0" fontId="7" fillId="0" borderId="17" xfId="0" applyFont="1" applyBorder="1" applyAlignment="1">
      <alignment horizontal="center"/>
    </xf>
    <xf numFmtId="164" fontId="7" fillId="0" borderId="4" xfId="1" applyNumberFormat="1" applyFont="1" applyFill="1" applyBorder="1"/>
    <xf numFmtId="164" fontId="7" fillId="0" borderId="17" xfId="1" applyNumberFormat="1" applyFont="1" applyFill="1" applyBorder="1"/>
    <xf numFmtId="42" fontId="34" fillId="0" borderId="0" xfId="5" applyNumberFormat="1" applyFont="1" applyBorder="1"/>
    <xf numFmtId="9" fontId="34" fillId="0" borderId="15" xfId="8" applyFont="1" applyFill="1" applyBorder="1"/>
    <xf numFmtId="9" fontId="34" fillId="0" borderId="17" xfId="8" applyFont="1" applyFill="1" applyBorder="1"/>
    <xf numFmtId="9" fontId="34" fillId="0" borderId="4" xfId="8" applyFont="1" applyFill="1" applyBorder="1"/>
    <xf numFmtId="164" fontId="33" fillId="0" borderId="15" xfId="1" applyNumberFormat="1" applyFont="1" applyFill="1" applyBorder="1"/>
    <xf numFmtId="0" fontId="88" fillId="0" borderId="0" xfId="0" applyFont="1"/>
    <xf numFmtId="165" fontId="89" fillId="5" borderId="0" xfId="0" applyNumberFormat="1" applyFont="1" applyFill="1"/>
    <xf numFmtId="165" fontId="89" fillId="5" borderId="8" xfId="5" applyNumberFormat="1" applyFont="1" applyFill="1" applyBorder="1"/>
    <xf numFmtId="164" fontId="7" fillId="0" borderId="1" xfId="1" applyNumberFormat="1" applyFont="1" applyFill="1" applyBorder="1"/>
    <xf numFmtId="164" fontId="7" fillId="0" borderId="21" xfId="1" applyNumberFormat="1" applyFont="1" applyFill="1" applyBorder="1"/>
    <xf numFmtId="164" fontId="7" fillId="0" borderId="23" xfId="1" applyNumberFormat="1" applyFont="1" applyFill="1" applyBorder="1"/>
    <xf numFmtId="0" fontId="0" fillId="0" borderId="0" xfId="0" applyAlignment="1">
      <alignment horizontal="center"/>
    </xf>
    <xf numFmtId="0" fontId="7" fillId="0" borderId="9" xfId="165" applyFont="1" applyBorder="1" applyAlignment="1"/>
    <xf numFmtId="0" fontId="7" fillId="0" borderId="0" xfId="165" applyFont="1" applyBorder="1" applyAlignment="1"/>
    <xf numFmtId="0" fontId="7" fillId="0" borderId="13" xfId="165" applyFont="1" applyBorder="1" applyAlignment="1"/>
    <xf numFmtId="0" fontId="7" fillId="0" borderId="6" xfId="165" applyFont="1" applyBorder="1" applyAlignment="1"/>
    <xf numFmtId="0" fontId="7" fillId="0" borderId="10" xfId="165" applyFont="1" applyBorder="1" applyAlignment="1"/>
    <xf numFmtId="0" fontId="7" fillId="0" borderId="12" xfId="165" applyFont="1" applyBorder="1" applyAlignment="1"/>
    <xf numFmtId="0" fontId="7" fillId="0" borderId="5" xfId="165" applyFont="1" applyBorder="1" applyAlignment="1"/>
    <xf numFmtId="0" fontId="7" fillId="0" borderId="8" xfId="165" applyFont="1" applyBorder="1" applyAlignment="1"/>
    <xf numFmtId="0" fontId="7" fillId="0" borderId="14" xfId="165" applyFont="1" applyBorder="1" applyAlignment="1"/>
    <xf numFmtId="164" fontId="7" fillId="0" borderId="8" xfId="1" applyNumberFormat="1" applyFont="1" applyBorder="1"/>
    <xf numFmtId="164" fontId="7" fillId="0" borderId="8" xfId="1" applyNumberFormat="1" applyFont="1" applyFill="1" applyBorder="1"/>
    <xf numFmtId="0" fontId="16" fillId="3" borderId="0" xfId="0" applyFont="1" applyFill="1"/>
    <xf numFmtId="0" fontId="38" fillId="3" borderId="2" xfId="0" applyFont="1" applyFill="1" applyBorder="1"/>
    <xf numFmtId="0" fontId="38" fillId="3" borderId="7" xfId="0" applyFont="1" applyFill="1" applyBorder="1"/>
    <xf numFmtId="165" fontId="7" fillId="3" borderId="7" xfId="5" applyNumberFormat="1" applyFont="1" applyFill="1" applyBorder="1"/>
    <xf numFmtId="0" fontId="64" fillId="0" borderId="3" xfId="0" applyFont="1" applyFill="1" applyBorder="1" applyAlignment="1">
      <alignment horizontal="center"/>
    </xf>
    <xf numFmtId="0" fontId="64" fillId="0" borderId="13" xfId="133" applyFont="1" applyFill="1" applyBorder="1"/>
    <xf numFmtId="0" fontId="30" fillId="0" borderId="6" xfId="165" applyFont="1" applyBorder="1" applyAlignment="1"/>
    <xf numFmtId="0" fontId="30" fillId="0" borderId="12" xfId="165" applyFont="1" applyBorder="1" applyAlignment="1"/>
    <xf numFmtId="0" fontId="30" fillId="0" borderId="1" xfId="165" applyFont="1" applyBorder="1" applyAlignment="1"/>
    <xf numFmtId="0" fontId="7" fillId="0" borderId="4" xfId="165" applyFont="1" applyBorder="1" applyAlignment="1"/>
    <xf numFmtId="0" fontId="64" fillId="0" borderId="10" xfId="0" applyFont="1" applyFill="1" applyBorder="1" applyAlignment="1">
      <alignment horizontal="center"/>
    </xf>
    <xf numFmtId="0" fontId="64" fillId="0" borderId="0" xfId="0" applyFont="1" applyFill="1" applyBorder="1" applyAlignment="1">
      <alignment horizontal="center"/>
    </xf>
    <xf numFmtId="0" fontId="28" fillId="0" borderId="6" xfId="117" applyFont="1" applyFill="1" applyBorder="1"/>
    <xf numFmtId="0" fontId="28" fillId="0" borderId="1" xfId="0" applyFont="1" applyFill="1" applyBorder="1" applyAlignment="1">
      <alignment horizontal="left" vertical="center"/>
    </xf>
    <xf numFmtId="0" fontId="28" fillId="0" borderId="12" xfId="117" applyFont="1" applyFill="1" applyBorder="1"/>
    <xf numFmtId="0" fontId="64" fillId="0" borderId="12" xfId="0" applyFont="1" applyFill="1" applyBorder="1" applyAlignment="1">
      <alignment horizontal="center"/>
    </xf>
    <xf numFmtId="0" fontId="64" fillId="0" borderId="13" xfId="0" applyFont="1" applyFill="1" applyBorder="1" applyAlignment="1">
      <alignment horizontal="center"/>
    </xf>
    <xf numFmtId="0" fontId="64" fillId="0" borderId="3" xfId="0" applyFont="1" applyBorder="1" applyAlignment="1">
      <alignment horizontal="center"/>
    </xf>
    <xf numFmtId="0" fontId="65" fillId="0" borderId="13" xfId="0" applyFont="1" applyFill="1" applyBorder="1" applyAlignment="1">
      <alignment horizontal="center"/>
    </xf>
    <xf numFmtId="0" fontId="65" fillId="0" borderId="13" xfId="0" applyFont="1" applyBorder="1" applyAlignment="1">
      <alignment horizontal="center"/>
    </xf>
    <xf numFmtId="0" fontId="65" fillId="0" borderId="14" xfId="0" applyFont="1" applyFill="1" applyBorder="1" applyAlignment="1">
      <alignment horizontal="center"/>
    </xf>
    <xf numFmtId="43" fontId="33" fillId="0" borderId="0" xfId="1" applyFont="1" applyFill="1"/>
    <xf numFmtId="164" fontId="37" fillId="0" borderId="0" xfId="0" applyNumberFormat="1" applyFont="1" applyBorder="1"/>
    <xf numFmtId="165" fontId="37" fillId="5" borderId="8" xfId="5" applyNumberFormat="1" applyFont="1" applyFill="1" applyBorder="1"/>
    <xf numFmtId="165" fontId="37" fillId="5" borderId="14" xfId="5" applyNumberFormat="1" applyFont="1" applyFill="1" applyBorder="1"/>
    <xf numFmtId="3" fontId="34" fillId="5" borderId="15" xfId="8" applyNumberFormat="1" applyFont="1" applyFill="1" applyBorder="1"/>
    <xf numFmtId="165" fontId="34" fillId="5" borderId="15" xfId="5" applyNumberFormat="1" applyFont="1" applyFill="1" applyBorder="1"/>
    <xf numFmtId="165" fontId="7" fillId="0" borderId="15" xfId="5" applyNumberFormat="1" applyFont="1" applyBorder="1"/>
    <xf numFmtId="0" fontId="30" fillId="2" borderId="15" xfId="0" applyFont="1" applyFill="1" applyBorder="1"/>
    <xf numFmtId="0" fontId="90" fillId="0" borderId="15" xfId="0" applyFont="1" applyBorder="1"/>
    <xf numFmtId="164" fontId="7" fillId="0" borderId="15" xfId="0" applyNumberFormat="1" applyFont="1" applyBorder="1"/>
    <xf numFmtId="0" fontId="90" fillId="0" borderId="9" xfId="0" applyFont="1" applyBorder="1"/>
    <xf numFmtId="0" fontId="33" fillId="0" borderId="15" xfId="0" applyFont="1" applyBorder="1"/>
    <xf numFmtId="164" fontId="7" fillId="0" borderId="15" xfId="1" applyNumberFormat="1" applyFont="1" applyBorder="1"/>
    <xf numFmtId="43" fontId="7" fillId="0" borderId="15" xfId="0" applyNumberFormat="1" applyFont="1" applyBorder="1"/>
    <xf numFmtId="9" fontId="7" fillId="0" borderId="15" xfId="8" applyFont="1" applyBorder="1"/>
    <xf numFmtId="164" fontId="7" fillId="0" borderId="11" xfId="0" applyNumberFormat="1" applyFont="1" applyBorder="1"/>
    <xf numFmtId="0" fontId="3" fillId="0" borderId="2" xfId="0" applyFont="1" applyBorder="1"/>
    <xf numFmtId="0" fontId="3" fillId="0" borderId="0" xfId="0" applyFont="1" applyFill="1" applyBorder="1"/>
    <xf numFmtId="0" fontId="3" fillId="0" borderId="2" xfId="0" applyFont="1" applyFill="1" applyBorder="1"/>
    <xf numFmtId="0" fontId="32" fillId="0" borderId="0" xfId="0" applyFont="1" applyFill="1" applyBorder="1"/>
    <xf numFmtId="0" fontId="37" fillId="0" borderId="0" xfId="0" applyFont="1" applyBorder="1" applyAlignment="1">
      <alignment horizontal="center"/>
    </xf>
    <xf numFmtId="0" fontId="91" fillId="0" borderId="0" xfId="0" applyFont="1" applyAlignment="1">
      <alignment horizontal="center" vertical="center" readingOrder="1"/>
    </xf>
    <xf numFmtId="0" fontId="26" fillId="0" borderId="0" xfId="0" applyFont="1" applyAlignment="1">
      <alignment horizontal="right"/>
    </xf>
    <xf numFmtId="175" fontId="7" fillId="0" borderId="0" xfId="0" applyNumberFormat="1" applyFont="1"/>
    <xf numFmtId="0" fontId="77" fillId="0" borderId="0" xfId="0" quotePrefix="1" applyFont="1"/>
    <xf numFmtId="0" fontId="7" fillId="0" borderId="6" xfId="0" applyFont="1" applyFill="1" applyBorder="1"/>
    <xf numFmtId="164" fontId="7" fillId="0" borderId="6" xfId="0" applyNumberFormat="1" applyFont="1" applyFill="1" applyBorder="1"/>
    <xf numFmtId="164" fontId="7" fillId="0" borderId="9" xfId="0" applyNumberFormat="1" applyFont="1" applyFill="1" applyBorder="1"/>
    <xf numFmtId="164" fontId="7" fillId="0" borderId="5" xfId="0" applyNumberFormat="1" applyFont="1" applyFill="1" applyBorder="1"/>
    <xf numFmtId="165" fontId="7" fillId="0" borderId="6" xfId="5" applyNumberFormat="1" applyFont="1" applyFill="1" applyBorder="1"/>
    <xf numFmtId="165" fontId="7" fillId="0" borderId="9" xfId="5" applyNumberFormat="1" applyFont="1" applyFill="1" applyBorder="1"/>
    <xf numFmtId="166" fontId="7" fillId="0" borderId="9" xfId="5" applyNumberFormat="1" applyFont="1" applyFill="1" applyBorder="1"/>
    <xf numFmtId="165" fontId="7" fillId="0" borderId="5" xfId="5" applyNumberFormat="1" applyFont="1" applyFill="1" applyBorder="1"/>
    <xf numFmtId="164" fontId="33" fillId="0" borderId="6" xfId="0" applyNumberFormat="1" applyFont="1" applyFill="1" applyBorder="1"/>
    <xf numFmtId="164" fontId="33" fillId="0" borderId="9" xfId="0" applyNumberFormat="1" applyFont="1" applyFill="1" applyBorder="1"/>
    <xf numFmtId="164" fontId="7" fillId="0" borderId="2" xfId="0" applyNumberFormat="1" applyFont="1" applyFill="1" applyBorder="1"/>
    <xf numFmtId="164" fontId="33" fillId="0" borderId="5" xfId="0" applyNumberFormat="1" applyFont="1" applyFill="1" applyBorder="1"/>
    <xf numFmtId="164" fontId="33" fillId="0" borderId="2" xfId="0" applyNumberFormat="1" applyFont="1" applyFill="1" applyBorder="1"/>
    <xf numFmtId="0" fontId="9" fillId="0" borderId="0" xfId="0" applyFont="1" applyBorder="1" applyAlignment="1">
      <alignment horizontal="center" vertical="center"/>
    </xf>
    <xf numFmtId="0" fontId="47" fillId="9" borderId="0" xfId="0" applyFont="1" applyFill="1"/>
    <xf numFmtId="0" fontId="16" fillId="9" borderId="0" xfId="0" applyFont="1" applyFill="1"/>
    <xf numFmtId="0" fontId="34" fillId="9" borderId="0" xfId="0" applyFont="1" applyFill="1"/>
    <xf numFmtId="176" fontId="37" fillId="0" borderId="0" xfId="0" applyNumberFormat="1" applyFont="1"/>
    <xf numFmtId="0" fontId="82" fillId="0" borderId="0" xfId="0" applyFont="1" applyFill="1" applyAlignment="1">
      <alignment horizontal="left" vertical="center"/>
    </xf>
    <xf numFmtId="0" fontId="15" fillId="0" borderId="0" xfId="0" applyFont="1" applyFill="1"/>
    <xf numFmtId="0" fontId="15" fillId="0" borderId="6" xfId="0" applyFont="1" applyFill="1" applyBorder="1"/>
    <xf numFmtId="164" fontId="15" fillId="0" borderId="2" xfId="0" applyNumberFormat="1" applyFont="1" applyFill="1" applyBorder="1"/>
    <xf numFmtId="164" fontId="15" fillId="0" borderId="6" xfId="0" applyNumberFormat="1" applyFont="1" applyFill="1" applyBorder="1"/>
    <xf numFmtId="164" fontId="15" fillId="0" borderId="9" xfId="0" applyNumberFormat="1" applyFont="1" applyFill="1" applyBorder="1"/>
    <xf numFmtId="165" fontId="15" fillId="0" borderId="6" xfId="5" applyNumberFormat="1" applyFont="1" applyFill="1" applyBorder="1"/>
    <xf numFmtId="165" fontId="15" fillId="0" borderId="9" xfId="5" applyNumberFormat="1" applyFont="1" applyFill="1" applyBorder="1"/>
    <xf numFmtId="165" fontId="15" fillId="0" borderId="2" xfId="5" applyNumberFormat="1" applyFont="1" applyFill="1" applyBorder="1"/>
    <xf numFmtId="0" fontId="12" fillId="0" borderId="5" xfId="0" applyFont="1" applyBorder="1"/>
    <xf numFmtId="165" fontId="33" fillId="0" borderId="6" xfId="5" applyNumberFormat="1" applyFont="1" applyFill="1" applyBorder="1"/>
    <xf numFmtId="165" fontId="33" fillId="0" borderId="9" xfId="5" applyNumberFormat="1" applyFont="1" applyFill="1" applyBorder="1"/>
    <xf numFmtId="165" fontId="33" fillId="0" borderId="5" xfId="5" applyNumberFormat="1" applyFont="1" applyFill="1" applyBorder="1"/>
    <xf numFmtId="164" fontId="15" fillId="0" borderId="5" xfId="0" applyNumberFormat="1" applyFont="1" applyFill="1" applyBorder="1"/>
    <xf numFmtId="165" fontId="15" fillId="0" borderId="5" xfId="5" applyNumberFormat="1" applyFont="1" applyFill="1" applyBorder="1"/>
    <xf numFmtId="0" fontId="15" fillId="0" borderId="2" xfId="0" applyFont="1" applyFill="1" applyBorder="1"/>
    <xf numFmtId="165" fontId="37" fillId="0" borderId="0" xfId="8" applyNumberFormat="1" applyFont="1"/>
    <xf numFmtId="0" fontId="30" fillId="0" borderId="9" xfId="165" applyFont="1" applyBorder="1" applyAlignment="1"/>
    <xf numFmtId="0" fontId="30" fillId="0" borderId="3" xfId="165" applyFont="1" applyBorder="1" applyAlignment="1"/>
    <xf numFmtId="0" fontId="30" fillId="0" borderId="13" xfId="165" applyFont="1" applyBorder="1" applyAlignment="1"/>
    <xf numFmtId="43" fontId="43" fillId="0" borderId="0" xfId="1" applyFont="1"/>
    <xf numFmtId="165" fontId="7" fillId="0" borderId="5" xfId="5" applyNumberFormat="1" applyFont="1" applyBorder="1"/>
    <xf numFmtId="44" fontId="60" fillId="0" borderId="14" xfId="5" applyNumberFormat="1" applyFont="1" applyBorder="1" applyAlignment="1">
      <alignment horizontal="center" vertical="center"/>
    </xf>
    <xf numFmtId="165" fontId="7" fillId="0" borderId="7" xfId="5" applyNumberFormat="1" applyFont="1" applyBorder="1"/>
    <xf numFmtId="165" fontId="7" fillId="0" borderId="11" xfId="5" applyNumberFormat="1" applyFont="1" applyBorder="1"/>
    <xf numFmtId="170" fontId="7" fillId="5" borderId="0" xfId="0" applyNumberFormat="1" applyFont="1" applyFill="1"/>
    <xf numFmtId="9" fontId="7" fillId="5" borderId="0" xfId="8" applyFont="1" applyFill="1"/>
    <xf numFmtId="164" fontId="34" fillId="5" borderId="15" xfId="1" applyNumberFormat="1" applyFont="1" applyFill="1" applyBorder="1"/>
    <xf numFmtId="1" fontId="34" fillId="5" borderId="15" xfId="0" applyNumberFormat="1" applyFont="1" applyFill="1" applyBorder="1"/>
    <xf numFmtId="164" fontId="34" fillId="5" borderId="14" xfId="1" applyNumberFormat="1" applyFont="1" applyFill="1" applyBorder="1" applyAlignment="1">
      <alignment horizontal="center" vertical="center"/>
    </xf>
    <xf numFmtId="3" fontId="33" fillId="0" borderId="15" xfId="8" applyNumberFormat="1" applyFont="1" applyFill="1" applyBorder="1"/>
    <xf numFmtId="165" fontId="7" fillId="0" borderId="15" xfId="5" applyNumberFormat="1" applyFont="1" applyFill="1" applyBorder="1"/>
    <xf numFmtId="170" fontId="7" fillId="5" borderId="0" xfId="0" applyNumberFormat="1" applyFont="1" applyFill="1" applyBorder="1"/>
    <xf numFmtId="9" fontId="7" fillId="5" borderId="8" xfId="8" applyFont="1" applyFill="1" applyBorder="1"/>
    <xf numFmtId="0" fontId="0" fillId="0" borderId="5" xfId="0" applyBorder="1" applyAlignment="1">
      <alignment horizontal="center"/>
    </xf>
    <xf numFmtId="165" fontId="0" fillId="0" borderId="0" xfId="5" applyNumberFormat="1" applyFont="1"/>
    <xf numFmtId="0" fontId="0" fillId="0" borderId="8" xfId="0" applyBorder="1" applyAlignment="1">
      <alignment horizontal="center"/>
    </xf>
    <xf numFmtId="0" fontId="64" fillId="0" borderId="1" xfId="117" applyFont="1" applyFill="1" applyBorder="1"/>
    <xf numFmtId="0" fontId="64" fillId="0" borderId="4" xfId="117" applyFont="1" applyFill="1" applyBorder="1"/>
    <xf numFmtId="164" fontId="26" fillId="0" borderId="0" xfId="0" applyNumberFormat="1" applyFont="1"/>
    <xf numFmtId="0" fontId="55" fillId="0" borderId="0" xfId="0" quotePrefix="1" applyFont="1"/>
    <xf numFmtId="0" fontId="90" fillId="0" borderId="3" xfId="0" applyFont="1" applyBorder="1"/>
    <xf numFmtId="164" fontId="33" fillId="0" borderId="3" xfId="0" applyNumberFormat="1" applyFont="1" applyBorder="1"/>
    <xf numFmtId="164" fontId="33" fillId="0" borderId="15" xfId="0" applyNumberFormat="1" applyFont="1" applyBorder="1"/>
    <xf numFmtId="9" fontId="33" fillId="0" borderId="15" xfId="8" applyFont="1" applyBorder="1"/>
    <xf numFmtId="9" fontId="33" fillId="0" borderId="15" xfId="0" applyNumberFormat="1" applyFont="1" applyBorder="1"/>
    <xf numFmtId="164" fontId="33" fillId="0" borderId="15" xfId="1" applyNumberFormat="1" applyFont="1" applyBorder="1"/>
    <xf numFmtId="9" fontId="33" fillId="0" borderId="3" xfId="8" applyFont="1" applyBorder="1"/>
    <xf numFmtId="9" fontId="33" fillId="0" borderId="0" xfId="0" applyNumberFormat="1" applyFont="1" applyBorder="1"/>
    <xf numFmtId="9" fontId="33" fillId="0" borderId="3" xfId="0" applyNumberFormat="1" applyFont="1" applyBorder="1"/>
    <xf numFmtId="0" fontId="90" fillId="0" borderId="5" xfId="0" applyFont="1" applyBorder="1"/>
    <xf numFmtId="165" fontId="34" fillId="5" borderId="12" xfId="5" applyNumberFormat="1" applyFont="1" applyFill="1" applyBorder="1"/>
    <xf numFmtId="165" fontId="34" fillId="5" borderId="13" xfId="5" applyNumberFormat="1" applyFont="1" applyFill="1" applyBorder="1"/>
    <xf numFmtId="165" fontId="34" fillId="5" borderId="1" xfId="5" applyNumberFormat="1" applyFont="1" applyFill="1" applyBorder="1"/>
    <xf numFmtId="165" fontId="34" fillId="5" borderId="3" xfId="5" applyNumberFormat="1" applyFont="1" applyFill="1" applyBorder="1"/>
    <xf numFmtId="165" fontId="34" fillId="5" borderId="4" xfId="5" applyNumberFormat="1" applyFont="1" applyFill="1" applyBorder="1"/>
    <xf numFmtId="0" fontId="7" fillId="2" borderId="15" xfId="0" applyFont="1" applyFill="1" applyBorder="1"/>
    <xf numFmtId="0" fontId="25" fillId="2" borderId="2" xfId="0" applyFont="1" applyFill="1" applyBorder="1"/>
    <xf numFmtId="164" fontId="33" fillId="0" borderId="15" xfId="1" applyNumberFormat="1" applyFont="1" applyBorder="1" applyAlignment="1">
      <alignment horizontal="left"/>
    </xf>
    <xf numFmtId="0" fontId="90" fillId="0" borderId="15" xfId="0" applyFont="1" applyBorder="1" applyAlignment="1">
      <alignment horizontal="left"/>
    </xf>
    <xf numFmtId="164" fontId="7" fillId="0" borderId="15" xfId="0" applyNumberFormat="1" applyFont="1" applyFill="1" applyBorder="1"/>
    <xf numFmtId="164" fontId="94" fillId="0" borderId="0" xfId="0" applyNumberFormat="1" applyFont="1"/>
    <xf numFmtId="9" fontId="7" fillId="0" borderId="17" xfId="8" applyFont="1" applyFill="1" applyBorder="1"/>
    <xf numFmtId="9" fontId="89" fillId="0" borderId="15" xfId="8" applyFont="1" applyFill="1" applyBorder="1"/>
    <xf numFmtId="9" fontId="89" fillId="0" borderId="4" xfId="8" applyFont="1" applyFill="1" applyBorder="1"/>
    <xf numFmtId="0" fontId="30" fillId="0" borderId="0" xfId="0" applyFont="1"/>
    <xf numFmtId="0" fontId="41" fillId="0" borderId="0" xfId="0" applyFont="1"/>
    <xf numFmtId="168" fontId="7" fillId="0" borderId="3" xfId="0" applyNumberFormat="1" applyFont="1" applyFill="1" applyBorder="1"/>
    <xf numFmtId="0" fontId="3" fillId="0" borderId="15" xfId="0" applyFont="1" applyBorder="1"/>
    <xf numFmtId="164" fontId="7" fillId="0" borderId="15" xfId="0" applyNumberFormat="1" applyFont="1" applyFill="1" applyBorder="1" applyAlignment="1">
      <alignment horizontal="center"/>
    </xf>
    <xf numFmtId="0" fontId="2" fillId="0" borderId="0" xfId="0" applyFont="1"/>
    <xf numFmtId="0" fontId="86" fillId="0" borderId="0" xfId="0" applyFont="1" applyFill="1" applyAlignment="1">
      <alignment horizontal="left"/>
    </xf>
    <xf numFmtId="0" fontId="86" fillId="0" borderId="0" xfId="0" applyFont="1" applyFill="1"/>
    <xf numFmtId="0" fontId="53" fillId="0" borderId="0" xfId="0" applyFont="1" applyFill="1"/>
    <xf numFmtId="0" fontId="56" fillId="0" borderId="0" xfId="0" applyFont="1" applyBorder="1"/>
    <xf numFmtId="9" fontId="87" fillId="5" borderId="9" xfId="8" applyFont="1" applyFill="1" applyBorder="1"/>
    <xf numFmtId="9" fontId="87" fillId="5" borderId="0" xfId="8" applyFont="1" applyFill="1" applyBorder="1"/>
    <xf numFmtId="9" fontId="87" fillId="5" borderId="13" xfId="8" applyFont="1" applyFill="1" applyBorder="1"/>
    <xf numFmtId="0" fontId="30" fillId="2" borderId="0" xfId="0" applyFont="1" applyFill="1"/>
    <xf numFmtId="0" fontId="7" fillId="0" borderId="12" xfId="0" applyFont="1" applyFill="1" applyBorder="1"/>
    <xf numFmtId="0" fontId="7" fillId="0" borderId="1" xfId="0" applyFont="1" applyBorder="1" applyAlignment="1">
      <alignment horizontal="center"/>
    </xf>
    <xf numFmtId="165" fontId="7" fillId="0" borderId="0" xfId="8" applyNumberFormat="1" applyFont="1"/>
    <xf numFmtId="0" fontId="21" fillId="3" borderId="0" xfId="0" applyFont="1" applyFill="1" applyAlignment="1">
      <alignment horizontal="left" vertical="center" wrapText="1"/>
    </xf>
    <xf numFmtId="0" fontId="21" fillId="3" borderId="0" xfId="0" applyFont="1" applyFill="1" applyAlignment="1" applyProtection="1">
      <alignment wrapText="1"/>
      <protection locked="0"/>
    </xf>
    <xf numFmtId="0" fontId="39" fillId="4" borderId="2" xfId="117" applyFont="1" applyFill="1" applyBorder="1" applyAlignment="1">
      <alignment horizontal="center" vertical="center"/>
    </xf>
    <xf numFmtId="0" fontId="39" fillId="4" borderId="7" xfId="117" applyFont="1" applyFill="1" applyBorder="1" applyAlignment="1">
      <alignment horizontal="center" vertical="center"/>
    </xf>
    <xf numFmtId="0" fontId="39" fillId="4" borderId="11" xfId="117" applyFont="1" applyFill="1" applyBorder="1" applyAlignment="1">
      <alignment horizontal="center" vertical="center"/>
    </xf>
    <xf numFmtId="0" fontId="53" fillId="0" borderId="6" xfId="117" applyFont="1" applyBorder="1" applyAlignment="1">
      <alignment horizontal="left" wrapText="1"/>
    </xf>
    <xf numFmtId="0" fontId="53" fillId="0" borderId="10" xfId="117" applyFont="1" applyBorder="1" applyAlignment="1">
      <alignment horizontal="left" wrapText="1"/>
    </xf>
    <xf numFmtId="0" fontId="53" fillId="0" borderId="12" xfId="117" applyFont="1" applyBorder="1" applyAlignment="1">
      <alignment horizontal="left" wrapText="1"/>
    </xf>
    <xf numFmtId="0" fontId="53" fillId="0" borderId="9" xfId="117" applyFont="1" applyBorder="1" applyAlignment="1">
      <alignment horizontal="left" wrapText="1"/>
    </xf>
    <xf numFmtId="0" fontId="53" fillId="0" borderId="0" xfId="117" applyFont="1" applyBorder="1" applyAlignment="1">
      <alignment horizontal="left" wrapText="1"/>
    </xf>
    <xf numFmtId="0" fontId="53" fillId="0" borderId="13" xfId="117" applyFont="1" applyBorder="1" applyAlignment="1">
      <alignment horizontal="left" wrapText="1"/>
    </xf>
    <xf numFmtId="0" fontId="69" fillId="6" borderId="0" xfId="0" quotePrefix="1" applyFont="1" applyFill="1" applyBorder="1" applyAlignment="1">
      <alignment horizontal="center" vertical="center"/>
    </xf>
    <xf numFmtId="0" fontId="69" fillId="6" borderId="13" xfId="0" quotePrefix="1" applyFont="1" applyFill="1" applyBorder="1" applyAlignment="1">
      <alignment horizontal="center" vertical="center"/>
    </xf>
    <xf numFmtId="0" fontId="28" fillId="2" borderId="2" xfId="0" applyFont="1" applyFill="1" applyBorder="1" applyAlignment="1">
      <alignment horizontal="center" wrapText="1"/>
    </xf>
    <xf numFmtId="0" fontId="28" fillId="2" borderId="7" xfId="0" applyFont="1" applyFill="1" applyBorder="1" applyAlignment="1">
      <alignment horizontal="center" wrapText="1"/>
    </xf>
    <xf numFmtId="0" fontId="28" fillId="2" borderId="11" xfId="0" applyFont="1" applyFill="1" applyBorder="1" applyAlignment="1">
      <alignment horizont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9" fillId="0" borderId="1" xfId="0" applyFont="1" applyBorder="1" applyAlignment="1">
      <alignment horizontal="center" vertical="center"/>
    </xf>
    <xf numFmtId="0" fontId="79" fillId="0" borderId="3" xfId="0" applyFont="1" applyBorder="1" applyAlignment="1">
      <alignment horizontal="center" vertical="center"/>
    </xf>
    <xf numFmtId="0" fontId="79" fillId="0" borderId="18" xfId="0" applyFont="1" applyBorder="1" applyAlignment="1">
      <alignment horizontal="center" vertical="center"/>
    </xf>
    <xf numFmtId="0" fontId="79" fillId="0" borderId="4" xfId="0" applyFont="1" applyBorder="1" applyAlignment="1">
      <alignment horizontal="center" vertical="center"/>
    </xf>
    <xf numFmtId="0" fontId="79" fillId="0" borderId="20" xfId="0" applyFont="1" applyBorder="1" applyAlignment="1">
      <alignment horizontal="center" vertical="center"/>
    </xf>
    <xf numFmtId="0" fontId="79" fillId="0" borderId="22" xfId="0" applyFont="1" applyBorder="1" applyAlignment="1">
      <alignment horizontal="center" vertical="center"/>
    </xf>
    <xf numFmtId="0" fontId="79" fillId="0" borderId="19" xfId="0" applyFont="1" applyBorder="1" applyAlignment="1">
      <alignment horizontal="center" vertical="center"/>
    </xf>
  </cellXfs>
  <cellStyles count="441">
    <cellStyle name="%" xfId="172"/>
    <cellStyle name="Comma" xfId="1" builtinId="3"/>
    <cellStyle name="Comma 2" xfId="2"/>
    <cellStyle name="Comma 2 2" xfId="128"/>
    <cellStyle name="Comma 2 2 2" xfId="163"/>
    <cellStyle name="Comma 3" xfId="3"/>
    <cellStyle name="Comma 3 2" xfId="127"/>
    <cellStyle name="Comma 3 2 2" xfId="164"/>
    <cellStyle name="Comma 3 2 3" xfId="166"/>
    <cellStyle name="Comma 4" xfId="4"/>
    <cellStyle name="Comma 5" xfId="118"/>
    <cellStyle name="Comma 5 2" xfId="123"/>
    <cellStyle name="Comma 5 2 2" xfId="173"/>
    <cellStyle name="Comma 5 3" xfId="167"/>
    <cellStyle name="Comma 6" xfId="121"/>
    <cellStyle name="Comma 7" xfId="130"/>
    <cellStyle name="Comma 8" xfId="174"/>
    <cellStyle name="Comma 9" xfId="175"/>
    <cellStyle name="Currency" xfId="5" builtinId="4"/>
    <cellStyle name="Currency 2" xfId="6"/>
    <cellStyle name="Currency 2 10" xfId="176"/>
    <cellStyle name="Currency 2 100" xfId="177"/>
    <cellStyle name="Currency 2 101" xfId="178"/>
    <cellStyle name="Currency 2 102" xfId="179"/>
    <cellStyle name="Currency 2 103" xfId="180"/>
    <cellStyle name="Currency 2 104" xfId="181"/>
    <cellStyle name="Currency 2 105" xfId="182"/>
    <cellStyle name="Currency 2 106" xfId="183"/>
    <cellStyle name="Currency 2 107" xfId="184"/>
    <cellStyle name="Currency 2 108" xfId="185"/>
    <cellStyle name="Currency 2 109" xfId="186"/>
    <cellStyle name="Currency 2 11" xfId="187"/>
    <cellStyle name="Currency 2 110" xfId="188"/>
    <cellStyle name="Currency 2 111" xfId="189"/>
    <cellStyle name="Currency 2 112" xfId="190"/>
    <cellStyle name="Currency 2 113" xfId="191"/>
    <cellStyle name="Currency 2 114" xfId="192"/>
    <cellStyle name="Currency 2 115" xfId="193"/>
    <cellStyle name="Currency 2 116" xfId="194"/>
    <cellStyle name="Currency 2 117" xfId="195"/>
    <cellStyle name="Currency 2 118" xfId="196"/>
    <cellStyle name="Currency 2 119" xfId="197"/>
    <cellStyle name="Currency 2 12" xfId="198"/>
    <cellStyle name="Currency 2 120" xfId="199"/>
    <cellStyle name="Currency 2 121" xfId="200"/>
    <cellStyle name="Currency 2 122" xfId="201"/>
    <cellStyle name="Currency 2 123" xfId="202"/>
    <cellStyle name="Currency 2 124" xfId="203"/>
    <cellStyle name="Currency 2 125" xfId="204"/>
    <cellStyle name="Currency 2 126" xfId="205"/>
    <cellStyle name="Currency 2 127" xfId="206"/>
    <cellStyle name="Currency 2 128" xfId="207"/>
    <cellStyle name="Currency 2 129" xfId="208"/>
    <cellStyle name="Currency 2 13" xfId="209"/>
    <cellStyle name="Currency 2 130" xfId="210"/>
    <cellStyle name="Currency 2 131" xfId="211"/>
    <cellStyle name="Currency 2 132" xfId="212"/>
    <cellStyle name="Currency 2 133" xfId="213"/>
    <cellStyle name="Currency 2 134" xfId="214"/>
    <cellStyle name="Currency 2 135" xfId="215"/>
    <cellStyle name="Currency 2 136" xfId="216"/>
    <cellStyle name="Currency 2 137" xfId="217"/>
    <cellStyle name="Currency 2 138" xfId="218"/>
    <cellStyle name="Currency 2 139" xfId="219"/>
    <cellStyle name="Currency 2 14" xfId="220"/>
    <cellStyle name="Currency 2 140" xfId="221"/>
    <cellStyle name="Currency 2 141" xfId="222"/>
    <cellStyle name="Currency 2 142" xfId="223"/>
    <cellStyle name="Currency 2 143" xfId="224"/>
    <cellStyle name="Currency 2 144" xfId="225"/>
    <cellStyle name="Currency 2 145" xfId="226"/>
    <cellStyle name="Currency 2 146" xfId="227"/>
    <cellStyle name="Currency 2 147" xfId="228"/>
    <cellStyle name="Currency 2 148" xfId="229"/>
    <cellStyle name="Currency 2 149" xfId="230"/>
    <cellStyle name="Currency 2 15" xfId="231"/>
    <cellStyle name="Currency 2 150" xfId="232"/>
    <cellStyle name="Currency 2 151" xfId="233"/>
    <cellStyle name="Currency 2 152" xfId="234"/>
    <cellStyle name="Currency 2 153" xfId="235"/>
    <cellStyle name="Currency 2 154" xfId="236"/>
    <cellStyle name="Currency 2 155" xfId="237"/>
    <cellStyle name="Currency 2 156" xfId="238"/>
    <cellStyle name="Currency 2 157" xfId="239"/>
    <cellStyle name="Currency 2 158" xfId="240"/>
    <cellStyle name="Currency 2 159" xfId="241"/>
    <cellStyle name="Currency 2 16" xfId="242"/>
    <cellStyle name="Currency 2 160" xfId="243"/>
    <cellStyle name="Currency 2 161" xfId="244"/>
    <cellStyle name="Currency 2 162" xfId="245"/>
    <cellStyle name="Currency 2 163" xfId="246"/>
    <cellStyle name="Currency 2 164" xfId="247"/>
    <cellStyle name="Currency 2 165" xfId="248"/>
    <cellStyle name="Currency 2 166" xfId="249"/>
    <cellStyle name="Currency 2 167" xfId="250"/>
    <cellStyle name="Currency 2 168" xfId="251"/>
    <cellStyle name="Currency 2 169" xfId="252"/>
    <cellStyle name="Currency 2 17" xfId="253"/>
    <cellStyle name="Currency 2 170" xfId="254"/>
    <cellStyle name="Currency 2 171" xfId="255"/>
    <cellStyle name="Currency 2 172" xfId="256"/>
    <cellStyle name="Currency 2 173" xfId="257"/>
    <cellStyle name="Currency 2 174" xfId="258"/>
    <cellStyle name="Currency 2 175" xfId="259"/>
    <cellStyle name="Currency 2 176" xfId="260"/>
    <cellStyle name="Currency 2 177" xfId="261"/>
    <cellStyle name="Currency 2 178" xfId="262"/>
    <cellStyle name="Currency 2 179" xfId="263"/>
    <cellStyle name="Currency 2 18" xfId="264"/>
    <cellStyle name="Currency 2 180" xfId="265"/>
    <cellStyle name="Currency 2 181" xfId="266"/>
    <cellStyle name="Currency 2 182" xfId="267"/>
    <cellStyle name="Currency 2 183" xfId="268"/>
    <cellStyle name="Currency 2 184" xfId="269"/>
    <cellStyle name="Currency 2 185" xfId="270"/>
    <cellStyle name="Currency 2 186" xfId="271"/>
    <cellStyle name="Currency 2 187" xfId="272"/>
    <cellStyle name="Currency 2 188" xfId="273"/>
    <cellStyle name="Currency 2 189" xfId="274"/>
    <cellStyle name="Currency 2 19" xfId="275"/>
    <cellStyle name="Currency 2 190" xfId="276"/>
    <cellStyle name="Currency 2 191" xfId="277"/>
    <cellStyle name="Currency 2 192" xfId="278"/>
    <cellStyle name="Currency 2 193" xfId="279"/>
    <cellStyle name="Currency 2 194" xfId="280"/>
    <cellStyle name="Currency 2 195" xfId="281"/>
    <cellStyle name="Currency 2 196" xfId="282"/>
    <cellStyle name="Currency 2 197" xfId="283"/>
    <cellStyle name="Currency 2 198" xfId="284"/>
    <cellStyle name="Currency 2 199" xfId="285"/>
    <cellStyle name="Currency 2 2" xfId="286"/>
    <cellStyle name="Currency 2 20" xfId="287"/>
    <cellStyle name="Currency 2 200" xfId="288"/>
    <cellStyle name="Currency 2 201" xfId="289"/>
    <cellStyle name="Currency 2 202" xfId="290"/>
    <cellStyle name="Currency 2 203" xfId="291"/>
    <cellStyle name="Currency 2 204" xfId="292"/>
    <cellStyle name="Currency 2 205" xfId="293"/>
    <cellStyle name="Currency 2 206" xfId="294"/>
    <cellStyle name="Currency 2 207" xfId="295"/>
    <cellStyle name="Currency 2 208" xfId="296"/>
    <cellStyle name="Currency 2 209" xfId="297"/>
    <cellStyle name="Currency 2 21" xfId="298"/>
    <cellStyle name="Currency 2 210" xfId="299"/>
    <cellStyle name="Currency 2 211" xfId="300"/>
    <cellStyle name="Currency 2 212" xfId="301"/>
    <cellStyle name="Currency 2 213" xfId="302"/>
    <cellStyle name="Currency 2 214" xfId="303"/>
    <cellStyle name="Currency 2 215" xfId="304"/>
    <cellStyle name="Currency 2 216" xfId="305"/>
    <cellStyle name="Currency 2 217" xfId="306"/>
    <cellStyle name="Currency 2 218" xfId="307"/>
    <cellStyle name="Currency 2 219" xfId="308"/>
    <cellStyle name="Currency 2 22" xfId="309"/>
    <cellStyle name="Currency 2 220" xfId="310"/>
    <cellStyle name="Currency 2 221" xfId="311"/>
    <cellStyle name="Currency 2 222" xfId="312"/>
    <cellStyle name="Currency 2 223" xfId="313"/>
    <cellStyle name="Currency 2 224" xfId="314"/>
    <cellStyle name="Currency 2 225" xfId="315"/>
    <cellStyle name="Currency 2 226" xfId="316"/>
    <cellStyle name="Currency 2 227" xfId="317"/>
    <cellStyle name="Currency 2 228" xfId="318"/>
    <cellStyle name="Currency 2 229" xfId="319"/>
    <cellStyle name="Currency 2 23" xfId="320"/>
    <cellStyle name="Currency 2 230" xfId="321"/>
    <cellStyle name="Currency 2 231" xfId="322"/>
    <cellStyle name="Currency 2 232" xfId="323"/>
    <cellStyle name="Currency 2 233" xfId="324"/>
    <cellStyle name="Currency 2 234" xfId="325"/>
    <cellStyle name="Currency 2 235" xfId="326"/>
    <cellStyle name="Currency 2 236" xfId="327"/>
    <cellStyle name="Currency 2 237" xfId="328"/>
    <cellStyle name="Currency 2 238" xfId="329"/>
    <cellStyle name="Currency 2 239" xfId="330"/>
    <cellStyle name="Currency 2 24" xfId="331"/>
    <cellStyle name="Currency 2 240" xfId="332"/>
    <cellStyle name="Currency 2 241" xfId="333"/>
    <cellStyle name="Currency 2 242" xfId="334"/>
    <cellStyle name="Currency 2 243" xfId="335"/>
    <cellStyle name="Currency 2 244" xfId="336"/>
    <cellStyle name="Currency 2 245" xfId="337"/>
    <cellStyle name="Currency 2 246" xfId="338"/>
    <cellStyle name="Currency 2 247" xfId="339"/>
    <cellStyle name="Currency 2 248" xfId="340"/>
    <cellStyle name="Currency 2 249" xfId="341"/>
    <cellStyle name="Currency 2 25" xfId="342"/>
    <cellStyle name="Currency 2 250" xfId="343"/>
    <cellStyle name="Currency 2 251" xfId="344"/>
    <cellStyle name="Currency 2 252" xfId="345"/>
    <cellStyle name="Currency 2 253" xfId="346"/>
    <cellStyle name="Currency 2 254" xfId="347"/>
    <cellStyle name="Currency 2 26" xfId="348"/>
    <cellStyle name="Currency 2 27" xfId="349"/>
    <cellStyle name="Currency 2 28" xfId="350"/>
    <cellStyle name="Currency 2 29" xfId="351"/>
    <cellStyle name="Currency 2 3" xfId="352"/>
    <cellStyle name="Currency 2 30" xfId="353"/>
    <cellStyle name="Currency 2 31" xfId="354"/>
    <cellStyle name="Currency 2 32" xfId="355"/>
    <cellStyle name="Currency 2 33" xfId="356"/>
    <cellStyle name="Currency 2 34" xfId="357"/>
    <cellStyle name="Currency 2 35" xfId="358"/>
    <cellStyle name="Currency 2 36" xfId="359"/>
    <cellStyle name="Currency 2 37" xfId="360"/>
    <cellStyle name="Currency 2 38" xfId="361"/>
    <cellStyle name="Currency 2 39" xfId="362"/>
    <cellStyle name="Currency 2 4" xfId="363"/>
    <cellStyle name="Currency 2 40" xfId="364"/>
    <cellStyle name="Currency 2 41" xfId="365"/>
    <cellStyle name="Currency 2 42" xfId="366"/>
    <cellStyle name="Currency 2 43" xfId="367"/>
    <cellStyle name="Currency 2 44" xfId="368"/>
    <cellStyle name="Currency 2 45" xfId="369"/>
    <cellStyle name="Currency 2 46" xfId="370"/>
    <cellStyle name="Currency 2 47" xfId="371"/>
    <cellStyle name="Currency 2 48" xfId="372"/>
    <cellStyle name="Currency 2 49" xfId="373"/>
    <cellStyle name="Currency 2 5" xfId="374"/>
    <cellStyle name="Currency 2 50" xfId="375"/>
    <cellStyle name="Currency 2 51" xfId="376"/>
    <cellStyle name="Currency 2 52" xfId="377"/>
    <cellStyle name="Currency 2 53" xfId="378"/>
    <cellStyle name="Currency 2 54" xfId="379"/>
    <cellStyle name="Currency 2 55" xfId="380"/>
    <cellStyle name="Currency 2 56" xfId="381"/>
    <cellStyle name="Currency 2 57" xfId="382"/>
    <cellStyle name="Currency 2 58" xfId="383"/>
    <cellStyle name="Currency 2 59" xfId="384"/>
    <cellStyle name="Currency 2 6" xfId="385"/>
    <cellStyle name="Currency 2 60" xfId="386"/>
    <cellStyle name="Currency 2 61" xfId="387"/>
    <cellStyle name="Currency 2 62" xfId="388"/>
    <cellStyle name="Currency 2 63" xfId="389"/>
    <cellStyle name="Currency 2 64" xfId="390"/>
    <cellStyle name="Currency 2 65" xfId="391"/>
    <cellStyle name="Currency 2 66" xfId="392"/>
    <cellStyle name="Currency 2 67" xfId="393"/>
    <cellStyle name="Currency 2 68" xfId="394"/>
    <cellStyle name="Currency 2 69" xfId="395"/>
    <cellStyle name="Currency 2 7" xfId="396"/>
    <cellStyle name="Currency 2 70" xfId="397"/>
    <cellStyle name="Currency 2 71" xfId="398"/>
    <cellStyle name="Currency 2 72" xfId="399"/>
    <cellStyle name="Currency 2 73" xfId="400"/>
    <cellStyle name="Currency 2 74" xfId="401"/>
    <cellStyle name="Currency 2 75" xfId="402"/>
    <cellStyle name="Currency 2 76" xfId="403"/>
    <cellStyle name="Currency 2 77" xfId="404"/>
    <cellStyle name="Currency 2 78" xfId="405"/>
    <cellStyle name="Currency 2 79" xfId="406"/>
    <cellStyle name="Currency 2 8" xfId="407"/>
    <cellStyle name="Currency 2 80" xfId="408"/>
    <cellStyle name="Currency 2 81" xfId="409"/>
    <cellStyle name="Currency 2 82" xfId="410"/>
    <cellStyle name="Currency 2 83" xfId="411"/>
    <cellStyle name="Currency 2 84" xfId="412"/>
    <cellStyle name="Currency 2 85" xfId="413"/>
    <cellStyle name="Currency 2 86" xfId="414"/>
    <cellStyle name="Currency 2 87" xfId="415"/>
    <cellStyle name="Currency 2 88" xfId="416"/>
    <cellStyle name="Currency 2 89" xfId="417"/>
    <cellStyle name="Currency 2 9" xfId="418"/>
    <cellStyle name="Currency 2 90" xfId="419"/>
    <cellStyle name="Currency 2 91" xfId="420"/>
    <cellStyle name="Currency 2 92" xfId="421"/>
    <cellStyle name="Currency 2 93" xfId="422"/>
    <cellStyle name="Currency 2 94" xfId="423"/>
    <cellStyle name="Currency 2 95" xfId="424"/>
    <cellStyle name="Currency 2 96" xfId="425"/>
    <cellStyle name="Currency 2 97" xfId="426"/>
    <cellStyle name="Currency 2 98" xfId="427"/>
    <cellStyle name="Currency 2 99" xfId="428"/>
    <cellStyle name="Currency 3" xfId="119"/>
    <cellStyle name="Currency 3 2" xfId="124"/>
    <cellStyle name="Currency 3 2 2" xfId="429"/>
    <cellStyle name="Currency 3 3" xfId="430"/>
    <cellStyle name="Currency 4" xfId="131"/>
    <cellStyle name="Date" xfId="43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2" builtinId="9" hidden="1"/>
    <cellStyle name="Followed Hyperlink" xfId="168" builtinId="9" hidden="1"/>
    <cellStyle name="Followed Hyperlink" xfId="169" builtinId="9" hidden="1"/>
    <cellStyle name="Heading 2 2" xfId="432"/>
    <cellStyle name="Heading 3 2" xfId="433"/>
    <cellStyle name="Hyperlink" xfId="136" builtinId="8"/>
    <cellStyle name="Hyperlink 2" xfId="152"/>
    <cellStyle name="Normal" xfId="0" builtinId="0"/>
    <cellStyle name="Normal - Style1" xfId="434"/>
    <cellStyle name="Normal 2" xfId="7"/>
    <cellStyle name="Normal 3" xfId="117"/>
    <cellStyle name="Normal 3 2" xfId="122"/>
    <cellStyle name="Normal 3 2 2" xfId="125"/>
    <cellStyle name="Normal 3 2 2 2" xfId="165"/>
    <cellStyle name="Normal 3 2 3" xfId="435"/>
    <cellStyle name="Normal 3 3" xfId="126"/>
    <cellStyle name="Normal 3 3 2" xfId="436"/>
    <cellStyle name="Normal 3 4" xfId="133"/>
    <cellStyle name="Normal 3 5" xfId="161"/>
    <cellStyle name="Normal 4" xfId="120"/>
    <cellStyle name="Normal 5" xfId="129"/>
    <cellStyle name="Normal 6" xfId="134"/>
    <cellStyle name="Normal 6 2" xfId="170"/>
    <cellStyle name="Normal 7" xfId="437"/>
    <cellStyle name="Percent" xfId="8" builtinId="5"/>
    <cellStyle name="Percent 2" xfId="9"/>
    <cellStyle name="Percent 3" xfId="132"/>
    <cellStyle name="Percent 4" xfId="135"/>
    <cellStyle name="Percent 4 2" xfId="171"/>
    <cellStyle name="Percent 5" xfId="438"/>
    <cellStyle name="Style 1" xfId="439"/>
    <cellStyle name="Volume" xfId="440"/>
  </cellStyles>
  <dxfs count="21">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CC"/>
      <color rgb="FFFFCCCC"/>
      <color rgb="FFFFFFCC"/>
      <color rgb="FF3244F2"/>
      <color rgb="FFCCFFFF"/>
      <color rgb="FFE6FEF6"/>
      <color rgb="FFC0F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9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Ethernet transceiver market has three major customer segments</a:t>
            </a:r>
          </a:p>
        </c:rich>
      </c:tx>
      <c:layout/>
      <c:overlay val="1"/>
    </c:title>
    <c:autoTitleDeleted val="0"/>
    <c:plotArea>
      <c:layout>
        <c:manualLayout>
          <c:layoutTarget val="inner"/>
          <c:xMode val="edge"/>
          <c:yMode val="edge"/>
          <c:x val="0.30308983410756801"/>
          <c:y val="0.297743172515953"/>
          <c:w val="0.31540559392624201"/>
          <c:h val="0.67565366266512505"/>
        </c:manualLayout>
      </c:layout>
      <c:pieChart>
        <c:varyColors val="1"/>
        <c:ser>
          <c:idx val="0"/>
          <c:order val="0"/>
          <c:dLbls>
            <c:dLbl>
              <c:idx val="0"/>
              <c:layout>
                <c:manualLayout>
                  <c:x val="4.04532143995412E-2"/>
                  <c:y val="5.6695201425014698E-2"/>
                </c:manualLayout>
              </c:layout>
              <c:dLblPos val="bestFit"/>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6C8-5C4F-BE7F-D2F09DB84BB8}"/>
                </c:ext>
              </c:extLst>
            </c:dLbl>
            <c:dLbl>
              <c:idx val="1"/>
              <c:layout>
                <c:manualLayout>
                  <c:x val="2.2222222222222199E-2"/>
                  <c:y val="-9.2592592592592601E-2"/>
                </c:manualLayout>
              </c:layout>
              <c:dLblPos val="bestFit"/>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6C8-5C4F-BE7F-D2F09DB84BB8}"/>
                </c:ext>
              </c:extLst>
            </c:dLbl>
            <c:spPr>
              <a:noFill/>
              <a:ln>
                <a:noFill/>
              </a:ln>
              <a:effectLst/>
            </c:spPr>
            <c:txPr>
              <a:bodyPr/>
              <a:lstStyle/>
              <a:p>
                <a:pPr>
                  <a:defRPr sz="1400" b="1"/>
                </a:pPr>
                <a:endParaRPr lang="en-US"/>
              </a:p>
            </c:txPr>
            <c:dLblPos val="outEnd"/>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Segmentation!$C$20:$C$22</c:f>
              <c:strCache>
                <c:ptCount val="3"/>
                <c:pt idx="0">
                  <c:v>Cloud</c:v>
                </c:pt>
                <c:pt idx="1">
                  <c:v>Telecom</c:v>
                </c:pt>
                <c:pt idx="2">
                  <c:v>Enterprise</c:v>
                </c:pt>
              </c:strCache>
            </c:strRef>
          </c:cat>
          <c:val>
            <c:numRef>
              <c:f>'Ethernet Segments'!$K$32:$K$34</c:f>
              <c:numCache>
                <c:formatCode>_(* #,##0_);_(* \(#,##0\);_(* "-"??_);_(@_)</c:formatCode>
                <c:ptCount val="3"/>
              </c:numCache>
            </c:numRef>
          </c:val>
          <c:extLst xmlns:c16r2="http://schemas.microsoft.com/office/drawing/2015/06/chart">
            <c:ext xmlns:c16="http://schemas.microsoft.com/office/drawing/2014/chart" uri="{C3380CC4-5D6E-409C-BE32-E72D297353CC}">
              <c16:uniqueId val="{00000002-E6C8-5C4F-BE7F-D2F09DB84BB8}"/>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50G Shipments</a:t>
            </a:r>
          </a:p>
        </c:rich>
      </c:tx>
      <c:layout>
        <c:manualLayout>
          <c:xMode val="edge"/>
          <c:yMode val="edge"/>
          <c:x val="0.364295856460565"/>
          <c:y val="3.18272534773733E-2"/>
        </c:manualLayout>
      </c:layout>
      <c:overlay val="0"/>
    </c:title>
    <c:autoTitleDeleted val="0"/>
    <c:plotArea>
      <c:layout>
        <c:manualLayout>
          <c:layoutTarget val="inner"/>
          <c:xMode val="edge"/>
          <c:yMode val="edge"/>
          <c:x val="0.11240019746404301"/>
          <c:y val="0.12612970470417206"/>
          <c:w val="0.86623539206522404"/>
          <c:h val="0.79646762049563791"/>
        </c:manualLayout>
      </c:layout>
      <c:lineChart>
        <c:grouping val="standard"/>
        <c:varyColors val="0"/>
        <c:ser>
          <c:idx val="2"/>
          <c:order val="0"/>
          <c:tx>
            <c:strRef>
              <c:f>'Ethernet Summary'!$B$199</c:f>
              <c:strCache>
                <c:ptCount val="1"/>
                <c:pt idx="0">
                  <c:v>50G _100 m_all</c:v>
                </c:pt>
              </c:strCache>
            </c:strRef>
          </c:tx>
          <c:spPr>
            <a:ln>
              <a:solidFill>
                <a:schemeClr val="accent2"/>
              </a:solidFill>
            </a:ln>
          </c:spPr>
          <c:marker>
            <c:spPr>
              <a:solidFill>
                <a:schemeClr val="accent2"/>
              </a:solidFill>
              <a:ln>
                <a:solidFill>
                  <a:schemeClr val="accent2"/>
                </a:solidFill>
              </a:ln>
            </c:spPr>
          </c:marker>
          <c:cat>
            <c:numRef>
              <c:f>'Ethernet Summary'!$E$198:$L$198</c:f>
              <c:numCache>
                <c:formatCode>General</c:formatCode>
                <c:ptCount val="8"/>
                <c:pt idx="0">
                  <c:v>2018</c:v>
                </c:pt>
                <c:pt idx="1">
                  <c:v>2019</c:v>
                </c:pt>
                <c:pt idx="2">
                  <c:v>2020</c:v>
                </c:pt>
                <c:pt idx="3">
                  <c:v>2021</c:v>
                </c:pt>
                <c:pt idx="4">
                  <c:v>2022</c:v>
                </c:pt>
                <c:pt idx="5">
                  <c:v>2023</c:v>
                </c:pt>
                <c:pt idx="6">
                  <c:v>2024</c:v>
                </c:pt>
                <c:pt idx="7">
                  <c:v>2025</c:v>
                </c:pt>
              </c:numCache>
            </c:numRef>
          </c:cat>
          <c:val>
            <c:numRef>
              <c:f>'Ethernet Summary'!$E$199:$L$199</c:f>
              <c:numCache>
                <c:formatCode>_(* #,##0_);_(* \(#,##0\);_(* "-"??_);_(@_)</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6E1B-E04F-BFBA-E58E2676F635}"/>
            </c:ext>
          </c:extLst>
        </c:ser>
        <c:ser>
          <c:idx val="0"/>
          <c:order val="1"/>
          <c:tx>
            <c:strRef>
              <c:f>'Ethernet Summary'!$B$200</c:f>
              <c:strCache>
                <c:ptCount val="1"/>
                <c:pt idx="0">
                  <c:v>50G _2 km_all</c:v>
                </c:pt>
              </c:strCache>
            </c:strRef>
          </c:tx>
          <c:cat>
            <c:numRef>
              <c:f>'Ethernet Summary'!$E$198:$L$198</c:f>
              <c:numCache>
                <c:formatCode>General</c:formatCode>
                <c:ptCount val="8"/>
                <c:pt idx="0">
                  <c:v>2018</c:v>
                </c:pt>
                <c:pt idx="1">
                  <c:v>2019</c:v>
                </c:pt>
                <c:pt idx="2">
                  <c:v>2020</c:v>
                </c:pt>
                <c:pt idx="3">
                  <c:v>2021</c:v>
                </c:pt>
                <c:pt idx="4">
                  <c:v>2022</c:v>
                </c:pt>
                <c:pt idx="5">
                  <c:v>2023</c:v>
                </c:pt>
                <c:pt idx="6">
                  <c:v>2024</c:v>
                </c:pt>
                <c:pt idx="7">
                  <c:v>2025</c:v>
                </c:pt>
              </c:numCache>
            </c:numRef>
          </c:cat>
          <c:val>
            <c:numRef>
              <c:f>'Ethernet Summary'!$E$200:$L$200</c:f>
              <c:numCache>
                <c:formatCode>_(* #,##0_);_(* \(#,##0\);_(* "-"??_);_(@_)</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6E1B-E04F-BFBA-E58E2676F635}"/>
            </c:ext>
          </c:extLst>
        </c:ser>
        <c:ser>
          <c:idx val="1"/>
          <c:order val="2"/>
          <c:tx>
            <c:strRef>
              <c:f>'Ethernet Summary'!$B$201</c:f>
              <c:strCache>
                <c:ptCount val="1"/>
                <c:pt idx="0">
                  <c:v>50G _10 km_all</c:v>
                </c:pt>
              </c:strCache>
            </c:strRef>
          </c:tx>
          <c:spPr>
            <a:ln>
              <a:solidFill>
                <a:schemeClr val="accent3"/>
              </a:solidFill>
            </a:ln>
          </c:spPr>
          <c:marker>
            <c:symbol val="square"/>
            <c:size val="5"/>
            <c:spPr>
              <a:solidFill>
                <a:schemeClr val="accent3"/>
              </a:solidFill>
              <a:ln>
                <a:solidFill>
                  <a:schemeClr val="accent3"/>
                </a:solidFill>
              </a:ln>
            </c:spPr>
          </c:marker>
          <c:cat>
            <c:numRef>
              <c:f>'Ethernet Summary'!$E$198:$L$198</c:f>
              <c:numCache>
                <c:formatCode>General</c:formatCode>
                <c:ptCount val="8"/>
                <c:pt idx="0">
                  <c:v>2018</c:v>
                </c:pt>
                <c:pt idx="1">
                  <c:v>2019</c:v>
                </c:pt>
                <c:pt idx="2">
                  <c:v>2020</c:v>
                </c:pt>
                <c:pt idx="3">
                  <c:v>2021</c:v>
                </c:pt>
                <c:pt idx="4">
                  <c:v>2022</c:v>
                </c:pt>
                <c:pt idx="5">
                  <c:v>2023</c:v>
                </c:pt>
                <c:pt idx="6">
                  <c:v>2024</c:v>
                </c:pt>
                <c:pt idx="7">
                  <c:v>2025</c:v>
                </c:pt>
              </c:numCache>
            </c:numRef>
          </c:cat>
          <c:val>
            <c:numRef>
              <c:f>'Ethernet Summary'!$E$201:$L$201</c:f>
              <c:numCache>
                <c:formatCode>_(* #,##0_);_(* \(#,##0\);_(* "-"??_);_(@_)</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2-6E1B-E04F-BFBA-E58E2676F635}"/>
            </c:ext>
          </c:extLst>
        </c:ser>
        <c:ser>
          <c:idx val="3"/>
          <c:order val="3"/>
          <c:tx>
            <c:strRef>
              <c:f>'Ethernet Summary'!$B$202</c:f>
              <c:strCache>
                <c:ptCount val="1"/>
                <c:pt idx="0">
                  <c:v>50G _40 km_all</c:v>
                </c:pt>
              </c:strCache>
            </c:strRef>
          </c:tx>
          <c:cat>
            <c:numRef>
              <c:f>'Ethernet Summary'!$E$198:$L$198</c:f>
              <c:numCache>
                <c:formatCode>General</c:formatCode>
                <c:ptCount val="8"/>
                <c:pt idx="0">
                  <c:v>2018</c:v>
                </c:pt>
                <c:pt idx="1">
                  <c:v>2019</c:v>
                </c:pt>
                <c:pt idx="2">
                  <c:v>2020</c:v>
                </c:pt>
                <c:pt idx="3">
                  <c:v>2021</c:v>
                </c:pt>
                <c:pt idx="4">
                  <c:v>2022</c:v>
                </c:pt>
                <c:pt idx="5">
                  <c:v>2023</c:v>
                </c:pt>
                <c:pt idx="6">
                  <c:v>2024</c:v>
                </c:pt>
                <c:pt idx="7">
                  <c:v>2025</c:v>
                </c:pt>
              </c:numCache>
            </c:numRef>
          </c:cat>
          <c:val>
            <c:numRef>
              <c:f>'Ethernet Summary'!$E$202:$L$202</c:f>
              <c:numCache>
                <c:formatCode>_(* #,##0_);_(* \(#,##0\);_(* "-"??_);_(@_)</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AC0C-A246-8F92-E679C63D15E6}"/>
            </c:ext>
          </c:extLst>
        </c:ser>
        <c:ser>
          <c:idx val="4"/>
          <c:order val="4"/>
          <c:tx>
            <c:strRef>
              <c:f>'Ethernet Summary'!$B$203</c:f>
              <c:strCache>
                <c:ptCount val="1"/>
                <c:pt idx="0">
                  <c:v>50G _80 km_all</c:v>
                </c:pt>
              </c:strCache>
            </c:strRef>
          </c:tx>
          <c:cat>
            <c:numRef>
              <c:f>'Ethernet Summary'!$E$198:$L$198</c:f>
              <c:numCache>
                <c:formatCode>General</c:formatCode>
                <c:ptCount val="8"/>
                <c:pt idx="0">
                  <c:v>2018</c:v>
                </c:pt>
                <c:pt idx="1">
                  <c:v>2019</c:v>
                </c:pt>
                <c:pt idx="2">
                  <c:v>2020</c:v>
                </c:pt>
                <c:pt idx="3">
                  <c:v>2021</c:v>
                </c:pt>
                <c:pt idx="4">
                  <c:v>2022</c:v>
                </c:pt>
                <c:pt idx="5">
                  <c:v>2023</c:v>
                </c:pt>
                <c:pt idx="6">
                  <c:v>2024</c:v>
                </c:pt>
                <c:pt idx="7">
                  <c:v>2025</c:v>
                </c:pt>
              </c:numCache>
            </c:numRef>
          </c:cat>
          <c:val>
            <c:numRef>
              <c:f>'Ethernet Summary'!$E$203:$L$203</c:f>
              <c:numCache>
                <c:formatCode>_(* #,##0_);_(* \(#,##0\);_(* "-"??_);_(@_)</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AC0C-A246-8F92-E679C63D15E6}"/>
            </c:ext>
          </c:extLst>
        </c:ser>
        <c:dLbls>
          <c:showLegendKey val="0"/>
          <c:showVal val="0"/>
          <c:showCatName val="0"/>
          <c:showSerName val="0"/>
          <c:showPercent val="0"/>
          <c:showBubbleSize val="0"/>
        </c:dLbls>
        <c:marker val="1"/>
        <c:smooth val="0"/>
        <c:axId val="120296192"/>
        <c:axId val="120297728"/>
      </c:lineChart>
      <c:catAx>
        <c:axId val="120296192"/>
        <c:scaling>
          <c:orientation val="minMax"/>
        </c:scaling>
        <c:delete val="0"/>
        <c:axPos val="b"/>
        <c:numFmt formatCode="General" sourceLinked="1"/>
        <c:majorTickMark val="out"/>
        <c:minorTickMark val="none"/>
        <c:tickLblPos val="nextTo"/>
        <c:txPr>
          <a:bodyPr/>
          <a:lstStyle/>
          <a:p>
            <a:pPr>
              <a:defRPr sz="1200"/>
            </a:pPr>
            <a:endParaRPr lang="en-US"/>
          </a:p>
        </c:txPr>
        <c:crossAx val="120297728"/>
        <c:crosses val="autoZero"/>
        <c:auto val="1"/>
        <c:lblAlgn val="ctr"/>
        <c:lblOffset val="100"/>
        <c:noMultiLvlLbl val="0"/>
      </c:catAx>
      <c:valAx>
        <c:axId val="120297728"/>
        <c:scaling>
          <c:orientation val="minMax"/>
          <c:min val="0"/>
        </c:scaling>
        <c:delete val="0"/>
        <c:axPos val="l"/>
        <c:majorGridlines/>
        <c:numFmt formatCode="_(* #,##0_);_(* \(#,##0\);_(* &quot;-&quot;??_);_(@_)" sourceLinked="1"/>
        <c:majorTickMark val="out"/>
        <c:minorTickMark val="none"/>
        <c:tickLblPos val="nextTo"/>
        <c:txPr>
          <a:bodyPr/>
          <a:lstStyle/>
          <a:p>
            <a:pPr>
              <a:defRPr sz="1100"/>
            </a:pPr>
            <a:endParaRPr lang="en-US"/>
          </a:p>
        </c:txPr>
        <c:crossAx val="120296192"/>
        <c:crosses val="autoZero"/>
        <c:crossBetween val="between"/>
        <c:minorUnit val="20000"/>
      </c:valAx>
    </c:plotArea>
    <c:legend>
      <c:legendPos val="t"/>
      <c:layout>
        <c:manualLayout>
          <c:xMode val="edge"/>
          <c:yMode val="edge"/>
          <c:x val="0.12527511208008496"/>
          <c:y val="0.1502135742275901"/>
          <c:w val="0.28505838862241062"/>
          <c:h val="0.33057269486131974"/>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200G Shipments </a:t>
            </a:r>
          </a:p>
        </c:rich>
      </c:tx>
      <c:layout>
        <c:manualLayout>
          <c:xMode val="edge"/>
          <c:yMode val="edge"/>
          <c:x val="0.42488293875838379"/>
          <c:y val="1.6960989677322021E-2"/>
        </c:manualLayout>
      </c:layout>
      <c:overlay val="0"/>
    </c:title>
    <c:autoTitleDeleted val="0"/>
    <c:plotArea>
      <c:layout>
        <c:manualLayout>
          <c:layoutTarget val="inner"/>
          <c:xMode val="edge"/>
          <c:yMode val="edge"/>
          <c:x val="0.11240019746404301"/>
          <c:y val="8.2699419079636308E-2"/>
          <c:w val="0.86623539206522404"/>
          <c:h val="0.84625652243808136"/>
        </c:manualLayout>
      </c:layout>
      <c:lineChart>
        <c:grouping val="standard"/>
        <c:varyColors val="0"/>
        <c:ser>
          <c:idx val="2"/>
          <c:order val="0"/>
          <c:tx>
            <c:strRef>
              <c:f>'Ethernet Summary'!$B$280</c:f>
              <c:strCache>
                <c:ptCount val="1"/>
                <c:pt idx="0">
                  <c:v>200G 100 m QSFP56</c:v>
                </c:pt>
              </c:strCache>
            </c:strRef>
          </c:tx>
          <c:spPr>
            <a:ln>
              <a:solidFill>
                <a:schemeClr val="accent2"/>
              </a:solidFill>
            </a:ln>
          </c:spPr>
          <c:marker>
            <c:spPr>
              <a:solidFill>
                <a:schemeClr val="accent2"/>
              </a:solidFill>
              <a:ln>
                <a:solidFill>
                  <a:schemeClr val="accent2"/>
                </a:solidFill>
              </a:ln>
            </c:spPr>
          </c:marker>
          <c:cat>
            <c:numRef>
              <c:f>'Ethernet Summary'!$C$279:$L$279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Summary'!$C$280:$L$280</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AFE4-4641-9797-79BCFDF131A0}"/>
            </c:ext>
          </c:extLst>
        </c:ser>
        <c:ser>
          <c:idx val="0"/>
          <c:order val="1"/>
          <c:tx>
            <c:strRef>
              <c:f>'Ethernet Summary'!$B$281</c:f>
              <c:strCache>
                <c:ptCount val="1"/>
                <c:pt idx="0">
                  <c:v>2x200G 100 m OSFP</c:v>
                </c:pt>
              </c:strCache>
            </c:strRef>
          </c:tx>
          <c:cat>
            <c:numRef>
              <c:f>'Ethernet Summary'!$C$279:$L$279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Summary'!$C$281:$L$281</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AFE4-4641-9797-79BCFDF131A0}"/>
            </c:ext>
          </c:extLst>
        </c:ser>
        <c:ser>
          <c:idx val="1"/>
          <c:order val="2"/>
          <c:tx>
            <c:strRef>
              <c:f>'Ethernet Summary'!$B$283</c:f>
              <c:strCache>
                <c:ptCount val="1"/>
                <c:pt idx="0">
                  <c:v>2x200G 2 km OSFP</c:v>
                </c:pt>
              </c:strCache>
            </c:strRef>
          </c:tx>
          <c:spPr>
            <a:ln>
              <a:solidFill>
                <a:schemeClr val="accent3"/>
              </a:solidFill>
            </a:ln>
          </c:spPr>
          <c:marker>
            <c:symbol val="square"/>
            <c:size val="5"/>
            <c:spPr>
              <a:solidFill>
                <a:schemeClr val="accent3"/>
              </a:solidFill>
              <a:ln>
                <a:solidFill>
                  <a:schemeClr val="accent3"/>
                </a:solidFill>
              </a:ln>
            </c:spPr>
          </c:marker>
          <c:cat>
            <c:numRef>
              <c:f>'Ethernet Summary'!$C$279:$L$279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Summary'!$C$283:$L$283</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AFE4-4641-9797-79BCFDF131A0}"/>
            </c:ext>
          </c:extLst>
        </c:ser>
        <c:ser>
          <c:idx val="3"/>
          <c:order val="3"/>
          <c:tx>
            <c:strRef>
              <c:f>'Ethernet Summary'!$B$282</c:f>
              <c:strCache>
                <c:ptCount val="1"/>
                <c:pt idx="0">
                  <c:v>200G 2 km QSFP56</c:v>
                </c:pt>
              </c:strCache>
            </c:strRef>
          </c:tx>
          <c:spPr>
            <a:ln>
              <a:solidFill>
                <a:schemeClr val="accent4"/>
              </a:solidFill>
            </a:ln>
          </c:spPr>
          <c:marker>
            <c:spPr>
              <a:solidFill>
                <a:schemeClr val="accent4"/>
              </a:solidFill>
              <a:ln>
                <a:solidFill>
                  <a:schemeClr val="accent4"/>
                </a:solidFill>
              </a:ln>
            </c:spPr>
          </c:marker>
          <c:cat>
            <c:numRef>
              <c:f>'Ethernet Summary'!$C$279:$L$279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Summary'!$C$282:$L$282</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AFE4-4641-9797-79BCFDF131A0}"/>
            </c:ext>
          </c:extLst>
        </c:ser>
        <c:dLbls>
          <c:showLegendKey val="0"/>
          <c:showVal val="0"/>
          <c:showCatName val="0"/>
          <c:showSerName val="0"/>
          <c:showPercent val="0"/>
          <c:showBubbleSize val="0"/>
        </c:dLbls>
        <c:marker val="1"/>
        <c:smooth val="0"/>
        <c:axId val="395512064"/>
        <c:axId val="395522432"/>
      </c:lineChart>
      <c:catAx>
        <c:axId val="395512064"/>
        <c:scaling>
          <c:orientation val="minMax"/>
        </c:scaling>
        <c:delete val="0"/>
        <c:axPos val="b"/>
        <c:numFmt formatCode="General" sourceLinked="1"/>
        <c:majorTickMark val="out"/>
        <c:minorTickMark val="none"/>
        <c:tickLblPos val="nextTo"/>
        <c:txPr>
          <a:bodyPr/>
          <a:lstStyle/>
          <a:p>
            <a:pPr>
              <a:defRPr sz="1200"/>
            </a:pPr>
            <a:endParaRPr lang="en-US"/>
          </a:p>
        </c:txPr>
        <c:crossAx val="395522432"/>
        <c:crosses val="autoZero"/>
        <c:auto val="1"/>
        <c:lblAlgn val="ctr"/>
        <c:lblOffset val="100"/>
        <c:noMultiLvlLbl val="0"/>
      </c:catAx>
      <c:valAx>
        <c:axId val="395522432"/>
        <c:scaling>
          <c:orientation val="minMax"/>
          <c:min val="0"/>
        </c:scaling>
        <c:delete val="0"/>
        <c:axPos val="l"/>
        <c:majorGridlines/>
        <c:numFmt formatCode="_(* #,##0_);_(* \(#,##0\);_(* &quot;-&quot;??_);_(@_)" sourceLinked="1"/>
        <c:majorTickMark val="out"/>
        <c:minorTickMark val="none"/>
        <c:tickLblPos val="nextTo"/>
        <c:txPr>
          <a:bodyPr/>
          <a:lstStyle/>
          <a:p>
            <a:pPr>
              <a:defRPr sz="1200"/>
            </a:pPr>
            <a:endParaRPr lang="en-US"/>
          </a:p>
        </c:txPr>
        <c:crossAx val="395512064"/>
        <c:crosses val="autoZero"/>
        <c:crossBetween val="between"/>
        <c:minorUnit val="20000"/>
      </c:valAx>
    </c:plotArea>
    <c:legend>
      <c:legendPos val="t"/>
      <c:layout>
        <c:manualLayout>
          <c:xMode val="edge"/>
          <c:yMode val="edge"/>
          <c:x val="0.11870593014223317"/>
          <c:y val="9.3241943292889456E-2"/>
          <c:w val="0.27324893981804499"/>
          <c:h val="0.2961652815842568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Shipments -</a:t>
            </a:r>
            <a:r>
              <a:rPr lang="en-US" sz="1600" baseline="0"/>
              <a:t> total</a:t>
            </a:r>
            <a:endParaRPr lang="en-US" sz="1600"/>
          </a:p>
        </c:rich>
      </c:tx>
      <c:layout>
        <c:manualLayout>
          <c:xMode val="edge"/>
          <c:yMode val="edge"/>
          <c:x val="0.38169870077083301"/>
          <c:y val="4.37876224458801E-3"/>
        </c:manualLayout>
      </c:layout>
      <c:overlay val="0"/>
    </c:title>
    <c:autoTitleDeleted val="0"/>
    <c:plotArea>
      <c:layout>
        <c:manualLayout>
          <c:layoutTarget val="inner"/>
          <c:xMode val="edge"/>
          <c:yMode val="edge"/>
          <c:x val="0.15769722241206299"/>
          <c:y val="0.165663424073374"/>
          <c:w val="0.81089664617587098"/>
          <c:h val="0.72596261750272495"/>
        </c:manualLayout>
      </c:layout>
      <c:lineChart>
        <c:grouping val="standard"/>
        <c:varyColors val="0"/>
        <c:ser>
          <c:idx val="0"/>
          <c:order val="0"/>
          <c:tx>
            <c:strRef>
              <c:f>'Ethernet Summary'!$B$59</c:f>
              <c:strCache>
                <c:ptCount val="1"/>
                <c:pt idx="0">
                  <c:v>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Summary'!$C$59:$L$59</c:f>
              <c:numCache>
                <c:formatCode>_(* #,##0_);_(* \(#,##0\);_(* "-"??_);_(@_)</c:formatCode>
                <c:ptCount val="10"/>
                <c:pt idx="0">
                  <c:v>13567410.105</c:v>
                </c:pt>
                <c:pt idx="1">
                  <c:v>11273695.050000001</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82CE-5442-B279-70F63A7331CE}"/>
            </c:ext>
          </c:extLst>
        </c:ser>
        <c:ser>
          <c:idx val="1"/>
          <c:order val="1"/>
          <c:tx>
            <c:strRef>
              <c:f>'Ethernet Summary'!$B$60</c:f>
              <c:strCache>
                <c:ptCount val="1"/>
                <c:pt idx="0">
                  <c:v>10 G</c:v>
                </c:pt>
              </c:strCache>
            </c:strRef>
          </c:tx>
          <c:marker>
            <c:symbol val="square"/>
            <c:size val="5"/>
          </c:marker>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Summary'!$C$60:$L$60</c:f>
              <c:numCache>
                <c:formatCode>_(* #,##0_);_(* \(#,##0\);_(* "-"??_);_(@_)</c:formatCode>
                <c:ptCount val="10"/>
                <c:pt idx="0">
                  <c:v>18516818.93</c:v>
                </c:pt>
                <c:pt idx="1">
                  <c:v>19945022.100000001</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82CE-5442-B279-70F63A7331CE}"/>
            </c:ext>
          </c:extLst>
        </c:ser>
        <c:ser>
          <c:idx val="4"/>
          <c:order val="2"/>
          <c:tx>
            <c:strRef>
              <c:f>'Ethernet Summary'!$B$61</c:f>
              <c:strCache>
                <c:ptCount val="1"/>
                <c:pt idx="0">
                  <c:v>25 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Summary'!$C$61:$L$61</c:f>
              <c:numCache>
                <c:formatCode>_(* #,##0_);_(* \(#,##0\);_(* "-"??_);_(@_)</c:formatCode>
                <c:ptCount val="10"/>
                <c:pt idx="0">
                  <c:v>11694</c:v>
                </c:pt>
                <c:pt idx="1">
                  <c:v>113327</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82CE-5442-B279-70F63A7331CE}"/>
            </c:ext>
          </c:extLst>
        </c:ser>
        <c:ser>
          <c:idx val="2"/>
          <c:order val="3"/>
          <c:tx>
            <c:strRef>
              <c:f>'Ethernet Summary'!$B$62</c:f>
              <c:strCache>
                <c:ptCount val="1"/>
                <c:pt idx="0">
                  <c:v>40 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Summary'!$C$62:$L$62</c:f>
              <c:numCache>
                <c:formatCode>_(* #,##0_);_(* \(#,##0\);_(* "-"??_);_(@_)</c:formatCode>
                <c:ptCount val="10"/>
                <c:pt idx="0">
                  <c:v>3153068</c:v>
                </c:pt>
                <c:pt idx="1">
                  <c:v>3864160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82CE-5442-B279-70F63A7331CE}"/>
            </c:ext>
          </c:extLst>
        </c:ser>
        <c:ser>
          <c:idx val="6"/>
          <c:order val="4"/>
          <c:tx>
            <c:strRef>
              <c:f>'Ethernet Summary'!$B$63</c:f>
              <c:strCache>
                <c:ptCount val="1"/>
                <c:pt idx="0">
                  <c:v>50G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Summary'!$C$63:$L$63</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82CE-5442-B279-70F63A7331CE}"/>
            </c:ext>
          </c:extLst>
        </c:ser>
        <c:ser>
          <c:idx val="3"/>
          <c:order val="5"/>
          <c:tx>
            <c:strRef>
              <c:f>'Ethernet Summary'!$B$64</c:f>
              <c:strCache>
                <c:ptCount val="1"/>
                <c:pt idx="0">
                  <c:v>100G</c:v>
                </c:pt>
              </c:strCache>
            </c:strRef>
          </c:tx>
          <c:marker>
            <c:symbol val="circle"/>
            <c:size val="5"/>
          </c:marker>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Summary'!$C$64:$L$64</c:f>
              <c:numCache>
                <c:formatCode>_(* #,##0_);_(* \(#,##0\);_(* "-"??_);_(@_)</c:formatCode>
                <c:ptCount val="10"/>
                <c:pt idx="0">
                  <c:v>919370</c:v>
                </c:pt>
                <c:pt idx="1">
                  <c:v>2881490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82CE-5442-B279-70F63A7331CE}"/>
            </c:ext>
          </c:extLst>
        </c:ser>
        <c:ser>
          <c:idx val="7"/>
          <c:order val="6"/>
          <c:tx>
            <c:strRef>
              <c:f>'Ethernet Summary'!$B$65</c:f>
              <c:strCache>
                <c:ptCount val="1"/>
                <c:pt idx="0">
                  <c:v>200G</c:v>
                </c:pt>
              </c:strCache>
            </c:strRef>
          </c:tx>
          <c:marker>
            <c:symbol val="plus"/>
            <c:size val="7"/>
          </c:marker>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Summary'!$C$65:$L$65</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82CE-5442-B279-70F63A7331CE}"/>
            </c:ext>
          </c:extLst>
        </c:ser>
        <c:ser>
          <c:idx val="5"/>
          <c:order val="7"/>
          <c:tx>
            <c:strRef>
              <c:f>'Ethernet Summary'!$B$66</c:f>
              <c:strCache>
                <c:ptCount val="1"/>
                <c:pt idx="0">
                  <c:v>400 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Summary'!$C$66:$L$66</c:f>
              <c:numCache>
                <c:formatCode>_(* #,##0_);_(* \(#,##0\);_(* "-"??_);_(@_)</c:formatCode>
                <c:ptCount val="10"/>
                <c:pt idx="0">
                  <c:v>0</c:v>
                </c:pt>
                <c:pt idx="1">
                  <c:v>89</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82CE-5442-B279-70F63A7331CE}"/>
            </c:ext>
          </c:extLst>
        </c:ser>
        <c:ser>
          <c:idx val="8"/>
          <c:order val="8"/>
          <c:tx>
            <c:strRef>
              <c:f>'Ethernet Summary'!$B$67</c:f>
              <c:strCache>
                <c:ptCount val="1"/>
                <c:pt idx="0">
                  <c:v>2x400G, 800G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Summary'!$C$67:$L$67</c:f>
              <c:numCache>
                <c:formatCode>_(* #,##0_);_(* \(#,##0\);_(* "-"??_);_(@_)</c:formatCode>
                <c:ptCount val="10"/>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4597-5C42-977D-EE5414CB74FE}"/>
            </c:ext>
          </c:extLst>
        </c:ser>
        <c:dLbls>
          <c:showLegendKey val="0"/>
          <c:showVal val="0"/>
          <c:showCatName val="0"/>
          <c:showSerName val="0"/>
          <c:showPercent val="0"/>
          <c:showBubbleSize val="0"/>
        </c:dLbls>
        <c:marker val="1"/>
        <c:smooth val="0"/>
        <c:axId val="395643136"/>
        <c:axId val="395657216"/>
      </c:lineChart>
      <c:catAx>
        <c:axId val="395643136"/>
        <c:scaling>
          <c:orientation val="minMax"/>
        </c:scaling>
        <c:delete val="0"/>
        <c:axPos val="b"/>
        <c:numFmt formatCode="General" sourceLinked="1"/>
        <c:majorTickMark val="out"/>
        <c:minorTickMark val="none"/>
        <c:tickLblPos val="nextTo"/>
        <c:txPr>
          <a:bodyPr/>
          <a:lstStyle/>
          <a:p>
            <a:pPr>
              <a:defRPr sz="1200"/>
            </a:pPr>
            <a:endParaRPr lang="en-US"/>
          </a:p>
        </c:txPr>
        <c:crossAx val="395657216"/>
        <c:crosses val="autoZero"/>
        <c:auto val="1"/>
        <c:lblAlgn val="ctr"/>
        <c:lblOffset val="100"/>
        <c:noMultiLvlLbl val="0"/>
      </c:catAx>
      <c:valAx>
        <c:axId val="395657216"/>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395643136"/>
        <c:crosses val="autoZero"/>
        <c:crossBetween val="between"/>
        <c:majorUnit val="5000000"/>
        <c:minorUnit val="1000000"/>
      </c:valAx>
    </c:plotArea>
    <c:legend>
      <c:legendPos val="t"/>
      <c:layout>
        <c:manualLayout>
          <c:xMode val="edge"/>
          <c:yMode val="edge"/>
          <c:x val="0.146566917919387"/>
          <c:y val="6.2988503570455198E-2"/>
          <c:w val="0.85343311919442333"/>
          <c:h val="6.5596347492994977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Shipments  -  </a:t>
            </a:r>
            <a:r>
              <a:rPr lang="en-US" sz="1600" baseline="0"/>
              <a:t> </a:t>
            </a:r>
            <a:r>
              <a:rPr lang="en-US" sz="1600" baseline="0">
                <a:latin typeface="Calibri"/>
              </a:rPr>
              <a:t>≥</a:t>
            </a:r>
            <a:r>
              <a:rPr lang="en-US" sz="1600" baseline="0"/>
              <a:t>25GbE total</a:t>
            </a:r>
            <a:endParaRPr lang="en-US" sz="1600"/>
          </a:p>
        </c:rich>
      </c:tx>
      <c:layout>
        <c:manualLayout>
          <c:xMode val="edge"/>
          <c:yMode val="edge"/>
          <c:x val="0.38169870077083301"/>
          <c:y val="4.37876224458801E-3"/>
        </c:manualLayout>
      </c:layout>
      <c:overlay val="0"/>
    </c:title>
    <c:autoTitleDeleted val="0"/>
    <c:plotArea>
      <c:layout>
        <c:manualLayout>
          <c:layoutTarget val="inner"/>
          <c:xMode val="edge"/>
          <c:yMode val="edge"/>
          <c:x val="0.139824991594871"/>
          <c:y val="0.168254941201535"/>
          <c:w val="0.84061312653904696"/>
          <c:h val="0.74215030892332601"/>
        </c:manualLayout>
      </c:layout>
      <c:lineChart>
        <c:grouping val="standard"/>
        <c:varyColors val="0"/>
        <c:ser>
          <c:idx val="4"/>
          <c:order val="0"/>
          <c:tx>
            <c:strRef>
              <c:f>'Ethernet Summary'!$B$61</c:f>
              <c:strCache>
                <c:ptCount val="1"/>
                <c:pt idx="0">
                  <c:v>25 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Summary'!$C$61:$L$61</c:f>
              <c:numCache>
                <c:formatCode>_(* #,##0_);_(* \(#,##0\);_(* "-"??_);_(@_)</c:formatCode>
                <c:ptCount val="10"/>
                <c:pt idx="0">
                  <c:v>11694</c:v>
                </c:pt>
                <c:pt idx="1">
                  <c:v>113327</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13EB-5644-9CC2-1875039B35CA}"/>
            </c:ext>
          </c:extLst>
        </c:ser>
        <c:ser>
          <c:idx val="2"/>
          <c:order val="1"/>
          <c:tx>
            <c:strRef>
              <c:f>'Ethernet Summary'!$B$62</c:f>
              <c:strCache>
                <c:ptCount val="1"/>
                <c:pt idx="0">
                  <c:v>40 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Summary'!$C$62:$L$62</c:f>
              <c:numCache>
                <c:formatCode>_(* #,##0_);_(* \(#,##0\);_(* "-"??_);_(@_)</c:formatCode>
                <c:ptCount val="10"/>
                <c:pt idx="0">
                  <c:v>3153068</c:v>
                </c:pt>
                <c:pt idx="1">
                  <c:v>3864160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13EB-5644-9CC2-1875039B35CA}"/>
            </c:ext>
          </c:extLst>
        </c:ser>
        <c:ser>
          <c:idx val="6"/>
          <c:order val="2"/>
          <c:tx>
            <c:strRef>
              <c:f>'Ethernet Summary'!$B$63</c:f>
              <c:strCache>
                <c:ptCount val="1"/>
                <c:pt idx="0">
                  <c:v>50G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Summary'!$C$63:$L$63</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13EB-5644-9CC2-1875039B35CA}"/>
            </c:ext>
          </c:extLst>
        </c:ser>
        <c:ser>
          <c:idx val="3"/>
          <c:order val="3"/>
          <c:tx>
            <c:strRef>
              <c:f>'Ethernet Summary'!$B$64</c:f>
              <c:strCache>
                <c:ptCount val="1"/>
                <c:pt idx="0">
                  <c:v>100G</c:v>
                </c:pt>
              </c:strCache>
            </c:strRef>
          </c:tx>
          <c:marker>
            <c:symbol val="circle"/>
            <c:size val="5"/>
          </c:marker>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Summary'!$C$64:$L$64</c:f>
              <c:numCache>
                <c:formatCode>_(* #,##0_);_(* \(#,##0\);_(* "-"??_);_(@_)</c:formatCode>
                <c:ptCount val="10"/>
                <c:pt idx="0">
                  <c:v>919370</c:v>
                </c:pt>
                <c:pt idx="1">
                  <c:v>2881490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13EB-5644-9CC2-1875039B35CA}"/>
            </c:ext>
          </c:extLst>
        </c:ser>
        <c:ser>
          <c:idx val="7"/>
          <c:order val="4"/>
          <c:tx>
            <c:strRef>
              <c:f>'Ethernet Summary'!$B$65</c:f>
              <c:strCache>
                <c:ptCount val="1"/>
                <c:pt idx="0">
                  <c:v>200G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Summary'!$C$65:$L$65</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13EB-5644-9CC2-1875039B35CA}"/>
            </c:ext>
          </c:extLst>
        </c:ser>
        <c:ser>
          <c:idx val="5"/>
          <c:order val="5"/>
          <c:tx>
            <c:strRef>
              <c:f>'Ethernet Summary'!$B$66</c:f>
              <c:strCache>
                <c:ptCount val="1"/>
                <c:pt idx="0">
                  <c:v>400 G</c:v>
                </c:pt>
              </c:strCache>
            </c:strRef>
          </c:tx>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Summary'!$C$66:$L$66</c:f>
              <c:numCache>
                <c:formatCode>_(* #,##0_);_(* \(#,##0\);_(* "-"??_);_(@_)</c:formatCode>
                <c:ptCount val="10"/>
                <c:pt idx="0">
                  <c:v>0</c:v>
                </c:pt>
                <c:pt idx="1">
                  <c:v>89</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13EB-5644-9CC2-1875039B35CA}"/>
            </c:ext>
          </c:extLst>
        </c:ser>
        <c:dLbls>
          <c:showLegendKey val="0"/>
          <c:showVal val="0"/>
          <c:showCatName val="0"/>
          <c:showSerName val="0"/>
          <c:showPercent val="0"/>
          <c:showBubbleSize val="0"/>
        </c:dLbls>
        <c:marker val="1"/>
        <c:smooth val="0"/>
        <c:axId val="395692288"/>
        <c:axId val="395706368"/>
      </c:lineChart>
      <c:catAx>
        <c:axId val="395692288"/>
        <c:scaling>
          <c:orientation val="minMax"/>
        </c:scaling>
        <c:delete val="0"/>
        <c:axPos val="b"/>
        <c:numFmt formatCode="General" sourceLinked="1"/>
        <c:majorTickMark val="out"/>
        <c:minorTickMark val="none"/>
        <c:tickLblPos val="nextTo"/>
        <c:txPr>
          <a:bodyPr/>
          <a:lstStyle/>
          <a:p>
            <a:pPr>
              <a:defRPr sz="1200"/>
            </a:pPr>
            <a:endParaRPr lang="en-US"/>
          </a:p>
        </c:txPr>
        <c:crossAx val="395706368"/>
        <c:crosses val="autoZero"/>
        <c:auto val="1"/>
        <c:lblAlgn val="ctr"/>
        <c:lblOffset val="100"/>
        <c:noMultiLvlLbl val="0"/>
      </c:catAx>
      <c:valAx>
        <c:axId val="395706368"/>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395692288"/>
        <c:crosses val="autoZero"/>
        <c:crossBetween val="between"/>
        <c:minorUnit val="100000"/>
      </c:valAx>
    </c:plotArea>
    <c:legend>
      <c:legendPos val="t"/>
      <c:layout>
        <c:manualLayout>
          <c:xMode val="edge"/>
          <c:yMode val="edge"/>
          <c:x val="0.11610347253412399"/>
          <c:y val="7.3232335598585205E-2"/>
          <c:w val="0.86611562664503094"/>
          <c:h val="6.9885634330515603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Revenues -</a:t>
            </a:r>
            <a:r>
              <a:rPr lang="en-US" sz="1600" baseline="0"/>
              <a:t> total</a:t>
            </a:r>
            <a:endParaRPr lang="en-US" sz="1600"/>
          </a:p>
        </c:rich>
      </c:tx>
      <c:layout>
        <c:manualLayout>
          <c:xMode val="edge"/>
          <c:yMode val="edge"/>
          <c:x val="0.381698628704983"/>
          <c:y val="6.2282337131392698E-4"/>
        </c:manualLayout>
      </c:layout>
      <c:overlay val="0"/>
    </c:title>
    <c:autoTitleDeleted val="0"/>
    <c:plotArea>
      <c:layout>
        <c:manualLayout>
          <c:layoutTarget val="inner"/>
          <c:xMode val="edge"/>
          <c:yMode val="edge"/>
          <c:x val="0.12302801325858501"/>
          <c:y val="0.153280645474871"/>
          <c:w val="0.86677200967107004"/>
          <c:h val="0.77221444541654505"/>
        </c:manualLayout>
      </c:layout>
      <c:barChart>
        <c:barDir val="col"/>
        <c:grouping val="stacked"/>
        <c:varyColors val="0"/>
        <c:ser>
          <c:idx val="0"/>
          <c:order val="0"/>
          <c:tx>
            <c:strRef>
              <c:f>'Ethernet Summary'!$B$76</c:f>
              <c:strCache>
                <c:ptCount val="1"/>
                <c:pt idx="0">
                  <c:v>G</c:v>
                </c:pt>
              </c:strCache>
            </c:strRef>
          </c:tx>
          <c:invertIfNegative val="0"/>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Summary'!$C$76:$L$76</c:f>
              <c:numCache>
                <c:formatCode>_("$"* #,##0_);_("$"* \(#,##0\);_("$"* "-"??_);_(@_)</c:formatCode>
                <c:ptCount val="10"/>
                <c:pt idx="0">
                  <c:v>154.16513112975395</c:v>
                </c:pt>
                <c:pt idx="1">
                  <c:v>110.62740763127242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B26-3942-8E47-52AAF3C4E892}"/>
            </c:ext>
          </c:extLst>
        </c:ser>
        <c:ser>
          <c:idx val="1"/>
          <c:order val="1"/>
          <c:tx>
            <c:strRef>
              <c:f>'Ethernet Summary'!$B$77</c:f>
              <c:strCache>
                <c:ptCount val="1"/>
                <c:pt idx="0">
                  <c:v>10 G</c:v>
                </c:pt>
              </c:strCache>
            </c:strRef>
          </c:tx>
          <c:invertIfNegative val="0"/>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Summary'!$C$77:$L$77</c:f>
              <c:numCache>
                <c:formatCode>_("$"* #,##0_);_("$"* \(#,##0\);_("$"* "-"??_);_(@_)</c:formatCode>
                <c:ptCount val="10"/>
                <c:pt idx="0">
                  <c:v>588.89972784362988</c:v>
                </c:pt>
                <c:pt idx="1">
                  <c:v>486.60483553423245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26-3942-8E47-52AAF3C4E892}"/>
            </c:ext>
          </c:extLst>
        </c:ser>
        <c:ser>
          <c:idx val="4"/>
          <c:order val="2"/>
          <c:tx>
            <c:strRef>
              <c:f>'Ethernet Summary'!$B$78</c:f>
              <c:strCache>
                <c:ptCount val="1"/>
                <c:pt idx="0">
                  <c:v>25 G</c:v>
                </c:pt>
              </c:strCache>
            </c:strRef>
          </c:tx>
          <c:invertIfNegative val="0"/>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Summary'!$C$78:$L$78</c:f>
              <c:numCache>
                <c:formatCode>_("$"* #,##0_);_("$"* \(#,##0\);_("$"* "-"??_);_(@_)</c:formatCode>
                <c:ptCount val="10"/>
                <c:pt idx="0" formatCode="_(&quot;$&quot;* #,##0.0_);_(&quot;$&quot;* \(#,##0.0\);_(&quot;$&quot;* &quot;-&quot;??_);_(@_)">
                  <c:v>3.4123060000000001</c:v>
                </c:pt>
                <c:pt idx="1">
                  <c:v>19.187075306914231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B26-3942-8E47-52AAF3C4E892}"/>
            </c:ext>
          </c:extLst>
        </c:ser>
        <c:ser>
          <c:idx val="2"/>
          <c:order val="3"/>
          <c:tx>
            <c:strRef>
              <c:f>'Ethernet Summary'!$B$79</c:f>
              <c:strCache>
                <c:ptCount val="1"/>
                <c:pt idx="0">
                  <c:v>40 G</c:v>
                </c:pt>
              </c:strCache>
            </c:strRef>
          </c:tx>
          <c:invertIfNegative val="0"/>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Summary'!$C$79:$L$79</c:f>
              <c:numCache>
                <c:formatCode>_("$"* #,##0_);_("$"* \(#,##0\);_("$"* "-"??_);_(@_)</c:formatCode>
                <c:ptCount val="10"/>
                <c:pt idx="0">
                  <c:v>714.15126617215446</c:v>
                </c:pt>
                <c:pt idx="1">
                  <c:v>821.12600724220158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B26-3942-8E47-52AAF3C4E892}"/>
            </c:ext>
          </c:extLst>
        </c:ser>
        <c:ser>
          <c:idx val="7"/>
          <c:order val="4"/>
          <c:tx>
            <c:strRef>
              <c:f>'Ethernet Summary'!$B$80</c:f>
              <c:strCache>
                <c:ptCount val="1"/>
                <c:pt idx="0">
                  <c:v>50G</c:v>
                </c:pt>
              </c:strCache>
            </c:strRef>
          </c:tx>
          <c:invertIfNegative val="0"/>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Summary'!$C$80:$L$80</c:f>
              <c:numCache>
                <c:formatCode>_("$"* #,##0_);_("$"* \(#,##0\);_("$"* "-"??_);_(@_)</c:formatCode>
                <c:ptCount val="10"/>
                <c:pt idx="2" formatCode="_(&quot;$&quot;* #,##0.0_);_(&quot;$&quot;* \(#,##0.0\);_(&quot;$&quot;* &quot;-&quot;??_);_(@_)">
                  <c:v>0</c:v>
                </c:pt>
                <c:pt idx="3" formatCode="_(&quot;$&quot;* #,##0.0_);_(&quot;$&quot;* \(#,##0.0\);_(&quot;$&quot;* &quot;-&quot;??_);_(@_)">
                  <c:v>0</c:v>
                </c:pt>
                <c:pt idx="4" formatCode="_(&quot;$&quot;* #,##0.0_);_(&quot;$&quot;* \(#,##0.0\);_(&quot;$&quot;* &quot;-&quot;??_);_(@_)">
                  <c:v>0</c:v>
                </c:pt>
                <c:pt idx="5" formatCode="_(&quot;$&quot;* #,##0.0_);_(&quot;$&quot;* \(#,##0.0\);_(&quot;$&quot;* &quot;-&quot;??_);_(@_)">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numCache>
            </c:numRef>
          </c:val>
          <c:extLst xmlns:c16r2="http://schemas.microsoft.com/office/drawing/2015/06/chart">
            <c:ext xmlns:c16="http://schemas.microsoft.com/office/drawing/2014/chart" uri="{C3380CC4-5D6E-409C-BE32-E72D297353CC}">
              <c16:uniqueId val="{00000004-8B26-3942-8E47-52AAF3C4E892}"/>
            </c:ext>
          </c:extLst>
        </c:ser>
        <c:ser>
          <c:idx val="3"/>
          <c:order val="5"/>
          <c:tx>
            <c:strRef>
              <c:f>'Ethernet Summary'!$B$81</c:f>
              <c:strCache>
                <c:ptCount val="1"/>
                <c:pt idx="0">
                  <c:v>100G</c:v>
                </c:pt>
              </c:strCache>
            </c:strRef>
          </c:tx>
          <c:invertIfNegative val="0"/>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Summary'!$C$81:$L$81</c:f>
              <c:numCache>
                <c:formatCode>_("$"* #,##0_);_("$"* \(#,##0\);_("$"* "-"??_);_(@_)</c:formatCode>
                <c:ptCount val="10"/>
                <c:pt idx="0">
                  <c:v>1143.1589641396481</c:v>
                </c:pt>
                <c:pt idx="1">
                  <c:v>1653.8532387335786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8B26-3942-8E47-52AAF3C4E892}"/>
            </c:ext>
          </c:extLst>
        </c:ser>
        <c:ser>
          <c:idx val="6"/>
          <c:order val="6"/>
          <c:tx>
            <c:strRef>
              <c:f>'Ethernet Summary'!$B$82</c:f>
              <c:strCache>
                <c:ptCount val="1"/>
                <c:pt idx="0">
                  <c:v>200G</c:v>
                </c:pt>
              </c:strCache>
            </c:strRef>
          </c:tx>
          <c:invertIfNegative val="0"/>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Summary'!$C$82:$L$82</c:f>
              <c:numCache>
                <c:formatCode>_("$"* #,##0_);_("$"* \(#,##0\);_("$"* "-"??_);_(@_)</c:formatCode>
                <c:ptCount val="10"/>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8B26-3942-8E47-52AAF3C4E892}"/>
            </c:ext>
          </c:extLst>
        </c:ser>
        <c:ser>
          <c:idx val="5"/>
          <c:order val="7"/>
          <c:tx>
            <c:strRef>
              <c:f>'Ethernet Summary'!$B$83</c:f>
              <c:strCache>
                <c:ptCount val="1"/>
                <c:pt idx="0">
                  <c:v>400 G</c:v>
                </c:pt>
              </c:strCache>
            </c:strRef>
          </c:tx>
          <c:invertIfNegative val="0"/>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Summary'!$C$83:$L$83</c:f>
              <c:numCache>
                <c:formatCode>_("$"* #,##0_);_("$"* \(#,##0\);_("$"* "-"??_);_(@_)</c:formatCode>
                <c:ptCount val="10"/>
                <c:pt idx="1">
                  <c:v>1.3482999999999998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8B26-3942-8E47-52AAF3C4E892}"/>
            </c:ext>
          </c:extLst>
        </c:ser>
        <c:ser>
          <c:idx val="8"/>
          <c:order val="8"/>
          <c:tx>
            <c:strRef>
              <c:f>'Ethernet Summary'!$B$84</c:f>
              <c:strCache>
                <c:ptCount val="1"/>
                <c:pt idx="0">
                  <c:v>2x400G, 800G</c:v>
                </c:pt>
              </c:strCache>
            </c:strRef>
          </c:tx>
          <c:invertIfNegative val="0"/>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Summary'!$C$84:$L$84</c:f>
              <c:numCache>
                <c:formatCode>_("$"* #,##0_);_("$"* \(#,##0\);_("$"* "-"??_);_(@_)</c:formatCode>
                <c:ptCount val="10"/>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07-0F48-8B7F-7D5D38B0FF70}"/>
            </c:ext>
          </c:extLst>
        </c:ser>
        <c:dLbls>
          <c:showLegendKey val="0"/>
          <c:showVal val="0"/>
          <c:showCatName val="0"/>
          <c:showSerName val="0"/>
          <c:showPercent val="0"/>
          <c:showBubbleSize val="0"/>
        </c:dLbls>
        <c:gapWidth val="150"/>
        <c:overlap val="100"/>
        <c:axId val="395753728"/>
        <c:axId val="395767808"/>
      </c:barChart>
      <c:catAx>
        <c:axId val="395753728"/>
        <c:scaling>
          <c:orientation val="minMax"/>
        </c:scaling>
        <c:delete val="0"/>
        <c:axPos val="b"/>
        <c:numFmt formatCode="General" sourceLinked="1"/>
        <c:majorTickMark val="out"/>
        <c:minorTickMark val="none"/>
        <c:tickLblPos val="nextTo"/>
        <c:txPr>
          <a:bodyPr/>
          <a:lstStyle/>
          <a:p>
            <a:pPr>
              <a:defRPr sz="1200"/>
            </a:pPr>
            <a:endParaRPr lang="en-US"/>
          </a:p>
        </c:txPr>
        <c:crossAx val="395767808"/>
        <c:crosses val="autoZero"/>
        <c:auto val="1"/>
        <c:lblAlgn val="ctr"/>
        <c:lblOffset val="100"/>
        <c:noMultiLvlLbl val="0"/>
      </c:catAx>
      <c:valAx>
        <c:axId val="395767808"/>
        <c:scaling>
          <c:orientation val="minMax"/>
          <c:min val="0"/>
        </c:scaling>
        <c:delete val="0"/>
        <c:axPos val="l"/>
        <c:majorGridlines/>
        <c:numFmt formatCode="&quot;$&quot;#,##0" sourceLinked="0"/>
        <c:majorTickMark val="out"/>
        <c:minorTickMark val="none"/>
        <c:tickLblPos val="nextTo"/>
        <c:txPr>
          <a:bodyPr/>
          <a:lstStyle/>
          <a:p>
            <a:pPr>
              <a:defRPr sz="1200"/>
            </a:pPr>
            <a:endParaRPr lang="en-US"/>
          </a:p>
        </c:txPr>
        <c:crossAx val="395753728"/>
        <c:crosses val="autoZero"/>
        <c:crossBetween val="between"/>
      </c:valAx>
    </c:plotArea>
    <c:legend>
      <c:legendPos val="t"/>
      <c:layout>
        <c:manualLayout>
          <c:xMode val="edge"/>
          <c:yMode val="edge"/>
          <c:x val="0.212452796040387"/>
          <c:y val="4.9869349664625202E-2"/>
          <c:w val="0.78754726797636387"/>
          <c:h val="6.6626597828094949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Shipments -</a:t>
            </a:r>
            <a:r>
              <a:rPr lang="en-US" sz="1600" baseline="0"/>
              <a:t> total</a:t>
            </a:r>
            <a:endParaRPr lang="en-US" sz="1600"/>
          </a:p>
        </c:rich>
      </c:tx>
      <c:layout>
        <c:manualLayout>
          <c:xMode val="edge"/>
          <c:yMode val="edge"/>
          <c:x val="0.38169870077083301"/>
          <c:y val="4.37876224458801E-3"/>
        </c:manualLayout>
      </c:layout>
      <c:overlay val="0"/>
    </c:title>
    <c:autoTitleDeleted val="0"/>
    <c:plotArea>
      <c:layout>
        <c:manualLayout>
          <c:layoutTarget val="inner"/>
          <c:xMode val="edge"/>
          <c:yMode val="edge"/>
          <c:x val="0.15769722241206299"/>
          <c:y val="0.165663424073374"/>
          <c:w val="0.81089664617587098"/>
          <c:h val="0.72596261750272495"/>
        </c:manualLayout>
      </c:layout>
      <c:barChart>
        <c:barDir val="col"/>
        <c:grouping val="stacked"/>
        <c:varyColors val="0"/>
        <c:ser>
          <c:idx val="0"/>
          <c:order val="0"/>
          <c:tx>
            <c:strRef>
              <c:f>'Ethernet Summary'!$B$59</c:f>
              <c:strCache>
                <c:ptCount val="1"/>
                <c:pt idx="0">
                  <c:v>G</c:v>
                </c:pt>
              </c:strCache>
            </c:strRef>
          </c:tx>
          <c:invertIfNegative val="0"/>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Summary'!$C$59:$L$59</c:f>
              <c:numCache>
                <c:formatCode>_(* #,##0_);_(* \(#,##0\);_(* "-"??_);_(@_)</c:formatCode>
                <c:ptCount val="10"/>
                <c:pt idx="0">
                  <c:v>13567410.105</c:v>
                </c:pt>
                <c:pt idx="1">
                  <c:v>11273695.050000001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99C-464F-98A3-D41CA66B069F}"/>
            </c:ext>
          </c:extLst>
        </c:ser>
        <c:ser>
          <c:idx val="1"/>
          <c:order val="1"/>
          <c:tx>
            <c:strRef>
              <c:f>'Ethernet Summary'!$B$60</c:f>
              <c:strCache>
                <c:ptCount val="1"/>
                <c:pt idx="0">
                  <c:v>10 G</c:v>
                </c:pt>
              </c:strCache>
            </c:strRef>
          </c:tx>
          <c:invertIfNegative val="0"/>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Summary'!$C$60:$L$60</c:f>
              <c:numCache>
                <c:formatCode>_(* #,##0_);_(* \(#,##0\);_(* "-"??_);_(@_)</c:formatCode>
                <c:ptCount val="10"/>
                <c:pt idx="0">
                  <c:v>18516818.93</c:v>
                </c:pt>
                <c:pt idx="1">
                  <c:v>19945022.100000001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99C-464F-98A3-D41CA66B069F}"/>
            </c:ext>
          </c:extLst>
        </c:ser>
        <c:ser>
          <c:idx val="4"/>
          <c:order val="2"/>
          <c:tx>
            <c:strRef>
              <c:f>'Ethernet Summary'!$B$61</c:f>
              <c:strCache>
                <c:ptCount val="1"/>
                <c:pt idx="0">
                  <c:v>25 G</c:v>
                </c:pt>
              </c:strCache>
            </c:strRef>
          </c:tx>
          <c:invertIfNegative val="0"/>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Summary'!$C$61:$L$61</c:f>
              <c:numCache>
                <c:formatCode>_(* #,##0_);_(* \(#,##0\);_(* "-"??_);_(@_)</c:formatCode>
                <c:ptCount val="10"/>
                <c:pt idx="0">
                  <c:v>11694</c:v>
                </c:pt>
                <c:pt idx="1">
                  <c:v>113327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99C-464F-98A3-D41CA66B069F}"/>
            </c:ext>
          </c:extLst>
        </c:ser>
        <c:ser>
          <c:idx val="2"/>
          <c:order val="3"/>
          <c:tx>
            <c:strRef>
              <c:f>'Ethernet Summary'!$B$62</c:f>
              <c:strCache>
                <c:ptCount val="1"/>
                <c:pt idx="0">
                  <c:v>40 G</c:v>
                </c:pt>
              </c:strCache>
            </c:strRef>
          </c:tx>
          <c:invertIfNegative val="0"/>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Summary'!$C$62:$L$62</c:f>
              <c:numCache>
                <c:formatCode>_(* #,##0_);_(* \(#,##0\);_(* "-"??_);_(@_)</c:formatCode>
                <c:ptCount val="10"/>
                <c:pt idx="0">
                  <c:v>3153068</c:v>
                </c:pt>
                <c:pt idx="1">
                  <c:v>3864160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99C-464F-98A3-D41CA66B069F}"/>
            </c:ext>
          </c:extLst>
        </c:ser>
        <c:ser>
          <c:idx val="6"/>
          <c:order val="4"/>
          <c:tx>
            <c:strRef>
              <c:f>'Ethernet Summary'!$B$63</c:f>
              <c:strCache>
                <c:ptCount val="1"/>
                <c:pt idx="0">
                  <c:v>50G</c:v>
                </c:pt>
              </c:strCache>
            </c:strRef>
          </c:tx>
          <c:invertIfNegative val="0"/>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Summary'!$C$63:$L$63</c:f>
              <c:numCache>
                <c:formatCode>_(* #,##0_);_(* \(#,##0\);_(* "-"??_);_(@_)</c:formatCode>
                <c:ptCount val="10"/>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99C-464F-98A3-D41CA66B069F}"/>
            </c:ext>
          </c:extLst>
        </c:ser>
        <c:ser>
          <c:idx val="3"/>
          <c:order val="5"/>
          <c:tx>
            <c:strRef>
              <c:f>'Ethernet Summary'!$B$64</c:f>
              <c:strCache>
                <c:ptCount val="1"/>
                <c:pt idx="0">
                  <c:v>100G</c:v>
                </c:pt>
              </c:strCache>
            </c:strRef>
          </c:tx>
          <c:invertIfNegative val="0"/>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Summary'!$C$64:$L$64</c:f>
              <c:numCache>
                <c:formatCode>_(* #,##0_);_(* \(#,##0\);_(* "-"??_);_(@_)</c:formatCode>
                <c:ptCount val="10"/>
                <c:pt idx="0">
                  <c:v>919370</c:v>
                </c:pt>
                <c:pt idx="1">
                  <c:v>2881490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299C-464F-98A3-D41CA66B069F}"/>
            </c:ext>
          </c:extLst>
        </c:ser>
        <c:ser>
          <c:idx val="7"/>
          <c:order val="6"/>
          <c:tx>
            <c:strRef>
              <c:f>'Ethernet Summary'!$B$65</c:f>
              <c:strCache>
                <c:ptCount val="1"/>
                <c:pt idx="0">
                  <c:v>200G</c:v>
                </c:pt>
              </c:strCache>
            </c:strRef>
          </c:tx>
          <c:invertIfNegative val="0"/>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Summary'!$C$65:$L$65</c:f>
              <c:numCache>
                <c:formatCode>_(* #,##0_);_(* \(#,##0\);_(* "-"??_);_(@_)</c:formatCode>
                <c:ptCount val="10"/>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299C-464F-98A3-D41CA66B069F}"/>
            </c:ext>
          </c:extLst>
        </c:ser>
        <c:ser>
          <c:idx val="5"/>
          <c:order val="7"/>
          <c:tx>
            <c:strRef>
              <c:f>'Ethernet Summary'!$B$66</c:f>
              <c:strCache>
                <c:ptCount val="1"/>
                <c:pt idx="0">
                  <c:v>400 G</c:v>
                </c:pt>
              </c:strCache>
            </c:strRef>
          </c:tx>
          <c:invertIfNegative val="0"/>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Summary'!$C$66:$L$66</c:f>
              <c:numCache>
                <c:formatCode>_(* #,##0_);_(* \(#,##0\);_(* "-"??_);_(@_)</c:formatCode>
                <c:ptCount val="10"/>
                <c:pt idx="0">
                  <c:v>0</c:v>
                </c:pt>
                <c:pt idx="1">
                  <c:v>89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299C-464F-98A3-D41CA66B069F}"/>
            </c:ext>
          </c:extLst>
        </c:ser>
        <c:ser>
          <c:idx val="8"/>
          <c:order val="8"/>
          <c:tx>
            <c:strRef>
              <c:f>'Ethernet Summary'!$B$67</c:f>
              <c:strCache>
                <c:ptCount val="1"/>
                <c:pt idx="0">
                  <c:v>2x400G, 800G</c:v>
                </c:pt>
              </c:strCache>
            </c:strRef>
          </c:tx>
          <c:invertIfNegative val="0"/>
          <c:cat>
            <c:numRef>
              <c:f>'Ethernet Summary'!$C$58:$L$58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Summary'!$C$67:$L$67</c:f>
              <c:numCache>
                <c:formatCode>_(* #,##0_);_(* \(#,##0\);_(* "-"??_);_(@_)</c:formatCode>
                <c:ptCount val="10"/>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F49-6244-85F4-0374DD7B38AC}"/>
            </c:ext>
          </c:extLst>
        </c:ser>
        <c:dLbls>
          <c:showLegendKey val="0"/>
          <c:showVal val="0"/>
          <c:showCatName val="0"/>
          <c:showSerName val="0"/>
          <c:showPercent val="0"/>
          <c:showBubbleSize val="0"/>
        </c:dLbls>
        <c:gapWidth val="150"/>
        <c:overlap val="100"/>
        <c:axId val="395946624"/>
        <c:axId val="395952512"/>
      </c:barChart>
      <c:catAx>
        <c:axId val="395946624"/>
        <c:scaling>
          <c:orientation val="minMax"/>
        </c:scaling>
        <c:delete val="0"/>
        <c:axPos val="b"/>
        <c:numFmt formatCode="General" sourceLinked="1"/>
        <c:majorTickMark val="out"/>
        <c:minorTickMark val="none"/>
        <c:tickLblPos val="nextTo"/>
        <c:txPr>
          <a:bodyPr/>
          <a:lstStyle/>
          <a:p>
            <a:pPr>
              <a:defRPr sz="1200"/>
            </a:pPr>
            <a:endParaRPr lang="en-US"/>
          </a:p>
        </c:txPr>
        <c:crossAx val="395952512"/>
        <c:crosses val="autoZero"/>
        <c:auto val="1"/>
        <c:lblAlgn val="ctr"/>
        <c:lblOffset val="100"/>
        <c:noMultiLvlLbl val="0"/>
      </c:catAx>
      <c:valAx>
        <c:axId val="395952512"/>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395946624"/>
        <c:crosses val="autoZero"/>
        <c:crossBetween val="between"/>
        <c:minorUnit val="1000000"/>
      </c:valAx>
    </c:plotArea>
    <c:legend>
      <c:legendPos val="t"/>
      <c:layout>
        <c:manualLayout>
          <c:xMode val="edge"/>
          <c:yMode val="edge"/>
          <c:x val="0.146566917919387"/>
          <c:y val="6.2988503570455198E-2"/>
          <c:w val="0.79526107991409256"/>
          <c:h val="6.5771693077724735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2x400G, 800G Shipments</a:t>
            </a:r>
          </a:p>
        </c:rich>
      </c:tx>
      <c:layout>
        <c:manualLayout>
          <c:xMode val="edge"/>
          <c:yMode val="edge"/>
          <c:x val="0.34452532986484402"/>
          <c:y val="1.07355919187456E-2"/>
        </c:manualLayout>
      </c:layout>
      <c:overlay val="0"/>
    </c:title>
    <c:autoTitleDeleted val="0"/>
    <c:plotArea>
      <c:layout>
        <c:manualLayout>
          <c:layoutTarget val="inner"/>
          <c:xMode val="edge"/>
          <c:yMode val="edge"/>
          <c:x val="0.11778837016807278"/>
          <c:y val="9.6668311342570631E-2"/>
          <c:w val="0.86755786851239303"/>
          <c:h val="0.83507402397069952"/>
        </c:manualLayout>
      </c:layout>
      <c:lineChart>
        <c:grouping val="standard"/>
        <c:varyColors val="0"/>
        <c:ser>
          <c:idx val="2"/>
          <c:order val="0"/>
          <c:tx>
            <c:strRef>
              <c:f>'Ethernet Summary'!$B$350</c:f>
              <c:strCache>
                <c:ptCount val="1"/>
                <c:pt idx="0">
                  <c:v>2x400G SR8_50 m_OSFP, QSFP-DD</c:v>
                </c:pt>
              </c:strCache>
            </c:strRef>
          </c:tx>
          <c:spPr>
            <a:ln>
              <a:solidFill>
                <a:schemeClr val="accent2"/>
              </a:solidFill>
            </a:ln>
          </c:spPr>
          <c:marker>
            <c:spPr>
              <a:solidFill>
                <a:schemeClr val="accent2"/>
              </a:solidFill>
              <a:ln>
                <a:solidFill>
                  <a:schemeClr val="accent2"/>
                </a:solidFill>
              </a:ln>
            </c:spPr>
          </c:marker>
          <c:cat>
            <c:numRef>
              <c:f>'Ethernet Summary'!$C$349:$L$349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Summary'!$C$350:$L$350</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7A53-5949-8D09-6804500D4D7C}"/>
            </c:ext>
          </c:extLst>
        </c:ser>
        <c:ser>
          <c:idx val="0"/>
          <c:order val="1"/>
          <c:tx>
            <c:strRef>
              <c:f>'Ethernet Summary'!$B$351</c:f>
              <c:strCache>
                <c:ptCount val="1"/>
                <c:pt idx="0">
                  <c:v>800G DR4_500 m_OSFP, QSFP-DD</c:v>
                </c:pt>
              </c:strCache>
            </c:strRef>
          </c:tx>
          <c:cat>
            <c:numRef>
              <c:f>'Ethernet Summary'!$C$349:$L$349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Summary'!$C$351:$L$351</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7A53-5949-8D09-6804500D4D7C}"/>
            </c:ext>
          </c:extLst>
        </c:ser>
        <c:ser>
          <c:idx val="3"/>
          <c:order val="2"/>
          <c:tx>
            <c:strRef>
              <c:f>'Ethernet Summary'!$B$352</c:f>
              <c:strCache>
                <c:ptCount val="1"/>
                <c:pt idx="0">
                  <c:v>2x400G FR8_2 km_OSFP, QSFP-DD</c:v>
                </c:pt>
              </c:strCache>
            </c:strRef>
          </c:tx>
          <c:spPr>
            <a:ln>
              <a:solidFill>
                <a:schemeClr val="accent3"/>
              </a:solidFill>
            </a:ln>
          </c:spPr>
          <c:marker>
            <c:symbol val="x"/>
            <c:size val="5"/>
            <c:spPr>
              <a:solidFill>
                <a:schemeClr val="accent3"/>
              </a:solidFill>
              <a:ln>
                <a:solidFill>
                  <a:schemeClr val="accent3"/>
                </a:solidFill>
              </a:ln>
            </c:spPr>
          </c:marker>
          <c:cat>
            <c:numRef>
              <c:f>'Ethernet Summary'!$C$349:$L$349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Summary'!$C$352:$L$352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7A53-5949-8D09-6804500D4D7C}"/>
            </c:ext>
          </c:extLst>
        </c:ser>
        <c:dLbls>
          <c:showLegendKey val="0"/>
          <c:showVal val="0"/>
          <c:showCatName val="0"/>
          <c:showSerName val="0"/>
          <c:showPercent val="0"/>
          <c:showBubbleSize val="0"/>
        </c:dLbls>
        <c:marker val="1"/>
        <c:smooth val="0"/>
        <c:axId val="396060928"/>
        <c:axId val="396067200"/>
      </c:lineChart>
      <c:catAx>
        <c:axId val="396060928"/>
        <c:scaling>
          <c:orientation val="minMax"/>
        </c:scaling>
        <c:delete val="0"/>
        <c:axPos val="b"/>
        <c:numFmt formatCode="General" sourceLinked="1"/>
        <c:majorTickMark val="out"/>
        <c:minorTickMark val="none"/>
        <c:tickLblPos val="nextTo"/>
        <c:txPr>
          <a:bodyPr/>
          <a:lstStyle/>
          <a:p>
            <a:pPr>
              <a:defRPr sz="1200"/>
            </a:pPr>
            <a:endParaRPr lang="en-US"/>
          </a:p>
        </c:txPr>
        <c:crossAx val="396067200"/>
        <c:crosses val="autoZero"/>
        <c:auto val="1"/>
        <c:lblAlgn val="ctr"/>
        <c:lblOffset val="100"/>
        <c:noMultiLvlLbl val="0"/>
      </c:catAx>
      <c:valAx>
        <c:axId val="396067200"/>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396060928"/>
        <c:crosses val="autoZero"/>
        <c:crossBetween val="between"/>
      </c:valAx>
    </c:plotArea>
    <c:legend>
      <c:legendPos val="t"/>
      <c:layout>
        <c:manualLayout>
          <c:xMode val="edge"/>
          <c:yMode val="edge"/>
          <c:x val="0.13896660215576456"/>
          <c:y val="0.11707254188820033"/>
          <c:w val="0.39834110031177394"/>
          <c:h val="0.20134053746489214"/>
        </c:manualLayout>
      </c:layout>
      <c:overlay val="0"/>
      <c:spPr>
        <a:solidFill>
          <a:sysClr val="window" lastClr="FFFFFF"/>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Cloud'!$B$89</c:f>
          <c:strCache>
            <c:ptCount val="1"/>
            <c:pt idx="0">
              <c:v>Google</c:v>
            </c:pt>
          </c:strCache>
        </c:strRef>
      </c:tx>
      <c:layout>
        <c:manualLayout>
          <c:xMode val="edge"/>
          <c:yMode val="edge"/>
          <c:x val="0.46953948565072734"/>
          <c:y val="4.72131050031021E-2"/>
        </c:manualLayout>
      </c:layout>
      <c:overlay val="1"/>
    </c:title>
    <c:autoTitleDeleted val="0"/>
    <c:plotArea>
      <c:layout/>
      <c:lineChart>
        <c:grouping val="standard"/>
        <c:varyColors val="0"/>
        <c:ser>
          <c:idx val="0"/>
          <c:order val="0"/>
          <c:cat>
            <c:numRef>
              <c:f>'Top 5 Cloud'!$C$89:$L$89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Cloud'!$C$106:$L$106</c:f>
              <c:numCache>
                <c:formatCode>0%</c:formatCode>
                <c:ptCount val="10"/>
                <c:pt idx="0">
                  <c:v>0.42221242148363269</c:v>
                </c:pt>
                <c:pt idx="1">
                  <c:v>0.6143755203067971</c:v>
                </c:pt>
              </c:numCache>
            </c:numRef>
          </c:val>
          <c:smooth val="0"/>
          <c:extLst xmlns:c16r2="http://schemas.microsoft.com/office/drawing/2015/06/chart">
            <c:ext xmlns:c16="http://schemas.microsoft.com/office/drawing/2014/chart" uri="{C3380CC4-5D6E-409C-BE32-E72D297353CC}">
              <c16:uniqueId val="{00000000-8076-D641-9628-CA2F1F4C3B73}"/>
            </c:ext>
          </c:extLst>
        </c:ser>
        <c:dLbls>
          <c:showLegendKey val="0"/>
          <c:showVal val="0"/>
          <c:showCatName val="0"/>
          <c:showSerName val="0"/>
          <c:showPercent val="0"/>
          <c:showBubbleSize val="0"/>
        </c:dLbls>
        <c:marker val="1"/>
        <c:smooth val="0"/>
        <c:axId val="119497088"/>
        <c:axId val="119498624"/>
      </c:lineChart>
      <c:catAx>
        <c:axId val="119497088"/>
        <c:scaling>
          <c:orientation val="minMax"/>
        </c:scaling>
        <c:delete val="0"/>
        <c:axPos val="b"/>
        <c:numFmt formatCode="General" sourceLinked="1"/>
        <c:majorTickMark val="out"/>
        <c:minorTickMark val="none"/>
        <c:tickLblPos val="nextTo"/>
        <c:crossAx val="119498624"/>
        <c:crosses val="autoZero"/>
        <c:auto val="1"/>
        <c:lblAlgn val="ctr"/>
        <c:lblOffset val="100"/>
        <c:noMultiLvlLbl val="0"/>
      </c:catAx>
      <c:valAx>
        <c:axId val="119498624"/>
        <c:scaling>
          <c:orientation val="minMax"/>
        </c:scaling>
        <c:delete val="0"/>
        <c:axPos val="l"/>
        <c:majorGridlines/>
        <c:numFmt formatCode="0%" sourceLinked="1"/>
        <c:majorTickMark val="out"/>
        <c:minorTickMark val="none"/>
        <c:tickLblPos val="nextTo"/>
        <c:crossAx val="119497088"/>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Facebook</a:t>
            </a:r>
          </a:p>
        </c:rich>
      </c:tx>
      <c:layout>
        <c:manualLayout>
          <c:xMode val="edge"/>
          <c:yMode val="edge"/>
          <c:x val="0.43607213639842568"/>
          <c:y val="2.0553548453502133E-2"/>
        </c:manualLayout>
      </c:layout>
      <c:overlay val="1"/>
    </c:title>
    <c:autoTitleDeleted val="0"/>
    <c:plotArea>
      <c:layout/>
      <c:lineChart>
        <c:grouping val="standard"/>
        <c:varyColors val="0"/>
        <c:ser>
          <c:idx val="0"/>
          <c:order val="0"/>
          <c:cat>
            <c:numRef>
              <c:f>'Top 5 Cloud'!$C$126:$L$126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Cloud'!$C$142:$L$142</c:f>
              <c:numCache>
                <c:formatCode>0%</c:formatCode>
                <c:ptCount val="10"/>
                <c:pt idx="0">
                  <c:v>0.47056812602243459</c:v>
                </c:pt>
                <c:pt idx="1">
                  <c:v>1.1299197187097207</c:v>
                </c:pt>
              </c:numCache>
            </c:numRef>
          </c:val>
          <c:smooth val="0"/>
          <c:extLst xmlns:c16r2="http://schemas.microsoft.com/office/drawing/2015/06/chart">
            <c:ext xmlns:c16="http://schemas.microsoft.com/office/drawing/2014/chart" uri="{C3380CC4-5D6E-409C-BE32-E72D297353CC}">
              <c16:uniqueId val="{00000000-8076-D641-9628-CA2F1F4C3B73}"/>
            </c:ext>
          </c:extLst>
        </c:ser>
        <c:dLbls>
          <c:showLegendKey val="0"/>
          <c:showVal val="0"/>
          <c:showCatName val="0"/>
          <c:showSerName val="0"/>
          <c:showPercent val="0"/>
          <c:showBubbleSize val="0"/>
        </c:dLbls>
        <c:marker val="1"/>
        <c:smooth val="0"/>
        <c:axId val="119510912"/>
        <c:axId val="119512448"/>
      </c:lineChart>
      <c:catAx>
        <c:axId val="119510912"/>
        <c:scaling>
          <c:orientation val="minMax"/>
        </c:scaling>
        <c:delete val="0"/>
        <c:axPos val="b"/>
        <c:numFmt formatCode="General" sourceLinked="1"/>
        <c:majorTickMark val="out"/>
        <c:minorTickMark val="none"/>
        <c:tickLblPos val="nextTo"/>
        <c:crossAx val="119512448"/>
        <c:crosses val="autoZero"/>
        <c:auto val="1"/>
        <c:lblAlgn val="ctr"/>
        <c:lblOffset val="100"/>
        <c:noMultiLvlLbl val="0"/>
      </c:catAx>
      <c:valAx>
        <c:axId val="119512448"/>
        <c:scaling>
          <c:orientation val="minMax"/>
        </c:scaling>
        <c:delete val="0"/>
        <c:axPos val="l"/>
        <c:majorGridlines/>
        <c:numFmt formatCode="0%" sourceLinked="1"/>
        <c:majorTickMark val="out"/>
        <c:minorTickMark val="none"/>
        <c:tickLblPos val="nextTo"/>
        <c:crossAx val="11951091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Amazon</a:t>
            </a:r>
          </a:p>
        </c:rich>
      </c:tx>
      <c:layout>
        <c:manualLayout>
          <c:xMode val="edge"/>
          <c:yMode val="edge"/>
          <c:x val="0.50927993964671603"/>
          <c:y val="7.206433586141707E-2"/>
        </c:manualLayout>
      </c:layout>
      <c:overlay val="1"/>
    </c:title>
    <c:autoTitleDeleted val="0"/>
    <c:plotArea>
      <c:layout/>
      <c:lineChart>
        <c:grouping val="standard"/>
        <c:varyColors val="0"/>
        <c:ser>
          <c:idx val="0"/>
          <c:order val="0"/>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Cloud'!$C$184:$L$184</c:f>
              <c:numCache>
                <c:formatCode>0%</c:formatCode>
                <c:ptCount val="10"/>
                <c:pt idx="0">
                  <c:v>0.71745956473676298</c:v>
                </c:pt>
                <c:pt idx="1">
                  <c:v>1.345642718205641</c:v>
                </c:pt>
              </c:numCache>
            </c:numRef>
          </c:val>
          <c:smooth val="0"/>
          <c:extLst xmlns:c16r2="http://schemas.microsoft.com/office/drawing/2015/06/chart">
            <c:ext xmlns:c16="http://schemas.microsoft.com/office/drawing/2014/chart" uri="{C3380CC4-5D6E-409C-BE32-E72D297353CC}">
              <c16:uniqueId val="{00000000-8076-D641-9628-CA2F1F4C3B73}"/>
            </c:ext>
          </c:extLst>
        </c:ser>
        <c:dLbls>
          <c:showLegendKey val="0"/>
          <c:showVal val="0"/>
          <c:showCatName val="0"/>
          <c:showSerName val="0"/>
          <c:showPercent val="0"/>
          <c:showBubbleSize val="0"/>
        </c:dLbls>
        <c:marker val="1"/>
        <c:smooth val="0"/>
        <c:axId val="119545216"/>
        <c:axId val="396084352"/>
      </c:lineChart>
      <c:catAx>
        <c:axId val="119545216"/>
        <c:scaling>
          <c:orientation val="minMax"/>
        </c:scaling>
        <c:delete val="0"/>
        <c:axPos val="b"/>
        <c:numFmt formatCode="General" sourceLinked="1"/>
        <c:majorTickMark val="out"/>
        <c:minorTickMark val="none"/>
        <c:tickLblPos val="nextTo"/>
        <c:crossAx val="396084352"/>
        <c:crosses val="autoZero"/>
        <c:auto val="1"/>
        <c:lblAlgn val="ctr"/>
        <c:lblOffset val="100"/>
        <c:noMultiLvlLbl val="0"/>
      </c:catAx>
      <c:valAx>
        <c:axId val="396084352"/>
        <c:scaling>
          <c:orientation val="minMax"/>
        </c:scaling>
        <c:delete val="0"/>
        <c:axPos val="l"/>
        <c:majorGridlines/>
        <c:numFmt formatCode="0%" sourceLinked="1"/>
        <c:majorTickMark val="out"/>
        <c:minorTickMark val="none"/>
        <c:tickLblPos val="nextTo"/>
        <c:crossAx val="11954521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'Mega-DCI' market segment</a:t>
            </a:r>
          </a:p>
          <a:p>
            <a:pPr>
              <a:defRPr/>
            </a:pPr>
            <a:r>
              <a:rPr lang="en-US"/>
              <a:t>is part of the overall DWDM market </a:t>
            </a:r>
          </a:p>
        </c:rich>
      </c:tx>
      <c:layout/>
      <c:overlay val="0"/>
    </c:title>
    <c:autoTitleDeleted val="0"/>
    <c:plotArea>
      <c:layout>
        <c:manualLayout>
          <c:layoutTarget val="inner"/>
          <c:xMode val="edge"/>
          <c:yMode val="edge"/>
          <c:x val="0.335553912794613"/>
          <c:y val="0.33331324079588798"/>
          <c:w val="0.34733540597424101"/>
          <c:h val="0.61576095894895"/>
        </c:manualLayout>
      </c:layout>
      <c:pieChart>
        <c:varyColors val="1"/>
        <c:ser>
          <c:idx val="0"/>
          <c:order val="0"/>
          <c:tx>
            <c:strRef>
              <c:f>Segmentation!$K$25:$K$26</c:f>
              <c:strCache>
                <c:ptCount val="1"/>
                <c:pt idx="0">
                  <c:v>Rest of DWDM Mega-DCI DWDM</c:v>
                </c:pt>
              </c:strCache>
            </c:strRef>
          </c:tx>
          <c:dLbls>
            <c:dLbl>
              <c:idx val="0"/>
              <c:layout>
                <c:manualLayout>
                  <c:x val="1.7268504872627599E-2"/>
                  <c:y val="-8.3776699788748896E-2"/>
                </c:manualLayout>
              </c:layout>
              <c:spPr/>
              <c:txPr>
                <a:bodyPr/>
                <a:lstStyle/>
                <a:p>
                  <a:pPr>
                    <a:defRPr sz="1200" b="1"/>
                  </a:pPr>
                  <a:endParaRPr lang="en-US"/>
                </a:p>
              </c:txPr>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2AC-5F4E-A2E8-A8EE554E11DD}"/>
                </c:ext>
              </c:extLst>
            </c:dLbl>
            <c:dLbl>
              <c:idx val="1"/>
              <c:layout>
                <c:manualLayout>
                  <c:x val="-1.9794493758546701E-2"/>
                  <c:y val="-2.5758499941718301E-2"/>
                </c:manualLayout>
              </c:layout>
              <c:spPr/>
              <c:txPr>
                <a:bodyPr/>
                <a:lstStyle/>
                <a:p>
                  <a:pPr>
                    <a:defRPr sz="1200" b="1"/>
                  </a:pPr>
                  <a:endParaRPr lang="en-US"/>
                </a:p>
              </c:txPr>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2AC-5F4E-A2E8-A8EE554E11DD}"/>
                </c:ext>
              </c:extLst>
            </c:dLbl>
            <c:spPr>
              <a:noFill/>
              <a:ln>
                <a:noFill/>
              </a:ln>
              <a:effectLst/>
            </c:spPr>
            <c:txPr>
              <a:bodyPr/>
              <a:lstStyle/>
              <a:p>
                <a:pPr>
                  <a:defRPr sz="1200"/>
                </a:pPr>
                <a:endParaRPr lang="en-US"/>
              </a:p>
            </c:txP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Segmentation!$K$25:$K$26</c:f>
              <c:strCache>
                <c:ptCount val="2"/>
                <c:pt idx="0">
                  <c:v>Rest of DWDM</c:v>
                </c:pt>
                <c:pt idx="1">
                  <c:v>Mega-DCI DWDM</c:v>
                </c:pt>
              </c:strCache>
            </c:strRef>
          </c:cat>
          <c:val>
            <c:numRef>
              <c:f>'[10]WDM segments'!#REF!</c:f>
              <c:numCache>
                <c:formatCode>General</c:formatCode>
                <c:ptCount val="2"/>
                <c:pt idx="0">
                  <c:v>86448.937900865014</c:v>
                </c:pt>
                <c:pt idx="1">
                  <c:v>30625</c:v>
                </c:pt>
              </c:numCache>
            </c:numRef>
          </c:val>
          <c:extLst xmlns:c16r2="http://schemas.microsoft.com/office/drawing/2015/06/chart">
            <c:ext xmlns:c16="http://schemas.microsoft.com/office/drawing/2014/chart" uri="{C3380CC4-5D6E-409C-BE32-E72D297353CC}">
              <c16:uniqueId val="{00000002-22AC-5F4E-A2E8-A8EE554E11DD}"/>
            </c:ext>
          </c:extLst>
        </c:ser>
        <c:dLbls>
          <c:showLegendKey val="0"/>
          <c:showVal val="1"/>
          <c:showCatName val="0"/>
          <c:showSerName val="0"/>
          <c:showPercent val="0"/>
          <c:showBubbleSize val="0"/>
          <c:showLeaderLines val="0"/>
        </c:dLbls>
        <c:firstSliceAng val="310"/>
      </c:pieChart>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Microsoft</a:t>
            </a:r>
          </a:p>
        </c:rich>
      </c:tx>
      <c:layout>
        <c:manualLayout>
          <c:xMode val="edge"/>
          <c:yMode val="edge"/>
          <c:x val="0.4178526397754021"/>
          <c:y val="4.9870446019996786E-4"/>
        </c:manualLayout>
      </c:layout>
      <c:overlay val="1"/>
    </c:title>
    <c:autoTitleDeleted val="0"/>
    <c:plotArea>
      <c:layout>
        <c:manualLayout>
          <c:layoutTarget val="inner"/>
          <c:xMode val="edge"/>
          <c:yMode val="edge"/>
          <c:x val="8.6496801408737459E-2"/>
          <c:y val="0.13017102111499188"/>
          <c:w val="0.88855382955848372"/>
          <c:h val="0.75777684877245099"/>
        </c:manualLayout>
      </c:layout>
      <c:lineChart>
        <c:grouping val="standard"/>
        <c:varyColors val="0"/>
        <c:ser>
          <c:idx val="0"/>
          <c:order val="0"/>
          <c:cat>
            <c:numRef>
              <c:f>'Top 5 Cloud'!$C$204:$L$204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Cloud'!$C$216:$L$216</c:f>
              <c:numCache>
                <c:formatCode>0%</c:formatCode>
                <c:ptCount val="10"/>
                <c:pt idx="0">
                  <c:v>0.99242596864399601</c:v>
                </c:pt>
                <c:pt idx="1">
                  <c:v>0.8648781194602444</c:v>
                </c:pt>
              </c:numCache>
            </c:numRef>
          </c:val>
          <c:smooth val="0"/>
          <c:extLst xmlns:c16r2="http://schemas.microsoft.com/office/drawing/2015/06/chart">
            <c:ext xmlns:c16="http://schemas.microsoft.com/office/drawing/2014/chart" uri="{C3380CC4-5D6E-409C-BE32-E72D297353CC}">
              <c16:uniqueId val="{00000000-8076-D641-9628-CA2F1F4C3B73}"/>
            </c:ext>
          </c:extLst>
        </c:ser>
        <c:dLbls>
          <c:showLegendKey val="0"/>
          <c:showVal val="0"/>
          <c:showCatName val="0"/>
          <c:showSerName val="0"/>
          <c:showPercent val="0"/>
          <c:showBubbleSize val="0"/>
        </c:dLbls>
        <c:marker val="1"/>
        <c:smooth val="0"/>
        <c:axId val="119686272"/>
        <c:axId val="119687808"/>
      </c:lineChart>
      <c:catAx>
        <c:axId val="119686272"/>
        <c:scaling>
          <c:orientation val="minMax"/>
        </c:scaling>
        <c:delete val="0"/>
        <c:axPos val="b"/>
        <c:numFmt formatCode="General" sourceLinked="1"/>
        <c:majorTickMark val="out"/>
        <c:minorTickMark val="none"/>
        <c:tickLblPos val="nextTo"/>
        <c:crossAx val="119687808"/>
        <c:crosses val="autoZero"/>
        <c:auto val="1"/>
        <c:lblAlgn val="ctr"/>
        <c:lblOffset val="100"/>
        <c:noMultiLvlLbl val="0"/>
      </c:catAx>
      <c:valAx>
        <c:axId val="119687808"/>
        <c:scaling>
          <c:orientation val="minMax"/>
        </c:scaling>
        <c:delete val="0"/>
        <c:axPos val="l"/>
        <c:majorGridlines/>
        <c:numFmt formatCode="0%" sourceLinked="1"/>
        <c:majorTickMark val="out"/>
        <c:minorTickMark val="none"/>
        <c:tickLblPos val="nextTo"/>
        <c:crossAx val="119686272"/>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Alibaba</a:t>
            </a:r>
          </a:p>
        </c:rich>
      </c:tx>
      <c:layout>
        <c:manualLayout>
          <c:xMode val="edge"/>
          <c:yMode val="edge"/>
          <c:x val="0.49683834419482059"/>
          <c:y val="4.6090193271295626E-2"/>
        </c:manualLayout>
      </c:layout>
      <c:overlay val="1"/>
    </c:title>
    <c:autoTitleDeleted val="0"/>
    <c:plotArea>
      <c:layout>
        <c:manualLayout>
          <c:layoutTarget val="inner"/>
          <c:xMode val="edge"/>
          <c:yMode val="edge"/>
          <c:x val="9.4894738502370679E-2"/>
          <c:y val="5.7675426935269454E-2"/>
          <c:w val="0.87773356900027488"/>
          <c:h val="0.8326261105986309"/>
        </c:manualLayout>
      </c:layout>
      <c:lineChart>
        <c:grouping val="standard"/>
        <c:varyColors val="0"/>
        <c:ser>
          <c:idx val="0"/>
          <c:order val="0"/>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Cloud'!$C$258:$L$258</c:f>
              <c:numCache>
                <c:formatCode>0%</c:formatCode>
                <c:ptCount val="10"/>
                <c:pt idx="0">
                  <c:v>0.69280191778363331</c:v>
                </c:pt>
                <c:pt idx="1">
                  <c:v>0.4879723555557347</c:v>
                </c:pt>
              </c:numCache>
            </c:numRef>
          </c:val>
          <c:smooth val="0"/>
          <c:extLst xmlns:c16r2="http://schemas.microsoft.com/office/drawing/2015/06/chart">
            <c:ext xmlns:c16="http://schemas.microsoft.com/office/drawing/2014/chart" uri="{C3380CC4-5D6E-409C-BE32-E72D297353CC}">
              <c16:uniqueId val="{00000000-8076-D641-9628-CA2F1F4C3B73}"/>
            </c:ext>
          </c:extLst>
        </c:ser>
        <c:dLbls>
          <c:showLegendKey val="0"/>
          <c:showVal val="0"/>
          <c:showCatName val="0"/>
          <c:showSerName val="0"/>
          <c:showPercent val="0"/>
          <c:showBubbleSize val="0"/>
        </c:dLbls>
        <c:marker val="1"/>
        <c:smooth val="0"/>
        <c:axId val="119704192"/>
        <c:axId val="119722368"/>
      </c:lineChart>
      <c:catAx>
        <c:axId val="119704192"/>
        <c:scaling>
          <c:orientation val="minMax"/>
        </c:scaling>
        <c:delete val="0"/>
        <c:axPos val="b"/>
        <c:numFmt formatCode="General" sourceLinked="1"/>
        <c:majorTickMark val="out"/>
        <c:minorTickMark val="none"/>
        <c:tickLblPos val="nextTo"/>
        <c:crossAx val="119722368"/>
        <c:crosses val="autoZero"/>
        <c:auto val="1"/>
        <c:lblAlgn val="ctr"/>
        <c:lblOffset val="100"/>
        <c:noMultiLvlLbl val="0"/>
      </c:catAx>
      <c:valAx>
        <c:axId val="119722368"/>
        <c:scaling>
          <c:orientation val="minMax"/>
        </c:scaling>
        <c:delete val="0"/>
        <c:axPos val="l"/>
        <c:majorGridlines/>
        <c:numFmt formatCode="0%" sourceLinked="1"/>
        <c:majorTickMark val="out"/>
        <c:minorTickMark val="none"/>
        <c:tickLblPos val="nextTo"/>
        <c:crossAx val="119704192"/>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Cloud'!$B$89</c:f>
          <c:strCache>
            <c:ptCount val="1"/>
            <c:pt idx="0">
              <c:v>Google</c:v>
            </c:pt>
          </c:strCache>
        </c:strRef>
      </c:tx>
      <c:layout/>
      <c:overlay val="1"/>
    </c:title>
    <c:autoTitleDeleted val="0"/>
    <c:plotArea>
      <c:layout>
        <c:manualLayout>
          <c:layoutTarget val="inner"/>
          <c:xMode val="edge"/>
          <c:yMode val="edge"/>
          <c:x val="0.13428609751856727"/>
          <c:y val="5.8242738245563599E-2"/>
          <c:w val="0.70692525894830971"/>
          <c:h val="0.81033872422124165"/>
        </c:manualLayout>
      </c:layout>
      <c:lineChart>
        <c:grouping val="standard"/>
        <c:varyColors val="0"/>
        <c:ser>
          <c:idx val="2"/>
          <c:order val="0"/>
          <c:tx>
            <c:strRef>
              <c:f>'Top 5 Cloud'!$B$102</c:f>
              <c:strCache>
                <c:ptCount val="1"/>
                <c:pt idx="0">
                  <c:v>2x400G</c:v>
                </c:pt>
              </c:strCache>
            </c:strRef>
          </c:tx>
          <c:cat>
            <c:numRef>
              <c:f>'Top 5 Cloud'!$C$89:$L$89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Cloud'!$C$102:$L$102</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2-7B4E-384E-A3D4-69C2B9CC0ECB}"/>
            </c:ext>
          </c:extLst>
        </c:ser>
        <c:ser>
          <c:idx val="1"/>
          <c:order val="1"/>
          <c:tx>
            <c:strRef>
              <c:f>'Top 5 Cloud'!$B$100</c:f>
              <c:strCache>
                <c:ptCount val="1"/>
                <c:pt idx="0">
                  <c:v>2x200G FR8 and SR8</c:v>
                </c:pt>
              </c:strCache>
            </c:strRef>
          </c:tx>
          <c:cat>
            <c:numRef>
              <c:f>'Top 5 Cloud'!$C$89:$L$89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Cloud'!$C$100:$L$100</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1-7B4E-384E-A3D4-69C2B9CC0ECB}"/>
            </c:ext>
          </c:extLst>
        </c:ser>
        <c:ser>
          <c:idx val="3"/>
          <c:order val="2"/>
          <c:tx>
            <c:strRef>
              <c:f>'Top 5 Cloud'!$B$96</c:f>
              <c:strCache>
                <c:ptCount val="1"/>
                <c:pt idx="0">
                  <c:v>100G SR4, eSR4</c:v>
                </c:pt>
              </c:strCache>
            </c:strRef>
          </c:tx>
          <c:cat>
            <c:numRef>
              <c:f>'Top 5 Cloud'!$C$89:$L$89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Cloud'!$C$96:$L$96</c:f>
              <c:numCache>
                <c:formatCode>_(* #,##0_);_(* \(#,##0\);_(* "-"??_);_(@_)</c:formatCode>
                <c:ptCount val="10"/>
                <c:pt idx="0">
                  <c:v>126026.09999999999</c:v>
                </c:pt>
                <c:pt idx="1">
                  <c:v>270291.72799999994</c:v>
                </c:pt>
              </c:numCache>
            </c:numRef>
          </c:val>
          <c:smooth val="0"/>
          <c:extLst xmlns:c16r2="http://schemas.microsoft.com/office/drawing/2015/06/chart">
            <c:ext xmlns:c16="http://schemas.microsoft.com/office/drawing/2014/chart" uri="{C3380CC4-5D6E-409C-BE32-E72D297353CC}">
              <c16:uniqueId val="{00000000-E4BE-0F48-8B68-9F2035747099}"/>
            </c:ext>
          </c:extLst>
        </c:ser>
        <c:ser>
          <c:idx val="0"/>
          <c:order val="3"/>
          <c:tx>
            <c:v>100G Other</c:v>
          </c:tx>
          <c:cat>
            <c:numRef>
              <c:f>'Top 5 Cloud'!$C$89:$L$89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Cloud'!$C$98:$L$98</c:f>
              <c:numCache>
                <c:formatCode>_(* #,##0_);_(* \(#,##0\);_(* "-"??_);_(@_)</c:formatCode>
                <c:ptCount val="10"/>
                <c:pt idx="0">
                  <c:v>38129.327999999994</c:v>
                </c:pt>
                <c:pt idx="1">
                  <c:v>282652.14900000003</c:v>
                </c:pt>
              </c:numCache>
            </c:numRef>
          </c:val>
          <c:smooth val="0"/>
          <c:extLst xmlns:c16r2="http://schemas.microsoft.com/office/drawing/2015/06/chart">
            <c:ext xmlns:c16="http://schemas.microsoft.com/office/drawing/2014/chart" uri="{C3380CC4-5D6E-409C-BE32-E72D297353CC}">
              <c16:uniqueId val="{00000000-7B4E-384E-A3D4-69C2B9CC0ECB}"/>
            </c:ext>
          </c:extLst>
        </c:ser>
        <c:dLbls>
          <c:showLegendKey val="0"/>
          <c:showVal val="0"/>
          <c:showCatName val="0"/>
          <c:showSerName val="0"/>
          <c:showPercent val="0"/>
          <c:showBubbleSize val="0"/>
        </c:dLbls>
        <c:marker val="1"/>
        <c:smooth val="0"/>
        <c:axId val="396472320"/>
        <c:axId val="396473856"/>
      </c:lineChart>
      <c:catAx>
        <c:axId val="396472320"/>
        <c:scaling>
          <c:orientation val="minMax"/>
        </c:scaling>
        <c:delete val="0"/>
        <c:axPos val="b"/>
        <c:numFmt formatCode="General" sourceLinked="1"/>
        <c:majorTickMark val="out"/>
        <c:minorTickMark val="none"/>
        <c:tickLblPos val="nextTo"/>
        <c:crossAx val="396473856"/>
        <c:crosses val="autoZero"/>
        <c:auto val="1"/>
        <c:lblAlgn val="ctr"/>
        <c:lblOffset val="100"/>
        <c:noMultiLvlLbl val="0"/>
      </c:catAx>
      <c:valAx>
        <c:axId val="396473856"/>
        <c:scaling>
          <c:orientation val="minMax"/>
        </c:scaling>
        <c:delete val="0"/>
        <c:axPos val="l"/>
        <c:majorGridlines/>
        <c:numFmt formatCode="_(* #,##0_);_(* \(#,##0\);_(* &quot;-&quot;??_);_(@_)" sourceLinked="1"/>
        <c:majorTickMark val="out"/>
        <c:minorTickMark val="none"/>
        <c:tickLblPos val="nextTo"/>
        <c:crossAx val="396472320"/>
        <c:crosses val="autoZero"/>
        <c:crossBetween val="between"/>
      </c:valAx>
    </c:plotArea>
    <c:legend>
      <c:legendPos val="r"/>
      <c:layout>
        <c:manualLayout>
          <c:xMode val="edge"/>
          <c:yMode val="edge"/>
          <c:x val="0.847784633856141"/>
          <c:y val="8.7622738436195113E-2"/>
          <c:w val="0.14075626460960255"/>
          <c:h val="0.75975578215834039"/>
        </c:manualLayout>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Cloud'!$B$126</c:f>
          <c:strCache>
            <c:ptCount val="1"/>
            <c:pt idx="0">
              <c:v>Facebook</c:v>
            </c:pt>
          </c:strCache>
        </c:strRef>
      </c:tx>
      <c:layout>
        <c:manualLayout>
          <c:xMode val="edge"/>
          <c:yMode val="edge"/>
          <c:x val="0.4116692755532344"/>
          <c:y val="8.8712891205513893E-3"/>
        </c:manualLayout>
      </c:layout>
      <c:overlay val="1"/>
    </c:title>
    <c:autoTitleDeleted val="0"/>
    <c:plotArea>
      <c:layout>
        <c:manualLayout>
          <c:layoutTarget val="inner"/>
          <c:xMode val="edge"/>
          <c:yMode val="edge"/>
          <c:x val="0.15967395527207837"/>
          <c:y val="8.042102998460797E-2"/>
          <c:w val="0.63915631520304972"/>
          <c:h val="0.7857209965601053"/>
        </c:manualLayout>
      </c:layout>
      <c:lineChart>
        <c:grouping val="standard"/>
        <c:varyColors val="0"/>
        <c:ser>
          <c:idx val="3"/>
          <c:order val="0"/>
          <c:tx>
            <c:strRef>
              <c:f>'Top 5 Cloud'!$B$137</c:f>
              <c:strCache>
                <c:ptCount val="1"/>
                <c:pt idx="0">
                  <c:v>400G FR4, FR8, LR4, LR8</c:v>
                </c:pt>
              </c:strCache>
            </c:strRef>
          </c:tx>
          <c:cat>
            <c:numRef>
              <c:f>'Top 5 Cloud'!$C$126:$L$126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Cloud'!$C$137:$L$137</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0-78B4-1349-8DDB-77F144D1DC75}"/>
            </c:ext>
          </c:extLst>
        </c:ser>
        <c:ser>
          <c:idx val="1"/>
          <c:order val="1"/>
          <c:tx>
            <c:strRef>
              <c:f>'Top 5 Cloud'!$B$133</c:f>
              <c:strCache>
                <c:ptCount val="1"/>
                <c:pt idx="0">
                  <c:v>200G FR4 </c:v>
                </c:pt>
              </c:strCache>
            </c:strRef>
          </c:tx>
          <c:cat>
            <c:numRef>
              <c:f>'Top 5 Cloud'!$C$126:$L$126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Cloud'!$C$133:$L$133</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1-0840-9E4A-94EF-1297ABB81B1A}"/>
            </c:ext>
          </c:extLst>
        </c:ser>
        <c:ser>
          <c:idx val="0"/>
          <c:order val="2"/>
          <c:tx>
            <c:strRef>
              <c:f>'Top 5 Cloud'!$B$131</c:f>
              <c:strCache>
                <c:ptCount val="1"/>
                <c:pt idx="0">
                  <c:v>100G CWDM4 Sub-spec</c:v>
                </c:pt>
              </c:strCache>
            </c:strRef>
          </c:tx>
          <c:cat>
            <c:numRef>
              <c:f>'Top 5 Cloud'!$C$126:$L$126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Cloud'!$C$131:$L$131</c:f>
              <c:numCache>
                <c:formatCode>_(* #,##0_);_(* \(#,##0\);_(* "-"??_);_(@_)</c:formatCode>
                <c:ptCount val="10"/>
                <c:pt idx="0">
                  <c:v>88200.6</c:v>
                </c:pt>
                <c:pt idx="1">
                  <c:v>683412.1</c:v>
                </c:pt>
              </c:numCache>
            </c:numRef>
          </c:val>
          <c:smooth val="0"/>
          <c:extLst xmlns:c16r2="http://schemas.microsoft.com/office/drawing/2015/06/chart">
            <c:ext xmlns:c16="http://schemas.microsoft.com/office/drawing/2014/chart" uri="{C3380CC4-5D6E-409C-BE32-E72D297353CC}">
              <c16:uniqueId val="{00000000-0840-9E4A-94EF-1297ABB81B1A}"/>
            </c:ext>
          </c:extLst>
        </c:ser>
        <c:dLbls>
          <c:showLegendKey val="0"/>
          <c:showVal val="0"/>
          <c:showCatName val="0"/>
          <c:showSerName val="0"/>
          <c:showPercent val="0"/>
          <c:showBubbleSize val="0"/>
        </c:dLbls>
        <c:marker val="1"/>
        <c:smooth val="0"/>
        <c:axId val="396513280"/>
        <c:axId val="396514816"/>
      </c:lineChart>
      <c:catAx>
        <c:axId val="396513280"/>
        <c:scaling>
          <c:orientation val="minMax"/>
        </c:scaling>
        <c:delete val="0"/>
        <c:axPos val="b"/>
        <c:numFmt formatCode="General" sourceLinked="1"/>
        <c:majorTickMark val="out"/>
        <c:minorTickMark val="none"/>
        <c:tickLblPos val="nextTo"/>
        <c:crossAx val="396514816"/>
        <c:crosses val="autoZero"/>
        <c:auto val="1"/>
        <c:lblAlgn val="ctr"/>
        <c:lblOffset val="100"/>
        <c:noMultiLvlLbl val="0"/>
      </c:catAx>
      <c:valAx>
        <c:axId val="396514816"/>
        <c:scaling>
          <c:orientation val="minMax"/>
        </c:scaling>
        <c:delete val="0"/>
        <c:axPos val="l"/>
        <c:majorGridlines/>
        <c:numFmt formatCode="_(* #,##0_);_(* \(#,##0\);_(* &quot;-&quot;??_);_(@_)" sourceLinked="1"/>
        <c:majorTickMark val="out"/>
        <c:minorTickMark val="none"/>
        <c:tickLblPos val="nextTo"/>
        <c:crossAx val="396513280"/>
        <c:crosses val="autoZero"/>
        <c:crossBetween val="between"/>
      </c:valAx>
    </c:plotArea>
    <c:legend>
      <c:legendPos val="r"/>
      <c:layout>
        <c:manualLayout>
          <c:xMode val="edge"/>
          <c:yMode val="edge"/>
          <c:x val="0.80371932396521306"/>
          <c:y val="9.5496284012574872E-2"/>
          <c:w val="0.19628067603478691"/>
          <c:h val="0.76143741427767619"/>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Cloud'!$B$162</c:f>
          <c:strCache>
            <c:ptCount val="1"/>
            <c:pt idx="0">
              <c:v>Amazon</c:v>
            </c:pt>
          </c:strCache>
        </c:strRef>
      </c:tx>
      <c:layout/>
      <c:overlay val="1"/>
    </c:title>
    <c:autoTitleDeleted val="0"/>
    <c:plotArea>
      <c:layout>
        <c:manualLayout>
          <c:layoutTarget val="inner"/>
          <c:xMode val="edge"/>
          <c:yMode val="edge"/>
          <c:x val="0.15967395527207837"/>
          <c:y val="5.8242738245563599E-2"/>
          <c:w val="0.59148045688911233"/>
          <c:h val="0.81233486392175946"/>
        </c:manualLayout>
      </c:layout>
      <c:lineChart>
        <c:grouping val="standard"/>
        <c:varyColors val="0"/>
        <c:ser>
          <c:idx val="4"/>
          <c:order val="0"/>
          <c:tx>
            <c:strRef>
              <c:f>'Top 5 Cloud'!$B$179</c:f>
              <c:strCache>
                <c:ptCount val="1"/>
                <c:pt idx="0">
                  <c:v> 800G DR4 </c:v>
                </c:pt>
              </c:strCache>
            </c:strRef>
          </c:tx>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Cloud'!$C$179:$L$179</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0-B037-B64A-AAE2-FC98E4E4BAD6}"/>
            </c:ext>
          </c:extLst>
        </c:ser>
        <c:ser>
          <c:idx val="3"/>
          <c:order val="1"/>
          <c:tx>
            <c:strRef>
              <c:f>'Top 5 Cloud'!$B$177</c:f>
              <c:strCache>
                <c:ptCount val="1"/>
                <c:pt idx="0">
                  <c:v> 400G FR4, FR8, LR4, LR8 </c:v>
                </c:pt>
              </c:strCache>
            </c:strRef>
          </c:tx>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Cloud'!$C$177:$L$177</c:f>
              <c:numCache>
                <c:formatCode>_(* #,##0_);_(* \(#,##0\);_(* "-"??_);_(@_)</c:formatCode>
                <c:ptCount val="10"/>
                <c:pt idx="0">
                  <c:v>0</c:v>
                </c:pt>
                <c:pt idx="1">
                  <c:v>5.6000000000000005</c:v>
                </c:pt>
              </c:numCache>
            </c:numRef>
          </c:val>
          <c:smooth val="0"/>
          <c:extLst xmlns:c16r2="http://schemas.microsoft.com/office/drawing/2015/06/chart">
            <c:ext xmlns:c16="http://schemas.microsoft.com/office/drawing/2014/chart" uri="{C3380CC4-5D6E-409C-BE32-E72D297353CC}">
              <c16:uniqueId val="{00000003-9B04-F249-99A1-8D1EB10E97C7}"/>
            </c:ext>
          </c:extLst>
        </c:ser>
        <c:ser>
          <c:idx val="2"/>
          <c:order val="2"/>
          <c:tx>
            <c:strRef>
              <c:f>'Top 5 Cloud'!$B$175</c:f>
              <c:strCache>
                <c:ptCount val="1"/>
                <c:pt idx="0">
                  <c:v> 400G DR4 </c:v>
                </c:pt>
              </c:strCache>
            </c:strRef>
          </c:tx>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Cloud'!$C$175:$L$175</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2-9B04-F249-99A1-8D1EB10E97C7}"/>
            </c:ext>
          </c:extLst>
        </c:ser>
        <c:ser>
          <c:idx val="1"/>
          <c:order val="3"/>
          <c:tx>
            <c:strRef>
              <c:f>'Top 5 Cloud'!$B$173</c:f>
              <c:strCache>
                <c:ptCount val="1"/>
                <c:pt idx="0">
                  <c:v> 100G DR and FR </c:v>
                </c:pt>
              </c:strCache>
            </c:strRef>
          </c:tx>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Cloud'!$C$173:$L$173</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1-9B04-F249-99A1-8D1EB10E97C7}"/>
            </c:ext>
          </c:extLst>
        </c:ser>
        <c:ser>
          <c:idx val="0"/>
          <c:order val="4"/>
          <c:tx>
            <c:strRef>
              <c:f>'Top 5 Cloud'!$B$171</c:f>
              <c:strCache>
                <c:ptCount val="1"/>
                <c:pt idx="0">
                  <c:v> 100G CWDM4, LR4, 4WDM10, 4WDM20 </c:v>
                </c:pt>
              </c:strCache>
            </c:strRef>
          </c:tx>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Cloud'!$C$171:$L$171</c:f>
              <c:numCache>
                <c:formatCode>_(* #,##0_);_(* \(#,##0\);_(* "-"??_);_(@_)</c:formatCode>
                <c:ptCount val="10"/>
                <c:pt idx="0">
                  <c:v>19064.663999999997</c:v>
                </c:pt>
                <c:pt idx="1">
                  <c:v>130454.838</c:v>
                </c:pt>
              </c:numCache>
            </c:numRef>
          </c:val>
          <c:smooth val="0"/>
          <c:extLst xmlns:c16r2="http://schemas.microsoft.com/office/drawing/2015/06/chart">
            <c:ext xmlns:c16="http://schemas.microsoft.com/office/drawing/2014/chart" uri="{C3380CC4-5D6E-409C-BE32-E72D297353CC}">
              <c16:uniqueId val="{00000000-9B04-F249-99A1-8D1EB10E97C7}"/>
            </c:ext>
          </c:extLst>
        </c:ser>
        <c:ser>
          <c:idx val="5"/>
          <c:order val="5"/>
          <c:tx>
            <c:strRef>
              <c:f>'Top 5 Cloud'!$B$169</c:f>
              <c:strCache>
                <c:ptCount val="1"/>
                <c:pt idx="0">
                  <c:v> 100G PSM4 only </c:v>
                </c:pt>
              </c:strCache>
            </c:strRef>
          </c:tx>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Cloud'!$C$169:$L$169</c:f>
              <c:numCache>
                <c:formatCode>_(* #,##0_);_(* \(#,##0\);_(* "-"??_);_(@_)</c:formatCode>
                <c:ptCount val="10"/>
                <c:pt idx="0">
                  <c:v>190817.94999999998</c:v>
                </c:pt>
                <c:pt idx="1">
                  <c:v>639034.20000000007</c:v>
                </c:pt>
              </c:numCache>
            </c:numRef>
          </c:val>
          <c:smooth val="0"/>
        </c:ser>
        <c:dLbls>
          <c:showLegendKey val="0"/>
          <c:showVal val="0"/>
          <c:showCatName val="0"/>
          <c:showSerName val="0"/>
          <c:showPercent val="0"/>
          <c:showBubbleSize val="0"/>
        </c:dLbls>
        <c:marker val="1"/>
        <c:smooth val="0"/>
        <c:axId val="396541312"/>
        <c:axId val="396551296"/>
      </c:lineChart>
      <c:catAx>
        <c:axId val="396541312"/>
        <c:scaling>
          <c:orientation val="minMax"/>
        </c:scaling>
        <c:delete val="0"/>
        <c:axPos val="b"/>
        <c:numFmt formatCode="General" sourceLinked="1"/>
        <c:majorTickMark val="out"/>
        <c:minorTickMark val="none"/>
        <c:tickLblPos val="nextTo"/>
        <c:crossAx val="396551296"/>
        <c:crosses val="autoZero"/>
        <c:auto val="1"/>
        <c:lblAlgn val="ctr"/>
        <c:lblOffset val="100"/>
        <c:noMultiLvlLbl val="0"/>
      </c:catAx>
      <c:valAx>
        <c:axId val="396551296"/>
        <c:scaling>
          <c:orientation val="minMax"/>
        </c:scaling>
        <c:delete val="0"/>
        <c:axPos val="l"/>
        <c:majorGridlines/>
        <c:numFmt formatCode="_(* #,##0_);_(* \(#,##0\);_(* &quot;-&quot;??_);_(@_)" sourceLinked="1"/>
        <c:majorTickMark val="out"/>
        <c:minorTickMark val="none"/>
        <c:tickLblPos val="nextTo"/>
        <c:crossAx val="396541312"/>
        <c:crosses val="autoZero"/>
        <c:crossBetween val="between"/>
      </c:valAx>
    </c:plotArea>
    <c:legend>
      <c:legendPos val="r"/>
      <c:layout>
        <c:manualLayout>
          <c:xMode val="edge"/>
          <c:yMode val="edge"/>
          <c:x val="0.75937926220039498"/>
          <c:y val="7.5624220706419804E-2"/>
          <c:w val="0.24062077829515799"/>
          <c:h val="0.81781968112383807"/>
        </c:manualLayout>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Cloud'!$B$204</c:f>
          <c:strCache>
            <c:ptCount val="1"/>
            <c:pt idx="0">
              <c:v>Microsoft</c:v>
            </c:pt>
          </c:strCache>
        </c:strRef>
      </c:tx>
      <c:layout>
        <c:manualLayout>
          <c:xMode val="edge"/>
          <c:yMode val="edge"/>
          <c:x val="0.43585570305432481"/>
          <c:y val="0"/>
        </c:manualLayout>
      </c:layout>
      <c:overlay val="1"/>
    </c:title>
    <c:autoTitleDeleted val="0"/>
    <c:plotArea>
      <c:layout>
        <c:manualLayout>
          <c:layoutTarget val="inner"/>
          <c:xMode val="edge"/>
          <c:yMode val="edge"/>
          <c:x val="0.16414530480265213"/>
          <c:y val="0.12477747558736491"/>
          <c:w val="0.631859475606109"/>
          <c:h val="0.74073273355502245"/>
        </c:manualLayout>
      </c:layout>
      <c:lineChart>
        <c:grouping val="standard"/>
        <c:varyColors val="0"/>
        <c:ser>
          <c:idx val="2"/>
          <c:order val="0"/>
          <c:tx>
            <c:strRef>
              <c:f>'Top 5 Cloud'!$B$211</c:f>
              <c:strCache>
                <c:ptCount val="1"/>
                <c:pt idx="0">
                  <c:v> 400G DR4 </c:v>
                </c:pt>
              </c:strCache>
            </c:strRef>
          </c:tx>
          <c:cat>
            <c:numRef>
              <c:f>'Top 5 Cloud'!$C$204:$L$204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Cloud'!$C$211:$L$211</c:f>
              <c:numCache>
                <c:formatCode>General</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2-44CB-8B4F-8EF7-600A3E2AB42B}"/>
            </c:ext>
          </c:extLst>
        </c:ser>
        <c:ser>
          <c:idx val="0"/>
          <c:order val="1"/>
          <c:tx>
            <c:strRef>
              <c:f>'Top 5 Cloud'!$B$209</c:f>
              <c:strCache>
                <c:ptCount val="1"/>
                <c:pt idx="0">
                  <c:v> 100G PSM4 only </c:v>
                </c:pt>
              </c:strCache>
            </c:strRef>
          </c:tx>
          <c:cat>
            <c:numRef>
              <c:f>'Top 5 Cloud'!$C$204:$L$204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Cloud'!$C$209:$L$209</c:f>
              <c:numCache>
                <c:formatCode>_(* #,##0_);_(* \(#,##0\);_(* "-"??_);_(@_)</c:formatCode>
                <c:ptCount val="10"/>
                <c:pt idx="0">
                  <c:v>10043.050000000008</c:v>
                </c:pt>
                <c:pt idx="1">
                  <c:v>71003.799999999988</c:v>
                </c:pt>
              </c:numCache>
            </c:numRef>
          </c:val>
          <c:smooth val="0"/>
          <c:extLst xmlns:c16r2="http://schemas.microsoft.com/office/drawing/2015/06/chart">
            <c:ext xmlns:c16="http://schemas.microsoft.com/office/drawing/2014/chart" uri="{C3380CC4-5D6E-409C-BE32-E72D297353CC}">
              <c16:uniqueId val="{00000000-44CB-8B4F-8EF7-600A3E2AB42B}"/>
            </c:ext>
          </c:extLst>
        </c:ser>
        <c:ser>
          <c:idx val="1"/>
          <c:order val="2"/>
          <c:tx>
            <c:strRef>
              <c:f>'Top 5 Cloud'!$B$207</c:f>
              <c:strCache>
                <c:ptCount val="1"/>
                <c:pt idx="0">
                  <c:v> 40G PSM4 only </c:v>
                </c:pt>
              </c:strCache>
            </c:strRef>
          </c:tx>
          <c:cat>
            <c:numRef>
              <c:f>'Top 5 Cloud'!$C$204:$L$204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Cloud'!$C$207:$I$207</c:f>
              <c:numCache>
                <c:formatCode>_(* #,##0_);_(* \(#,##0\);_(* "-"??_);_(@_)</c:formatCode>
                <c:ptCount val="7"/>
                <c:pt idx="0">
                  <c:v>227861.2</c:v>
                </c:pt>
                <c:pt idx="1">
                  <c:v>276138</c:v>
                </c:pt>
              </c:numCache>
            </c:numRef>
          </c:val>
          <c:smooth val="0"/>
          <c:extLst xmlns:c16r2="http://schemas.microsoft.com/office/drawing/2015/06/chart">
            <c:ext xmlns:c16="http://schemas.microsoft.com/office/drawing/2014/chart" uri="{C3380CC4-5D6E-409C-BE32-E72D297353CC}">
              <c16:uniqueId val="{00000000-4C29-FC4F-9687-3557FE00024B}"/>
            </c:ext>
          </c:extLst>
        </c:ser>
        <c:dLbls>
          <c:showLegendKey val="0"/>
          <c:showVal val="0"/>
          <c:showCatName val="0"/>
          <c:showSerName val="0"/>
          <c:showPercent val="0"/>
          <c:showBubbleSize val="0"/>
        </c:dLbls>
        <c:marker val="1"/>
        <c:smooth val="0"/>
        <c:axId val="396652544"/>
        <c:axId val="396654080"/>
      </c:lineChart>
      <c:catAx>
        <c:axId val="396652544"/>
        <c:scaling>
          <c:orientation val="minMax"/>
        </c:scaling>
        <c:delete val="0"/>
        <c:axPos val="b"/>
        <c:numFmt formatCode="General" sourceLinked="1"/>
        <c:majorTickMark val="out"/>
        <c:minorTickMark val="none"/>
        <c:tickLblPos val="nextTo"/>
        <c:crossAx val="396654080"/>
        <c:crosses val="autoZero"/>
        <c:auto val="1"/>
        <c:lblAlgn val="ctr"/>
        <c:lblOffset val="100"/>
        <c:noMultiLvlLbl val="0"/>
      </c:catAx>
      <c:valAx>
        <c:axId val="396654080"/>
        <c:scaling>
          <c:orientation val="minMax"/>
        </c:scaling>
        <c:delete val="0"/>
        <c:axPos val="l"/>
        <c:majorGridlines/>
        <c:numFmt formatCode="General" sourceLinked="1"/>
        <c:majorTickMark val="out"/>
        <c:minorTickMark val="none"/>
        <c:tickLblPos val="nextTo"/>
        <c:crossAx val="396652544"/>
        <c:crosses val="autoZero"/>
        <c:crossBetween val="between"/>
      </c:valAx>
    </c:plotArea>
    <c:legend>
      <c:legendPos val="r"/>
      <c:layout>
        <c:manualLayout>
          <c:xMode val="edge"/>
          <c:yMode val="edge"/>
          <c:x val="0.81764195159323216"/>
          <c:y val="0.2707922585079679"/>
          <c:w val="0.15767421200495352"/>
          <c:h val="0.40977727140611825"/>
        </c:manualLayou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51718525671875"/>
          <c:y val="5.8242738245563599E-2"/>
          <c:w val="0.6513130590447529"/>
          <c:h val="0.8079465914530799"/>
        </c:manualLayout>
      </c:layout>
      <c:lineChart>
        <c:grouping val="standard"/>
        <c:varyColors val="0"/>
        <c:ser>
          <c:idx val="3"/>
          <c:order val="0"/>
          <c:tx>
            <c:strRef>
              <c:f>'Top 5 Cloud'!$B$253</c:f>
              <c:strCache>
                <c:ptCount val="1"/>
                <c:pt idx="0">
                  <c:v>400G FR4, FR8, LR4, LR8</c:v>
                </c:pt>
              </c:strCache>
            </c:strRef>
          </c:tx>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Cloud'!$C$253:$L$253</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3-8D03-1744-A414-03F847325CC3}"/>
            </c:ext>
          </c:extLst>
        </c:ser>
        <c:ser>
          <c:idx val="2"/>
          <c:order val="1"/>
          <c:tx>
            <c:strRef>
              <c:f>'Top 5 Cloud'!$B$251</c:f>
              <c:strCache>
                <c:ptCount val="1"/>
                <c:pt idx="0">
                  <c:v>400G DR4</c:v>
                </c:pt>
              </c:strCache>
            </c:strRef>
          </c:tx>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Cloud'!$C$251:$L$251</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2-8D03-1744-A414-03F847325CC3}"/>
            </c:ext>
          </c:extLst>
        </c:ser>
        <c:ser>
          <c:idx val="5"/>
          <c:order val="2"/>
          <c:tx>
            <c:strRef>
              <c:f>'Top 5 Cloud'!$B$249</c:f>
              <c:strCache>
                <c:ptCount val="1"/>
                <c:pt idx="0">
                  <c:v>2x200G SR8</c:v>
                </c:pt>
              </c:strCache>
            </c:strRef>
          </c:tx>
          <c:val>
            <c:numRef>
              <c:f>'Top 5 Cloud'!$C$249:$L$249</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0-ECC7-7D42-9F6A-C8B135E3DD7D}"/>
            </c:ext>
          </c:extLst>
        </c:ser>
        <c:ser>
          <c:idx val="4"/>
          <c:order val="3"/>
          <c:tx>
            <c:strRef>
              <c:f>'Top 5 Cloud'!$B$243</c:f>
              <c:strCache>
                <c:ptCount val="1"/>
                <c:pt idx="0">
                  <c:v>100G SR4, eSR4</c:v>
                </c:pt>
              </c:strCache>
            </c:strRef>
          </c:tx>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Cloud'!$C$243:$L$243</c:f>
              <c:numCache>
                <c:formatCode>_(* #,##0_);_(* \(#,##0\);_(* "-"??_);_(@_)</c:formatCode>
                <c:ptCount val="10"/>
                <c:pt idx="0">
                  <c:v>84017.400000000009</c:v>
                </c:pt>
                <c:pt idx="1">
                  <c:v>115839.31200000001</c:v>
                </c:pt>
              </c:numCache>
            </c:numRef>
          </c:val>
          <c:smooth val="0"/>
          <c:extLst xmlns:c16r2="http://schemas.microsoft.com/office/drawing/2015/06/chart">
            <c:ext xmlns:c16="http://schemas.microsoft.com/office/drawing/2014/chart" uri="{C3380CC4-5D6E-409C-BE32-E72D297353CC}">
              <c16:uniqueId val="{00000000-F4E5-6848-AC50-7B4BD39B48B4}"/>
            </c:ext>
          </c:extLst>
        </c:ser>
        <c:ser>
          <c:idx val="1"/>
          <c:order val="4"/>
          <c:tx>
            <c:strRef>
              <c:f>'Top 5 Cloud'!$B$247</c:f>
              <c:strCache>
                <c:ptCount val="1"/>
                <c:pt idx="0">
                  <c:v>100G DR and FR</c:v>
                </c:pt>
              </c:strCache>
            </c:strRef>
          </c:tx>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Cloud'!$C$247:$L$247</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1-8D03-1744-A414-03F847325CC3}"/>
            </c:ext>
          </c:extLst>
        </c:ser>
        <c:ser>
          <c:idx val="0"/>
          <c:order val="5"/>
          <c:tx>
            <c:v>100G Other</c:v>
          </c:tx>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Cloud'!$C$245:$L$245</c:f>
              <c:numCache>
                <c:formatCode>_(* #,##0_);_(* \(#,##0\);_(* "-"??_);_(@_)</c:formatCode>
                <c:ptCount val="10"/>
                <c:pt idx="0">
                  <c:v>6354.8879999999981</c:v>
                </c:pt>
                <c:pt idx="1">
                  <c:v>21742.472999999973</c:v>
                </c:pt>
              </c:numCache>
            </c:numRef>
          </c:val>
          <c:smooth val="0"/>
          <c:extLst xmlns:c16r2="http://schemas.microsoft.com/office/drawing/2015/06/chart">
            <c:ext xmlns:c16="http://schemas.microsoft.com/office/drawing/2014/chart" uri="{C3380CC4-5D6E-409C-BE32-E72D297353CC}">
              <c16:uniqueId val="{00000000-8D03-1744-A414-03F847325CC3}"/>
            </c:ext>
          </c:extLst>
        </c:ser>
        <c:dLbls>
          <c:showLegendKey val="0"/>
          <c:showVal val="0"/>
          <c:showCatName val="0"/>
          <c:showSerName val="0"/>
          <c:showPercent val="0"/>
          <c:showBubbleSize val="0"/>
        </c:dLbls>
        <c:marker val="1"/>
        <c:smooth val="0"/>
        <c:axId val="396709888"/>
        <c:axId val="396711424"/>
      </c:lineChart>
      <c:catAx>
        <c:axId val="396709888"/>
        <c:scaling>
          <c:orientation val="minMax"/>
        </c:scaling>
        <c:delete val="0"/>
        <c:axPos val="b"/>
        <c:numFmt formatCode="General" sourceLinked="1"/>
        <c:majorTickMark val="out"/>
        <c:minorTickMark val="none"/>
        <c:tickLblPos val="nextTo"/>
        <c:crossAx val="396711424"/>
        <c:crosses val="autoZero"/>
        <c:auto val="1"/>
        <c:lblAlgn val="ctr"/>
        <c:lblOffset val="100"/>
        <c:noMultiLvlLbl val="0"/>
      </c:catAx>
      <c:valAx>
        <c:axId val="396711424"/>
        <c:scaling>
          <c:orientation val="minMax"/>
        </c:scaling>
        <c:delete val="0"/>
        <c:axPos val="l"/>
        <c:majorGridlines/>
        <c:title>
          <c:tx>
            <c:rich>
              <a:bodyPr/>
              <a:lstStyle/>
              <a:p>
                <a:pPr>
                  <a:defRPr sz="1200" b="0"/>
                </a:pPr>
                <a:r>
                  <a:rPr lang="en-US" sz="1200" b="0"/>
                  <a:t>Shipments (Units)</a:t>
                </a:r>
              </a:p>
            </c:rich>
          </c:tx>
          <c:layout>
            <c:manualLayout>
              <c:xMode val="edge"/>
              <c:yMode val="edge"/>
              <c:x val="1.382601405287626E-2"/>
              <c:y val="0.29458743814798138"/>
            </c:manualLayout>
          </c:layout>
          <c:overlay val="0"/>
        </c:title>
        <c:numFmt formatCode="_(* #,##0_);_(* \(#,##0\);_(* &quot;-&quot;??_);_(@_)" sourceLinked="1"/>
        <c:majorTickMark val="out"/>
        <c:minorTickMark val="none"/>
        <c:tickLblPos val="nextTo"/>
        <c:crossAx val="396709888"/>
        <c:crosses val="autoZero"/>
        <c:crossBetween val="between"/>
      </c:valAx>
    </c:plotArea>
    <c:legend>
      <c:legendPos val="r"/>
      <c:layout>
        <c:manualLayout>
          <c:xMode val="edge"/>
          <c:yMode val="edge"/>
          <c:x val="0.8100541078314123"/>
          <c:y val="0.11115076517893692"/>
          <c:w val="0.18994589216858768"/>
          <c:h val="0.75934776515988556"/>
        </c:manualLayout>
      </c:layout>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Cloud'!$B$89</c:f>
          <c:strCache>
            <c:ptCount val="1"/>
            <c:pt idx="0">
              <c:v>Google</c:v>
            </c:pt>
          </c:strCache>
        </c:strRef>
      </c:tx>
      <c:layout>
        <c:manualLayout>
          <c:xMode val="edge"/>
          <c:yMode val="edge"/>
          <c:x val="0.58579598468183014"/>
          <c:y val="7.2013067086225888E-2"/>
        </c:manualLayout>
      </c:layout>
      <c:overlay val="1"/>
    </c:title>
    <c:autoTitleDeleted val="0"/>
    <c:plotArea>
      <c:layout>
        <c:manualLayout>
          <c:layoutTarget val="inner"/>
          <c:xMode val="edge"/>
          <c:yMode val="edge"/>
          <c:x val="0.16599772441443625"/>
          <c:y val="5.8242738245563599E-2"/>
          <c:w val="0.67521351301636612"/>
          <c:h val="0.81033872422124165"/>
        </c:manualLayout>
      </c:layout>
      <c:barChart>
        <c:barDir val="col"/>
        <c:grouping val="stacked"/>
        <c:varyColors val="0"/>
        <c:ser>
          <c:idx val="0"/>
          <c:order val="0"/>
          <c:tx>
            <c:v>100G Other</c:v>
          </c:tx>
          <c:invertIfNegative val="0"/>
          <c:cat>
            <c:numRef>
              <c:f>'Top 5 Cloud'!$C$89:$L$89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Cloud'!$C$98:$L$98</c:f>
              <c:numCache>
                <c:formatCode>_(* #,##0_);_(* \(#,##0\);_(* "-"??_);_(@_)</c:formatCode>
                <c:ptCount val="10"/>
                <c:pt idx="0">
                  <c:v>38129.327999999994</c:v>
                </c:pt>
                <c:pt idx="1">
                  <c:v>282652.14900000003</c:v>
                </c:pt>
              </c:numCache>
            </c:numRef>
          </c:val>
          <c:extLst xmlns:c16r2="http://schemas.microsoft.com/office/drawing/2015/06/chart">
            <c:ext xmlns:c16="http://schemas.microsoft.com/office/drawing/2014/chart" uri="{C3380CC4-5D6E-409C-BE32-E72D297353CC}">
              <c16:uniqueId val="{00000000-236B-144E-A180-7DF72957872E}"/>
            </c:ext>
          </c:extLst>
        </c:ser>
        <c:ser>
          <c:idx val="3"/>
          <c:order val="1"/>
          <c:tx>
            <c:strRef>
              <c:f>'Top 5 Cloud'!$B$96</c:f>
              <c:strCache>
                <c:ptCount val="1"/>
                <c:pt idx="0">
                  <c:v>100G SR4, eSR4</c:v>
                </c:pt>
              </c:strCache>
            </c:strRef>
          </c:tx>
          <c:invertIfNegative val="0"/>
          <c:cat>
            <c:numRef>
              <c:f>'Top 5 Cloud'!$C$89:$L$89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Cloud'!$C$98:$L$98</c:f>
              <c:numCache>
                <c:formatCode>_(* #,##0_);_(* \(#,##0\);_(* "-"??_);_(@_)</c:formatCode>
                <c:ptCount val="10"/>
                <c:pt idx="0">
                  <c:v>38129.327999999994</c:v>
                </c:pt>
                <c:pt idx="1">
                  <c:v>282652.14900000003</c:v>
                </c:pt>
              </c:numCache>
            </c:numRef>
          </c:val>
          <c:extLst xmlns:c16r2="http://schemas.microsoft.com/office/drawing/2015/06/chart">
            <c:ext xmlns:c16="http://schemas.microsoft.com/office/drawing/2014/chart" uri="{C3380CC4-5D6E-409C-BE32-E72D297353CC}">
              <c16:uniqueId val="{00000000-B2DD-EC4E-B8E4-38C4300CDBE6}"/>
            </c:ext>
          </c:extLst>
        </c:ser>
        <c:ser>
          <c:idx val="1"/>
          <c:order val="2"/>
          <c:tx>
            <c:strRef>
              <c:f>'Top 5 Cloud'!$B$100</c:f>
              <c:strCache>
                <c:ptCount val="1"/>
                <c:pt idx="0">
                  <c:v>2x200G FR8 and SR8</c:v>
                </c:pt>
              </c:strCache>
            </c:strRef>
          </c:tx>
          <c:invertIfNegative val="0"/>
          <c:cat>
            <c:numRef>
              <c:f>'Top 5 Cloud'!$C$89:$L$89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Cloud'!$C$100:$L$100</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236B-144E-A180-7DF72957872E}"/>
            </c:ext>
          </c:extLst>
        </c:ser>
        <c:ser>
          <c:idx val="2"/>
          <c:order val="3"/>
          <c:tx>
            <c:strRef>
              <c:f>'Top 5 Cloud'!$B$102</c:f>
              <c:strCache>
                <c:ptCount val="1"/>
                <c:pt idx="0">
                  <c:v>2x400G</c:v>
                </c:pt>
              </c:strCache>
            </c:strRef>
          </c:tx>
          <c:invertIfNegative val="0"/>
          <c:cat>
            <c:numRef>
              <c:f>'Top 5 Cloud'!$C$89:$L$89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Cloud'!$C$102:$L$102</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236B-144E-A180-7DF72957872E}"/>
            </c:ext>
          </c:extLst>
        </c:ser>
        <c:dLbls>
          <c:showLegendKey val="0"/>
          <c:showVal val="0"/>
          <c:showCatName val="0"/>
          <c:showSerName val="0"/>
          <c:showPercent val="0"/>
          <c:showBubbleSize val="0"/>
        </c:dLbls>
        <c:gapWidth val="150"/>
        <c:overlap val="100"/>
        <c:axId val="396752384"/>
        <c:axId val="396753920"/>
      </c:barChart>
      <c:catAx>
        <c:axId val="396752384"/>
        <c:scaling>
          <c:orientation val="minMax"/>
        </c:scaling>
        <c:delete val="0"/>
        <c:axPos val="b"/>
        <c:numFmt formatCode="General" sourceLinked="1"/>
        <c:majorTickMark val="out"/>
        <c:minorTickMark val="none"/>
        <c:tickLblPos val="nextTo"/>
        <c:crossAx val="396753920"/>
        <c:crosses val="autoZero"/>
        <c:auto val="1"/>
        <c:lblAlgn val="ctr"/>
        <c:lblOffset val="100"/>
        <c:noMultiLvlLbl val="0"/>
      </c:catAx>
      <c:valAx>
        <c:axId val="396753920"/>
        <c:scaling>
          <c:orientation val="minMax"/>
        </c:scaling>
        <c:delete val="0"/>
        <c:axPos val="l"/>
        <c:majorGridlines/>
        <c:title>
          <c:tx>
            <c:rich>
              <a:bodyPr/>
              <a:lstStyle/>
              <a:p>
                <a:pPr>
                  <a:defRPr sz="1200" b="0"/>
                </a:pPr>
                <a:r>
                  <a:rPr lang="en-US" sz="1200" b="0"/>
                  <a:t>Shipments (Units)</a:t>
                </a:r>
              </a:p>
            </c:rich>
          </c:tx>
          <c:layout/>
          <c:overlay val="0"/>
        </c:title>
        <c:numFmt formatCode="_(* #,##0_);_(* \(#,##0\);_(* &quot;-&quot;??_);_(@_)" sourceLinked="1"/>
        <c:majorTickMark val="out"/>
        <c:minorTickMark val="none"/>
        <c:tickLblPos val="nextTo"/>
        <c:crossAx val="396752384"/>
        <c:crosses val="autoZero"/>
        <c:crossBetween val="between"/>
      </c:valAx>
    </c:plotArea>
    <c:legend>
      <c:legendPos val="r"/>
      <c:layout>
        <c:manualLayout>
          <c:xMode val="edge"/>
          <c:yMode val="edge"/>
          <c:x val="0.84857368061399197"/>
          <c:y val="0.15905715249192229"/>
          <c:w val="0.14467513810407268"/>
          <c:h val="0.66212262767976837"/>
        </c:manualLayout>
      </c:layout>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Cloud'!$B$126</c:f>
          <c:strCache>
            <c:ptCount val="1"/>
            <c:pt idx="0">
              <c:v>Facebook</c:v>
            </c:pt>
          </c:strCache>
        </c:strRef>
      </c:tx>
      <c:layout>
        <c:manualLayout>
          <c:xMode val="edge"/>
          <c:yMode val="edge"/>
          <c:x val="0.55037580331664626"/>
          <c:y val="5.7190977335260712E-2"/>
        </c:manualLayout>
      </c:layout>
      <c:overlay val="1"/>
    </c:title>
    <c:autoTitleDeleted val="0"/>
    <c:plotArea>
      <c:layout>
        <c:manualLayout>
          <c:layoutTarget val="inner"/>
          <c:xMode val="edge"/>
          <c:yMode val="edge"/>
          <c:x val="0.15967395527207837"/>
          <c:y val="5.8242738245563599E-2"/>
          <c:w val="0.63915631520304972"/>
          <c:h val="0.83646389548637545"/>
        </c:manualLayout>
      </c:layout>
      <c:barChart>
        <c:barDir val="col"/>
        <c:grouping val="stacked"/>
        <c:varyColors val="0"/>
        <c:ser>
          <c:idx val="0"/>
          <c:order val="0"/>
          <c:tx>
            <c:strRef>
              <c:f>'Top 5 Cloud'!$B$131</c:f>
              <c:strCache>
                <c:ptCount val="1"/>
                <c:pt idx="0">
                  <c:v>100G CWDM4 Sub-spec</c:v>
                </c:pt>
              </c:strCache>
            </c:strRef>
          </c:tx>
          <c:invertIfNegative val="0"/>
          <c:cat>
            <c:numRef>
              <c:f>'Top 5 Cloud'!$C$126:$L$126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Cloud'!$C$131:$L$131</c:f>
              <c:numCache>
                <c:formatCode>_(* #,##0_);_(* \(#,##0\);_(* "-"??_);_(@_)</c:formatCode>
                <c:ptCount val="10"/>
                <c:pt idx="0">
                  <c:v>88200.6</c:v>
                </c:pt>
                <c:pt idx="1">
                  <c:v>683412.1</c:v>
                </c:pt>
              </c:numCache>
            </c:numRef>
          </c:val>
          <c:extLst xmlns:c16r2="http://schemas.microsoft.com/office/drawing/2015/06/chart">
            <c:ext xmlns:c16="http://schemas.microsoft.com/office/drawing/2014/chart" uri="{C3380CC4-5D6E-409C-BE32-E72D297353CC}">
              <c16:uniqueId val="{00000000-8169-6347-B6B1-AFF1F2F978DB}"/>
            </c:ext>
          </c:extLst>
        </c:ser>
        <c:ser>
          <c:idx val="1"/>
          <c:order val="1"/>
          <c:tx>
            <c:strRef>
              <c:f>'Top 5 Cloud'!$B$133</c:f>
              <c:strCache>
                <c:ptCount val="1"/>
                <c:pt idx="0">
                  <c:v>200G FR4 </c:v>
                </c:pt>
              </c:strCache>
            </c:strRef>
          </c:tx>
          <c:invertIfNegative val="0"/>
          <c:cat>
            <c:numRef>
              <c:f>'Top 5 Cloud'!$C$126:$L$126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Cloud'!$C$133:$L$133</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8169-6347-B6B1-AFF1F2F978DB}"/>
            </c:ext>
          </c:extLst>
        </c:ser>
        <c:ser>
          <c:idx val="3"/>
          <c:order val="2"/>
          <c:tx>
            <c:strRef>
              <c:f>'Top 5 Cloud'!$B$137</c:f>
              <c:strCache>
                <c:ptCount val="1"/>
                <c:pt idx="0">
                  <c:v>400G FR4, FR8, LR4, LR8</c:v>
                </c:pt>
              </c:strCache>
            </c:strRef>
          </c:tx>
          <c:invertIfNegative val="0"/>
          <c:cat>
            <c:numRef>
              <c:f>'Top 5 Cloud'!$C$126:$L$126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Cloud'!$C$137:$L$137</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5B78-5043-9FD4-A79A8EF5F72B}"/>
            </c:ext>
          </c:extLst>
        </c:ser>
        <c:dLbls>
          <c:showLegendKey val="0"/>
          <c:showVal val="0"/>
          <c:showCatName val="0"/>
          <c:showSerName val="0"/>
          <c:showPercent val="0"/>
          <c:showBubbleSize val="0"/>
        </c:dLbls>
        <c:gapWidth val="150"/>
        <c:overlap val="100"/>
        <c:axId val="396859648"/>
        <c:axId val="396861440"/>
      </c:barChart>
      <c:catAx>
        <c:axId val="396859648"/>
        <c:scaling>
          <c:orientation val="minMax"/>
        </c:scaling>
        <c:delete val="0"/>
        <c:axPos val="b"/>
        <c:numFmt formatCode="General" sourceLinked="1"/>
        <c:majorTickMark val="out"/>
        <c:minorTickMark val="none"/>
        <c:tickLblPos val="nextTo"/>
        <c:crossAx val="396861440"/>
        <c:crosses val="autoZero"/>
        <c:auto val="1"/>
        <c:lblAlgn val="ctr"/>
        <c:lblOffset val="100"/>
        <c:noMultiLvlLbl val="0"/>
      </c:catAx>
      <c:valAx>
        <c:axId val="396861440"/>
        <c:scaling>
          <c:orientation val="minMax"/>
        </c:scaling>
        <c:delete val="0"/>
        <c:axPos val="l"/>
        <c:majorGridlines/>
        <c:title>
          <c:tx>
            <c:rich>
              <a:bodyPr/>
              <a:lstStyle/>
              <a:p>
                <a:pPr>
                  <a:defRPr sz="1200" b="0"/>
                </a:pPr>
                <a:r>
                  <a:rPr lang="en-US" sz="1200" b="0"/>
                  <a:t>Shipments (Units)</a:t>
                </a:r>
              </a:p>
            </c:rich>
          </c:tx>
          <c:layout/>
          <c:overlay val="0"/>
        </c:title>
        <c:numFmt formatCode="_(* #,##0_);_(* \(#,##0\);_(* &quot;-&quot;??_);_(@_)" sourceLinked="1"/>
        <c:majorTickMark val="out"/>
        <c:minorTickMark val="none"/>
        <c:tickLblPos val="nextTo"/>
        <c:crossAx val="396859648"/>
        <c:crosses val="autoZero"/>
        <c:crossBetween val="between"/>
      </c:valAx>
    </c:plotArea>
    <c:legend>
      <c:legendPos val="r"/>
      <c:layout>
        <c:manualLayout>
          <c:xMode val="edge"/>
          <c:yMode val="edge"/>
          <c:x val="0.81759586103610249"/>
          <c:y val="0.21606881963471167"/>
          <c:w val="0.18240409448350761"/>
          <c:h val="0.61779167715692307"/>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Cloud'!$B$162</c:f>
          <c:strCache>
            <c:ptCount val="1"/>
            <c:pt idx="0">
              <c:v>Amazon</c:v>
            </c:pt>
          </c:strCache>
        </c:strRef>
      </c:tx>
      <c:layout>
        <c:manualLayout>
          <c:xMode val="edge"/>
          <c:yMode val="edge"/>
          <c:x val="0.44039405074365706"/>
          <c:y val="6.2842319517434214E-2"/>
        </c:manualLayout>
      </c:layout>
      <c:overlay val="1"/>
    </c:title>
    <c:autoTitleDeleted val="0"/>
    <c:plotArea>
      <c:layout>
        <c:manualLayout>
          <c:layoutTarget val="inner"/>
          <c:xMode val="edge"/>
          <c:yMode val="edge"/>
          <c:x val="0.15967395527207837"/>
          <c:y val="5.8242738245563599E-2"/>
          <c:w val="0.63915631520304972"/>
          <c:h val="0.83007715224733425"/>
        </c:manualLayout>
      </c:layout>
      <c:barChart>
        <c:barDir val="col"/>
        <c:grouping val="stacked"/>
        <c:varyColors val="0"/>
        <c:ser>
          <c:idx val="5"/>
          <c:order val="0"/>
          <c:tx>
            <c:strRef>
              <c:f>'Top 5 Cloud'!$B$169</c:f>
              <c:strCache>
                <c:ptCount val="1"/>
                <c:pt idx="0">
                  <c:v> 100G PSM4 only </c:v>
                </c:pt>
              </c:strCache>
            </c:strRef>
          </c:tx>
          <c:invertIfNegative val="0"/>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Cloud'!$C$169:$L$169</c:f>
              <c:numCache>
                <c:formatCode>_(* #,##0_);_(* \(#,##0\);_(* "-"??_);_(@_)</c:formatCode>
                <c:ptCount val="10"/>
                <c:pt idx="0">
                  <c:v>190817.94999999998</c:v>
                </c:pt>
                <c:pt idx="1">
                  <c:v>639034.20000000007</c:v>
                </c:pt>
              </c:numCache>
            </c:numRef>
          </c:val>
        </c:ser>
        <c:ser>
          <c:idx val="0"/>
          <c:order val="1"/>
          <c:tx>
            <c:strRef>
              <c:f>'Top 5 Cloud'!$B$171</c:f>
              <c:strCache>
                <c:ptCount val="1"/>
                <c:pt idx="0">
                  <c:v> 100G CWDM4, LR4, 4WDM10, 4WDM20 </c:v>
                </c:pt>
              </c:strCache>
            </c:strRef>
          </c:tx>
          <c:invertIfNegative val="0"/>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Cloud'!$C$171:$L$171</c:f>
              <c:numCache>
                <c:formatCode>_(* #,##0_);_(* \(#,##0\);_(* "-"??_);_(@_)</c:formatCode>
                <c:ptCount val="10"/>
                <c:pt idx="0">
                  <c:v>19064.663999999997</c:v>
                </c:pt>
                <c:pt idx="1">
                  <c:v>130454.838</c:v>
                </c:pt>
              </c:numCache>
            </c:numRef>
          </c:val>
          <c:extLst xmlns:c16r2="http://schemas.microsoft.com/office/drawing/2015/06/chart">
            <c:ext xmlns:c16="http://schemas.microsoft.com/office/drawing/2014/chart" uri="{C3380CC4-5D6E-409C-BE32-E72D297353CC}">
              <c16:uniqueId val="{00000000-1AAC-944A-8F81-13A82C7356EB}"/>
            </c:ext>
          </c:extLst>
        </c:ser>
        <c:ser>
          <c:idx val="1"/>
          <c:order val="2"/>
          <c:tx>
            <c:strRef>
              <c:f>'Top 5 Cloud'!$B$173</c:f>
              <c:strCache>
                <c:ptCount val="1"/>
                <c:pt idx="0">
                  <c:v> 100G DR and FR </c:v>
                </c:pt>
              </c:strCache>
            </c:strRef>
          </c:tx>
          <c:invertIfNegative val="0"/>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Cloud'!$C$173:$L$173</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1AAC-944A-8F81-13A82C7356EB}"/>
            </c:ext>
          </c:extLst>
        </c:ser>
        <c:ser>
          <c:idx val="2"/>
          <c:order val="3"/>
          <c:tx>
            <c:strRef>
              <c:f>'Top 5 Cloud'!$B$175</c:f>
              <c:strCache>
                <c:ptCount val="1"/>
                <c:pt idx="0">
                  <c:v> 400G DR4 </c:v>
                </c:pt>
              </c:strCache>
            </c:strRef>
          </c:tx>
          <c:invertIfNegative val="0"/>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Cloud'!$C$175:$L$175</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1AAC-944A-8F81-13A82C7356EB}"/>
            </c:ext>
          </c:extLst>
        </c:ser>
        <c:ser>
          <c:idx val="3"/>
          <c:order val="4"/>
          <c:tx>
            <c:strRef>
              <c:f>'Top 5 Cloud'!$B$177</c:f>
              <c:strCache>
                <c:ptCount val="1"/>
                <c:pt idx="0">
                  <c:v> 400G FR4, FR8, LR4, LR8 </c:v>
                </c:pt>
              </c:strCache>
            </c:strRef>
          </c:tx>
          <c:invertIfNegative val="0"/>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Cloud'!$C$177:$L$177</c:f>
              <c:numCache>
                <c:formatCode>_(* #,##0_);_(* \(#,##0\);_(* "-"??_);_(@_)</c:formatCode>
                <c:ptCount val="10"/>
                <c:pt idx="0">
                  <c:v>0</c:v>
                </c:pt>
                <c:pt idx="1">
                  <c:v>5.6000000000000005</c:v>
                </c:pt>
              </c:numCache>
            </c:numRef>
          </c:val>
          <c:extLst xmlns:c16r2="http://schemas.microsoft.com/office/drawing/2015/06/chart">
            <c:ext xmlns:c16="http://schemas.microsoft.com/office/drawing/2014/chart" uri="{C3380CC4-5D6E-409C-BE32-E72D297353CC}">
              <c16:uniqueId val="{00000003-1AAC-944A-8F81-13A82C7356EB}"/>
            </c:ext>
          </c:extLst>
        </c:ser>
        <c:ser>
          <c:idx val="4"/>
          <c:order val="5"/>
          <c:tx>
            <c:strRef>
              <c:f>'Top 5 Cloud'!$B$179</c:f>
              <c:strCache>
                <c:ptCount val="1"/>
                <c:pt idx="0">
                  <c:v> 800G DR4 </c:v>
                </c:pt>
              </c:strCache>
            </c:strRef>
          </c:tx>
          <c:invertIfNegative val="0"/>
          <c:cat>
            <c:numRef>
              <c:f>'Top 5 Cloud'!$C$162:$L$162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Cloud'!$C$179:$L$179</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DD33-B042-B3B0-235D1FC1A7DA}"/>
            </c:ext>
          </c:extLst>
        </c:ser>
        <c:dLbls>
          <c:showLegendKey val="0"/>
          <c:showVal val="0"/>
          <c:showCatName val="0"/>
          <c:showSerName val="0"/>
          <c:showPercent val="0"/>
          <c:showBubbleSize val="0"/>
        </c:dLbls>
        <c:gapWidth val="150"/>
        <c:overlap val="100"/>
        <c:axId val="396912896"/>
        <c:axId val="396918784"/>
      </c:barChart>
      <c:catAx>
        <c:axId val="396912896"/>
        <c:scaling>
          <c:orientation val="minMax"/>
        </c:scaling>
        <c:delete val="0"/>
        <c:axPos val="b"/>
        <c:numFmt formatCode="General" sourceLinked="1"/>
        <c:majorTickMark val="out"/>
        <c:minorTickMark val="none"/>
        <c:tickLblPos val="nextTo"/>
        <c:crossAx val="396918784"/>
        <c:crosses val="autoZero"/>
        <c:auto val="1"/>
        <c:lblAlgn val="ctr"/>
        <c:lblOffset val="100"/>
        <c:noMultiLvlLbl val="0"/>
      </c:catAx>
      <c:valAx>
        <c:axId val="396918784"/>
        <c:scaling>
          <c:orientation val="minMax"/>
        </c:scaling>
        <c:delete val="0"/>
        <c:axPos val="l"/>
        <c:majorGridlines/>
        <c:title>
          <c:tx>
            <c:rich>
              <a:bodyPr/>
              <a:lstStyle/>
              <a:p>
                <a:pPr>
                  <a:defRPr sz="1200" b="0"/>
                </a:pPr>
                <a:r>
                  <a:rPr lang="en-US" sz="1200" b="0"/>
                  <a:t>Shipments</a:t>
                </a:r>
                <a:r>
                  <a:rPr lang="en-US" sz="1200" b="0" baseline="0"/>
                  <a:t> (Units)</a:t>
                </a:r>
                <a:endParaRPr lang="en-US" sz="1200" b="0"/>
              </a:p>
            </c:rich>
          </c:tx>
          <c:layout/>
          <c:overlay val="0"/>
        </c:title>
        <c:numFmt formatCode="_(* #,##0_);_(* \(#,##0\);_(* &quot;-&quot;??_);_(@_)" sourceLinked="1"/>
        <c:majorTickMark val="out"/>
        <c:minorTickMark val="none"/>
        <c:tickLblPos val="nextTo"/>
        <c:crossAx val="396912896"/>
        <c:crosses val="autoZero"/>
        <c:crossBetween val="between"/>
      </c:valAx>
    </c:plotArea>
    <c:legend>
      <c:legendPos val="r"/>
      <c:layout>
        <c:manualLayout>
          <c:xMode val="edge"/>
          <c:yMode val="edge"/>
          <c:x val="0.79544759405074361"/>
          <c:y val="5.1204340961281243E-2"/>
          <c:w val="0.20455240594925633"/>
          <c:h val="0.92058507494490016"/>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Revenues -</a:t>
            </a:r>
            <a:r>
              <a:rPr lang="en-US" sz="1600" baseline="0"/>
              <a:t> total</a:t>
            </a:r>
            <a:endParaRPr lang="en-US" sz="1600"/>
          </a:p>
        </c:rich>
      </c:tx>
      <c:layout>
        <c:manualLayout>
          <c:xMode val="edge"/>
          <c:yMode val="edge"/>
          <c:x val="0.381698628704983"/>
          <c:y val="6.2282337131392698E-4"/>
        </c:manualLayout>
      </c:layout>
      <c:overlay val="0"/>
    </c:title>
    <c:autoTitleDeleted val="0"/>
    <c:plotArea>
      <c:layout>
        <c:manualLayout>
          <c:layoutTarget val="inner"/>
          <c:xMode val="edge"/>
          <c:yMode val="edge"/>
          <c:x val="0.12501817769258639"/>
          <c:y val="0.15003992235491115"/>
          <c:w val="0.86677200967107004"/>
          <c:h val="0.77221444541654505"/>
        </c:manualLayout>
      </c:layout>
      <c:lineChart>
        <c:grouping val="standard"/>
        <c:varyColors val="0"/>
        <c:ser>
          <c:idx val="0"/>
          <c:order val="0"/>
          <c:tx>
            <c:strRef>
              <c:f>'Ethernet Summary'!$B$76</c:f>
              <c:strCache>
                <c:ptCount val="1"/>
                <c:pt idx="0">
                  <c:v>G</c:v>
                </c:pt>
              </c:strCache>
            </c:strRef>
          </c:tx>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Summary'!$C$76:$L$76</c:f>
              <c:numCache>
                <c:formatCode>_("$"* #,##0_);_("$"* \(#,##0\);_("$"* "-"??_);_(@_)</c:formatCode>
                <c:ptCount val="10"/>
                <c:pt idx="0">
                  <c:v>154.16513112975395</c:v>
                </c:pt>
                <c:pt idx="1">
                  <c:v>110.62740763127242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469B-534A-9A55-FC26C0901418}"/>
            </c:ext>
          </c:extLst>
        </c:ser>
        <c:ser>
          <c:idx val="1"/>
          <c:order val="1"/>
          <c:tx>
            <c:strRef>
              <c:f>'Ethernet Summary'!$B$77</c:f>
              <c:strCache>
                <c:ptCount val="1"/>
                <c:pt idx="0">
                  <c:v>10 G</c:v>
                </c:pt>
              </c:strCache>
            </c:strRef>
          </c:tx>
          <c:marker>
            <c:symbol val="square"/>
            <c:size val="5"/>
          </c:marker>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Summary'!$C$77:$L$77</c:f>
              <c:numCache>
                <c:formatCode>_("$"* #,##0_);_("$"* \(#,##0\);_("$"* "-"??_);_(@_)</c:formatCode>
                <c:ptCount val="10"/>
                <c:pt idx="0">
                  <c:v>588.89972784362988</c:v>
                </c:pt>
                <c:pt idx="1">
                  <c:v>486.60483553423245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469B-534A-9A55-FC26C0901418}"/>
            </c:ext>
          </c:extLst>
        </c:ser>
        <c:ser>
          <c:idx val="4"/>
          <c:order val="2"/>
          <c:tx>
            <c:strRef>
              <c:f>'Ethernet Summary'!$B$78</c:f>
              <c:strCache>
                <c:ptCount val="1"/>
                <c:pt idx="0">
                  <c:v>25 G</c:v>
                </c:pt>
              </c:strCache>
            </c:strRef>
          </c:tx>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Summary'!$C$78:$L$78</c:f>
              <c:numCache>
                <c:formatCode>_("$"* #,##0_);_("$"* \(#,##0\);_("$"* "-"??_);_(@_)</c:formatCode>
                <c:ptCount val="10"/>
                <c:pt idx="0" formatCode="_(&quot;$&quot;* #,##0.0_);_(&quot;$&quot;* \(#,##0.0\);_(&quot;$&quot;* &quot;-&quot;??_);_(@_)">
                  <c:v>3.4123060000000001</c:v>
                </c:pt>
                <c:pt idx="1">
                  <c:v>19.187075306914231</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469B-534A-9A55-FC26C0901418}"/>
            </c:ext>
          </c:extLst>
        </c:ser>
        <c:ser>
          <c:idx val="2"/>
          <c:order val="3"/>
          <c:tx>
            <c:strRef>
              <c:f>'Ethernet Summary'!$B$79</c:f>
              <c:strCache>
                <c:ptCount val="1"/>
                <c:pt idx="0">
                  <c:v>40 G</c:v>
                </c:pt>
              </c:strCache>
            </c:strRef>
          </c:tx>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Summary'!$C$79:$L$79</c:f>
              <c:numCache>
                <c:formatCode>_("$"* #,##0_);_("$"* \(#,##0\);_("$"* "-"??_);_(@_)</c:formatCode>
                <c:ptCount val="10"/>
                <c:pt idx="0">
                  <c:v>714.15126617215446</c:v>
                </c:pt>
                <c:pt idx="1">
                  <c:v>821.12600724220158</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469B-534A-9A55-FC26C0901418}"/>
            </c:ext>
          </c:extLst>
        </c:ser>
        <c:ser>
          <c:idx val="7"/>
          <c:order val="4"/>
          <c:tx>
            <c:strRef>
              <c:f>'Ethernet Summary'!$B$80</c:f>
              <c:strCache>
                <c:ptCount val="1"/>
                <c:pt idx="0">
                  <c:v>50G</c:v>
                </c:pt>
              </c:strCache>
            </c:strRef>
          </c:tx>
          <c:marker>
            <c:symbol val="plus"/>
            <c:size val="7"/>
          </c:marker>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Summary'!$C$80:$L$80</c:f>
              <c:numCache>
                <c:formatCode>_("$"* #,##0_);_("$"* \(#,##0\);_("$"* "-"??_);_(@_)</c:formatCode>
                <c:ptCount val="10"/>
                <c:pt idx="2" formatCode="_(&quot;$&quot;* #,##0.0_);_(&quot;$&quot;* \(#,##0.0\);_(&quot;$&quot;* &quot;-&quot;??_);_(@_)">
                  <c:v>0</c:v>
                </c:pt>
                <c:pt idx="3" formatCode="_(&quot;$&quot;* #,##0.0_);_(&quot;$&quot;* \(#,##0.0\);_(&quot;$&quot;* &quot;-&quot;??_);_(@_)">
                  <c:v>0</c:v>
                </c:pt>
                <c:pt idx="4" formatCode="_(&quot;$&quot;* #,##0.0_);_(&quot;$&quot;* \(#,##0.0\);_(&quot;$&quot;* &quot;-&quot;??_);_(@_)">
                  <c:v>0</c:v>
                </c:pt>
                <c:pt idx="5" formatCode="_(&quot;$&quot;* #,##0.0_);_(&quot;$&quot;* \(#,##0.0\);_(&quot;$&quot;* &quot;-&quot;??_);_(@_)">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4-469B-534A-9A55-FC26C0901418}"/>
            </c:ext>
          </c:extLst>
        </c:ser>
        <c:ser>
          <c:idx val="3"/>
          <c:order val="5"/>
          <c:tx>
            <c:strRef>
              <c:f>'Ethernet Summary'!$B$81</c:f>
              <c:strCache>
                <c:ptCount val="1"/>
                <c:pt idx="0">
                  <c:v>100G</c:v>
                </c:pt>
              </c:strCache>
            </c:strRef>
          </c:tx>
          <c:marker>
            <c:symbol val="circle"/>
            <c:size val="5"/>
          </c:marker>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Summary'!$C$81:$L$81</c:f>
              <c:numCache>
                <c:formatCode>_("$"* #,##0_);_("$"* \(#,##0\);_("$"* "-"??_);_(@_)</c:formatCode>
                <c:ptCount val="10"/>
                <c:pt idx="0">
                  <c:v>1143.1589641396481</c:v>
                </c:pt>
                <c:pt idx="1">
                  <c:v>1653.8532387335786</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469B-534A-9A55-FC26C0901418}"/>
            </c:ext>
          </c:extLst>
        </c:ser>
        <c:ser>
          <c:idx val="6"/>
          <c:order val="6"/>
          <c:tx>
            <c:strRef>
              <c:f>'Ethernet Summary'!$B$82</c:f>
              <c:strCache>
                <c:ptCount val="1"/>
                <c:pt idx="0">
                  <c:v>200G</c:v>
                </c:pt>
              </c:strCache>
            </c:strRef>
          </c:tx>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Summary'!$C$82:$L$82</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469B-534A-9A55-FC26C0901418}"/>
            </c:ext>
          </c:extLst>
        </c:ser>
        <c:ser>
          <c:idx val="5"/>
          <c:order val="7"/>
          <c:tx>
            <c:strRef>
              <c:f>'Ethernet Summary'!$B$83</c:f>
              <c:strCache>
                <c:ptCount val="1"/>
                <c:pt idx="0">
                  <c:v>400 G</c:v>
                </c:pt>
              </c:strCache>
            </c:strRef>
          </c:tx>
          <c:marker>
            <c:symbol val="circle"/>
            <c:size val="5"/>
          </c:marker>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Summary'!$C$83:$L$83</c:f>
              <c:numCache>
                <c:formatCode>_("$"* #,##0_);_("$"* \(#,##0\);_("$"* "-"??_);_(@_)</c:formatCode>
                <c:ptCount val="10"/>
                <c:pt idx="1">
                  <c:v>1.3482999999999998</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469B-534A-9A55-FC26C0901418}"/>
            </c:ext>
          </c:extLst>
        </c:ser>
        <c:ser>
          <c:idx val="8"/>
          <c:order val="8"/>
          <c:tx>
            <c:strRef>
              <c:f>'Ethernet Summary'!$B$84</c:f>
              <c:strCache>
                <c:ptCount val="1"/>
                <c:pt idx="0">
                  <c:v>2x400G, 800G</c:v>
                </c:pt>
              </c:strCache>
            </c:strRef>
          </c:tx>
          <c:cat>
            <c:numRef>
              <c:f>'Ethernet Summary'!$C$75:$L$75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Summary'!$C$84:$L$84</c:f>
              <c:numCache>
                <c:formatCode>_("$"* #,##0_);_("$"* \(#,##0\);_("$"* "-"??_);_(@_)</c:formatCode>
                <c:ptCount val="10"/>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9684-E248-BDF7-4F87DD20AC47}"/>
            </c:ext>
          </c:extLst>
        </c:ser>
        <c:dLbls>
          <c:showLegendKey val="0"/>
          <c:showVal val="0"/>
          <c:showCatName val="0"/>
          <c:showSerName val="0"/>
          <c:showPercent val="0"/>
          <c:showBubbleSize val="0"/>
        </c:dLbls>
        <c:marker val="1"/>
        <c:smooth val="0"/>
        <c:axId val="119819264"/>
        <c:axId val="119833344"/>
      </c:lineChart>
      <c:catAx>
        <c:axId val="119819264"/>
        <c:scaling>
          <c:orientation val="minMax"/>
        </c:scaling>
        <c:delete val="0"/>
        <c:axPos val="b"/>
        <c:numFmt formatCode="General" sourceLinked="1"/>
        <c:majorTickMark val="out"/>
        <c:minorTickMark val="none"/>
        <c:tickLblPos val="nextTo"/>
        <c:txPr>
          <a:bodyPr/>
          <a:lstStyle/>
          <a:p>
            <a:pPr>
              <a:defRPr sz="1200"/>
            </a:pPr>
            <a:endParaRPr lang="en-US"/>
          </a:p>
        </c:txPr>
        <c:crossAx val="119833344"/>
        <c:crosses val="autoZero"/>
        <c:auto val="1"/>
        <c:lblAlgn val="ctr"/>
        <c:lblOffset val="100"/>
        <c:noMultiLvlLbl val="0"/>
      </c:catAx>
      <c:valAx>
        <c:axId val="119833344"/>
        <c:scaling>
          <c:orientation val="minMax"/>
          <c:max val="3100"/>
          <c:min val="0"/>
        </c:scaling>
        <c:delete val="0"/>
        <c:axPos val="l"/>
        <c:majorGridlines/>
        <c:numFmt formatCode="&quot;$&quot;#,##0" sourceLinked="0"/>
        <c:majorTickMark val="out"/>
        <c:minorTickMark val="none"/>
        <c:tickLblPos val="nextTo"/>
        <c:txPr>
          <a:bodyPr/>
          <a:lstStyle/>
          <a:p>
            <a:pPr>
              <a:defRPr sz="1200"/>
            </a:pPr>
            <a:endParaRPr lang="en-US"/>
          </a:p>
        </c:txPr>
        <c:crossAx val="119819264"/>
        <c:crosses val="autoZero"/>
        <c:crossBetween val="between"/>
      </c:valAx>
    </c:plotArea>
    <c:legend>
      <c:legendPos val="t"/>
      <c:layout>
        <c:manualLayout>
          <c:xMode val="edge"/>
          <c:yMode val="edge"/>
          <c:x val="0.18488776525604345"/>
          <c:y val="6.2832351371841316E-2"/>
          <c:w val="0.81511228993283602"/>
          <c:h val="6.6446670547049808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Cloud'!$B$204</c:f>
          <c:strCache>
            <c:ptCount val="1"/>
            <c:pt idx="0">
              <c:v>Microsoft</c:v>
            </c:pt>
          </c:strCache>
        </c:strRef>
      </c:tx>
      <c:layout>
        <c:manualLayout>
          <c:xMode val="edge"/>
          <c:yMode val="edge"/>
          <c:x val="0.22900940695083605"/>
          <c:y val="9.2357591139489048E-2"/>
        </c:manualLayout>
      </c:layout>
      <c:overlay val="1"/>
    </c:title>
    <c:autoTitleDeleted val="0"/>
    <c:plotArea>
      <c:layout>
        <c:manualLayout>
          <c:layoutTarget val="inner"/>
          <c:xMode val="edge"/>
          <c:yMode val="edge"/>
          <c:x val="0.15967395527207837"/>
          <c:y val="5.8242738245563599E-2"/>
          <c:w val="0.66936247864433174"/>
          <c:h val="0.81258543877420564"/>
        </c:manualLayout>
      </c:layout>
      <c:barChart>
        <c:barDir val="col"/>
        <c:grouping val="stacked"/>
        <c:varyColors val="0"/>
        <c:ser>
          <c:idx val="1"/>
          <c:order val="0"/>
          <c:tx>
            <c:strRef>
              <c:f>'Top 5 Cloud'!$B$207</c:f>
              <c:strCache>
                <c:ptCount val="1"/>
                <c:pt idx="0">
                  <c:v> 40G PSM4 only </c:v>
                </c:pt>
              </c:strCache>
            </c:strRef>
          </c:tx>
          <c:invertIfNegative val="0"/>
          <c:cat>
            <c:numRef>
              <c:f>'Top 5 Cloud'!$C$204:$L$204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Cloud'!$C$207:$I$207</c:f>
              <c:numCache>
                <c:formatCode>_(* #,##0_);_(* \(#,##0\);_(* "-"??_);_(@_)</c:formatCode>
                <c:ptCount val="7"/>
                <c:pt idx="0">
                  <c:v>227861.2</c:v>
                </c:pt>
                <c:pt idx="1">
                  <c:v>276138</c:v>
                </c:pt>
              </c:numCache>
            </c:numRef>
          </c:val>
          <c:extLst xmlns:c16r2="http://schemas.microsoft.com/office/drawing/2015/06/chart">
            <c:ext xmlns:c16="http://schemas.microsoft.com/office/drawing/2014/chart" uri="{C3380CC4-5D6E-409C-BE32-E72D297353CC}">
              <c16:uniqueId val="{00000000-776A-8740-93E1-6C380EB867BF}"/>
            </c:ext>
          </c:extLst>
        </c:ser>
        <c:ser>
          <c:idx val="0"/>
          <c:order val="1"/>
          <c:tx>
            <c:strRef>
              <c:f>'Top 5 Cloud'!$B$209</c:f>
              <c:strCache>
                <c:ptCount val="1"/>
                <c:pt idx="0">
                  <c:v> 100G PSM4 only </c:v>
                </c:pt>
              </c:strCache>
            </c:strRef>
          </c:tx>
          <c:invertIfNegative val="0"/>
          <c:cat>
            <c:numRef>
              <c:f>'Top 5 Cloud'!$C$204:$L$204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Cloud'!$C$209:$L$209</c:f>
              <c:numCache>
                <c:formatCode>_(* #,##0_);_(* \(#,##0\);_(* "-"??_);_(@_)</c:formatCode>
                <c:ptCount val="10"/>
                <c:pt idx="0">
                  <c:v>10043.050000000008</c:v>
                </c:pt>
                <c:pt idx="1">
                  <c:v>71003.799999999988</c:v>
                </c:pt>
              </c:numCache>
            </c:numRef>
          </c:val>
          <c:extLst xmlns:c16r2="http://schemas.microsoft.com/office/drawing/2015/06/chart">
            <c:ext xmlns:c16="http://schemas.microsoft.com/office/drawing/2014/chart" uri="{C3380CC4-5D6E-409C-BE32-E72D297353CC}">
              <c16:uniqueId val="{00000000-60E9-1541-B111-5CA46D16B7D3}"/>
            </c:ext>
          </c:extLst>
        </c:ser>
        <c:ser>
          <c:idx val="2"/>
          <c:order val="2"/>
          <c:tx>
            <c:strRef>
              <c:f>'Top 5 Cloud'!$B$211</c:f>
              <c:strCache>
                <c:ptCount val="1"/>
                <c:pt idx="0">
                  <c:v> 400G DR4 </c:v>
                </c:pt>
              </c:strCache>
            </c:strRef>
          </c:tx>
          <c:invertIfNegative val="0"/>
          <c:cat>
            <c:numRef>
              <c:f>'Top 5 Cloud'!$C$204:$L$204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Cloud'!$C$211:$L$211</c:f>
              <c:numCache>
                <c:formatCode>General</c:formatCode>
                <c:ptCount val="10"/>
                <c:pt idx="0">
                  <c:v>0</c:v>
                </c:pt>
                <c:pt idx="1">
                  <c:v>0</c:v>
                </c:pt>
              </c:numCache>
            </c:numRef>
          </c:val>
          <c:extLst xmlns:c16r2="http://schemas.microsoft.com/office/drawing/2015/06/chart">
            <c:ext xmlns:c16="http://schemas.microsoft.com/office/drawing/2014/chart" uri="{C3380CC4-5D6E-409C-BE32-E72D297353CC}">
              <c16:uniqueId val="{00000002-60E9-1541-B111-5CA46D16B7D3}"/>
            </c:ext>
          </c:extLst>
        </c:ser>
        <c:dLbls>
          <c:showLegendKey val="0"/>
          <c:showVal val="0"/>
          <c:showCatName val="0"/>
          <c:showSerName val="0"/>
          <c:showPercent val="0"/>
          <c:showBubbleSize val="0"/>
        </c:dLbls>
        <c:gapWidth val="150"/>
        <c:overlap val="100"/>
        <c:axId val="396959104"/>
        <c:axId val="396973184"/>
      </c:barChart>
      <c:catAx>
        <c:axId val="396959104"/>
        <c:scaling>
          <c:orientation val="minMax"/>
        </c:scaling>
        <c:delete val="0"/>
        <c:axPos val="b"/>
        <c:numFmt formatCode="General" sourceLinked="1"/>
        <c:majorTickMark val="out"/>
        <c:minorTickMark val="none"/>
        <c:tickLblPos val="nextTo"/>
        <c:crossAx val="396973184"/>
        <c:crosses val="autoZero"/>
        <c:auto val="1"/>
        <c:lblAlgn val="ctr"/>
        <c:lblOffset val="100"/>
        <c:noMultiLvlLbl val="0"/>
      </c:catAx>
      <c:valAx>
        <c:axId val="396973184"/>
        <c:scaling>
          <c:orientation val="minMax"/>
        </c:scaling>
        <c:delete val="0"/>
        <c:axPos val="l"/>
        <c:majorGridlines/>
        <c:title>
          <c:tx>
            <c:rich>
              <a:bodyPr/>
              <a:lstStyle/>
              <a:p>
                <a:pPr>
                  <a:defRPr sz="1200" b="0"/>
                </a:pPr>
                <a:r>
                  <a:rPr lang="en-US" sz="1200" b="0"/>
                  <a:t>Shipments (Units)</a:t>
                </a:r>
              </a:p>
            </c:rich>
          </c:tx>
          <c:layout>
            <c:manualLayout>
              <c:xMode val="edge"/>
              <c:yMode val="edge"/>
              <c:x val="1.9479110270078922E-2"/>
              <c:y val="0.26971358568926729"/>
            </c:manualLayout>
          </c:layout>
          <c:overlay val="0"/>
        </c:title>
        <c:numFmt formatCode="_(* #,##0_);_(* \(#,##0\);_(* &quot;-&quot;??_);_(@_)" sourceLinked="1"/>
        <c:majorTickMark val="out"/>
        <c:minorTickMark val="none"/>
        <c:tickLblPos val="nextTo"/>
        <c:crossAx val="396959104"/>
        <c:crosses val="autoZero"/>
        <c:crossBetween val="between"/>
        <c:majorUnit val="100000"/>
      </c:valAx>
    </c:plotArea>
    <c:legend>
      <c:legendPos val="r"/>
      <c:layout>
        <c:manualLayout>
          <c:xMode val="edge"/>
          <c:yMode val="edge"/>
          <c:x val="0.83633937957781546"/>
          <c:y val="0.20557701418913421"/>
          <c:w val="0.16366069176096193"/>
          <c:h val="0.43340061204139874"/>
        </c:manualLayout>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'Top 5 Cloud'!$B$236</c:f>
          <c:strCache>
            <c:ptCount val="1"/>
            <c:pt idx="0">
              <c:v>Alibaba</c:v>
            </c:pt>
          </c:strCache>
        </c:strRef>
      </c:tx>
      <c:layout>
        <c:manualLayout>
          <c:xMode val="edge"/>
          <c:yMode val="edge"/>
          <c:x val="0.2870118511834534"/>
          <c:y val="5.9795554889182666E-2"/>
        </c:manualLayout>
      </c:layout>
      <c:overlay val="1"/>
    </c:title>
    <c:autoTitleDeleted val="0"/>
    <c:plotArea>
      <c:layout>
        <c:manualLayout>
          <c:layoutTarget val="inner"/>
          <c:xMode val="edge"/>
          <c:yMode val="edge"/>
          <c:x val="0.15967395527207837"/>
          <c:y val="5.8242738245563599E-2"/>
          <c:w val="0.66947706995210032"/>
          <c:h val="0.80469958532584684"/>
        </c:manualLayout>
      </c:layout>
      <c:barChart>
        <c:barDir val="col"/>
        <c:grouping val="stacked"/>
        <c:varyColors val="0"/>
        <c:ser>
          <c:idx val="0"/>
          <c:order val="0"/>
          <c:tx>
            <c:v>100G Other</c:v>
          </c:tx>
          <c:invertIfNegative val="0"/>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Cloud'!$C$245:$L$245</c:f>
              <c:numCache>
                <c:formatCode>_(* #,##0_);_(* \(#,##0\);_(* "-"??_);_(@_)</c:formatCode>
                <c:ptCount val="10"/>
                <c:pt idx="0">
                  <c:v>6354.8879999999981</c:v>
                </c:pt>
                <c:pt idx="1">
                  <c:v>21742.472999999973</c:v>
                </c:pt>
              </c:numCache>
            </c:numRef>
          </c:val>
          <c:extLst xmlns:c16r2="http://schemas.microsoft.com/office/drawing/2015/06/chart">
            <c:ext xmlns:c16="http://schemas.microsoft.com/office/drawing/2014/chart" uri="{C3380CC4-5D6E-409C-BE32-E72D297353CC}">
              <c16:uniqueId val="{00000000-4244-2640-A4BF-E0BE4E34F426}"/>
            </c:ext>
          </c:extLst>
        </c:ser>
        <c:ser>
          <c:idx val="1"/>
          <c:order val="1"/>
          <c:tx>
            <c:strRef>
              <c:f>'Top 5 Cloud'!$B$247</c:f>
              <c:strCache>
                <c:ptCount val="1"/>
                <c:pt idx="0">
                  <c:v>100G DR and FR</c:v>
                </c:pt>
              </c:strCache>
            </c:strRef>
          </c:tx>
          <c:invertIfNegative val="0"/>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Cloud'!$C$247:$L$247</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4244-2640-A4BF-E0BE4E34F426}"/>
            </c:ext>
          </c:extLst>
        </c:ser>
        <c:ser>
          <c:idx val="4"/>
          <c:order val="2"/>
          <c:tx>
            <c:strRef>
              <c:f>'Top 5 Cloud'!$B$243</c:f>
              <c:strCache>
                <c:ptCount val="1"/>
                <c:pt idx="0">
                  <c:v>100G SR4, eSR4</c:v>
                </c:pt>
              </c:strCache>
            </c:strRef>
          </c:tx>
          <c:invertIfNegative val="0"/>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Cloud'!$C$243:$L$243</c:f>
              <c:numCache>
                <c:formatCode>_(* #,##0_);_(* \(#,##0\);_(* "-"??_);_(@_)</c:formatCode>
                <c:ptCount val="10"/>
                <c:pt idx="0">
                  <c:v>84017.400000000009</c:v>
                </c:pt>
                <c:pt idx="1">
                  <c:v>115839.31200000001</c:v>
                </c:pt>
              </c:numCache>
            </c:numRef>
          </c:val>
          <c:extLst xmlns:c16r2="http://schemas.microsoft.com/office/drawing/2015/06/chart">
            <c:ext xmlns:c16="http://schemas.microsoft.com/office/drawing/2014/chart" uri="{C3380CC4-5D6E-409C-BE32-E72D297353CC}">
              <c16:uniqueId val="{00000000-A2F7-A74F-A56E-50891E7F13D0}"/>
            </c:ext>
          </c:extLst>
        </c:ser>
        <c:ser>
          <c:idx val="5"/>
          <c:order val="3"/>
          <c:tx>
            <c:strRef>
              <c:f>'Top 5 Cloud'!$B$249</c:f>
              <c:strCache>
                <c:ptCount val="1"/>
                <c:pt idx="0">
                  <c:v>2x200G SR8</c:v>
                </c:pt>
              </c:strCache>
            </c:strRef>
          </c:tx>
          <c:invertIfNegative val="0"/>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Cloud'!$C$249:$L$249</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F70E-D046-A156-A38C82280D03}"/>
            </c:ext>
          </c:extLst>
        </c:ser>
        <c:ser>
          <c:idx val="2"/>
          <c:order val="4"/>
          <c:tx>
            <c:strRef>
              <c:f>'Top 5 Cloud'!$B$251</c:f>
              <c:strCache>
                <c:ptCount val="1"/>
                <c:pt idx="0">
                  <c:v>400G DR4</c:v>
                </c:pt>
              </c:strCache>
            </c:strRef>
          </c:tx>
          <c:invertIfNegative val="0"/>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Cloud'!$C$251:$L$251</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4244-2640-A4BF-E0BE4E34F426}"/>
            </c:ext>
          </c:extLst>
        </c:ser>
        <c:ser>
          <c:idx val="3"/>
          <c:order val="5"/>
          <c:tx>
            <c:strRef>
              <c:f>'Top 5 Cloud'!$B$253</c:f>
              <c:strCache>
                <c:ptCount val="1"/>
                <c:pt idx="0">
                  <c:v>400G FR4, FR8, LR4, LR8</c:v>
                </c:pt>
              </c:strCache>
            </c:strRef>
          </c:tx>
          <c:invertIfNegative val="0"/>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Cloud'!$C$253:$L$253</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3-4244-2640-A4BF-E0BE4E34F426}"/>
            </c:ext>
          </c:extLst>
        </c:ser>
        <c:dLbls>
          <c:showLegendKey val="0"/>
          <c:showVal val="0"/>
          <c:showCatName val="0"/>
          <c:showSerName val="0"/>
          <c:showPercent val="0"/>
          <c:showBubbleSize val="0"/>
        </c:dLbls>
        <c:gapWidth val="150"/>
        <c:overlap val="100"/>
        <c:axId val="397025280"/>
        <c:axId val="397026816"/>
      </c:barChart>
      <c:catAx>
        <c:axId val="397025280"/>
        <c:scaling>
          <c:orientation val="minMax"/>
        </c:scaling>
        <c:delete val="0"/>
        <c:axPos val="b"/>
        <c:numFmt formatCode="General" sourceLinked="1"/>
        <c:majorTickMark val="out"/>
        <c:minorTickMark val="none"/>
        <c:tickLblPos val="nextTo"/>
        <c:crossAx val="397026816"/>
        <c:crosses val="autoZero"/>
        <c:auto val="1"/>
        <c:lblAlgn val="ctr"/>
        <c:lblOffset val="100"/>
        <c:noMultiLvlLbl val="0"/>
      </c:catAx>
      <c:valAx>
        <c:axId val="397026816"/>
        <c:scaling>
          <c:orientation val="minMax"/>
        </c:scaling>
        <c:delete val="0"/>
        <c:axPos val="l"/>
        <c:majorGridlines/>
        <c:title>
          <c:tx>
            <c:rich>
              <a:bodyPr/>
              <a:lstStyle/>
              <a:p>
                <a:pPr>
                  <a:defRPr sz="1200" b="0"/>
                </a:pPr>
                <a:r>
                  <a:rPr lang="en-US" sz="1200" b="0"/>
                  <a:t>Shipments (Units)</a:t>
                </a:r>
              </a:p>
            </c:rich>
          </c:tx>
          <c:layout/>
          <c:overlay val="0"/>
        </c:title>
        <c:numFmt formatCode="_(* #,##0_);_(* \(#,##0\);_(* &quot;-&quot;??_);_(@_)" sourceLinked="1"/>
        <c:majorTickMark val="out"/>
        <c:minorTickMark val="none"/>
        <c:tickLblPos val="nextTo"/>
        <c:crossAx val="397025280"/>
        <c:crosses val="autoZero"/>
        <c:crossBetween val="between"/>
      </c:valAx>
    </c:plotArea>
    <c:legend>
      <c:legendPos val="r"/>
      <c:layout>
        <c:manualLayout>
          <c:xMode val="edge"/>
          <c:yMode val="edge"/>
          <c:x val="0.82463428999209731"/>
          <c:y val="9.4120085317613691E-2"/>
          <c:w val="0.17536571000790266"/>
          <c:h val="0.75661088302515012"/>
        </c:manualLayout>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2020 installed bandwidth</a:t>
            </a:r>
          </a:p>
        </c:rich>
      </c:tx>
      <c:layout/>
      <c:overlay val="0"/>
    </c:title>
    <c:autoTitleDeleted val="0"/>
    <c:plotArea>
      <c:layout/>
      <c:pieChart>
        <c:varyColors val="1"/>
        <c:ser>
          <c:idx val="0"/>
          <c:order val="0"/>
          <c:tx>
            <c:strRef>
              <c:f>'Top 5 Cloud'!$B$23:$B$27</c:f>
              <c:strCache>
                <c:ptCount val="1"/>
                <c:pt idx="0">
                  <c:v>Google Facebook Amazon Microsoft Alibaba</c:v>
                </c:pt>
              </c:strCache>
            </c:strRef>
          </c:tx>
          <c:dLbls>
            <c:dLbl>
              <c:idx val="0"/>
              <c:layout>
                <c:manualLayout>
                  <c:x val="0.11963044147935427"/>
                  <c:y val="9.6385578744171821E-2"/>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B0F-4D4E-86A9-24678F194F29}"/>
                </c:ext>
              </c:extLst>
            </c:dLbl>
            <c:spPr>
              <a:noFill/>
              <a:ln>
                <a:noFill/>
              </a:ln>
              <a:effectLst/>
            </c:spPr>
            <c:txPr>
              <a:bodyPr/>
              <a:lstStyle/>
              <a:p>
                <a:pPr>
                  <a:defRPr sz="1100"/>
                </a:pPr>
                <a:endParaRPr lang="en-US"/>
              </a:p>
            </c:txPr>
            <c:dLblPos val="outEnd"/>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'Top 5 Cloud'!$B$23:$B$27</c:f>
              <c:strCache>
                <c:ptCount val="5"/>
                <c:pt idx="0">
                  <c:v>Google</c:v>
                </c:pt>
                <c:pt idx="1">
                  <c:v>Facebook</c:v>
                </c:pt>
                <c:pt idx="2">
                  <c:v>Amazon</c:v>
                </c:pt>
                <c:pt idx="3">
                  <c:v>Microsoft</c:v>
                </c:pt>
                <c:pt idx="4">
                  <c:v>Alibaba</c:v>
                </c:pt>
              </c:strCache>
            </c:strRef>
          </c:cat>
          <c:val>
            <c:numRef>
              <c:f>'Top 5 Cloud'!$G$23:$G$27</c:f>
              <c:numCache>
                <c:formatCode>_(* #,##0_);_(* \(#,##0\);_(*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5A-9042-B477-DE27B03CD6B7}"/>
            </c:ext>
          </c:extLst>
        </c:ser>
        <c:dLbls>
          <c:showLegendKey val="0"/>
          <c:showVal val="1"/>
          <c:showCatName val="0"/>
          <c:showSerName val="0"/>
          <c:showPercent val="0"/>
          <c:showBubbleSize val="0"/>
          <c:showLeaderLines val="0"/>
        </c:dLbls>
        <c:firstSliceAng val="312"/>
      </c:pieChart>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2025 installed bandwidth</a:t>
            </a:r>
          </a:p>
        </c:rich>
      </c:tx>
      <c:layout/>
      <c:overlay val="0"/>
    </c:title>
    <c:autoTitleDeleted val="0"/>
    <c:plotArea>
      <c:layout/>
      <c:pieChart>
        <c:varyColors val="1"/>
        <c:ser>
          <c:idx val="0"/>
          <c:order val="0"/>
          <c:tx>
            <c:strRef>
              <c:f>'Top 5 Cloud'!$B$23:$B$27</c:f>
              <c:strCache>
                <c:ptCount val="1"/>
                <c:pt idx="0">
                  <c:v>Google Facebook Amazon Microsoft Alibaba</c:v>
                </c:pt>
              </c:strCache>
            </c:strRef>
          </c:tx>
          <c:dLbls>
            <c:dLbl>
              <c:idx val="0"/>
              <c:layout>
                <c:manualLayout>
                  <c:x val="-0.21050005923455908"/>
                  <c:y val="0.11019851199941444"/>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BF1-0344-BC3C-3FC1B407FE38}"/>
                </c:ext>
              </c:extLst>
            </c:dLbl>
            <c:spPr>
              <a:noFill/>
              <a:ln>
                <a:noFill/>
              </a:ln>
              <a:effectLst/>
            </c:spPr>
            <c:txPr>
              <a:bodyPr/>
              <a:lstStyle/>
              <a:p>
                <a:pPr>
                  <a:defRPr sz="1100"/>
                </a:pPr>
                <a:endParaRPr lang="en-US"/>
              </a:p>
            </c:txPr>
            <c:dLblPos val="outEnd"/>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'Top 5 Cloud'!$B$23:$B$27</c:f>
              <c:strCache>
                <c:ptCount val="5"/>
                <c:pt idx="0">
                  <c:v>Google</c:v>
                </c:pt>
                <c:pt idx="1">
                  <c:v>Facebook</c:v>
                </c:pt>
                <c:pt idx="2">
                  <c:v>Amazon</c:v>
                </c:pt>
                <c:pt idx="3">
                  <c:v>Microsoft</c:v>
                </c:pt>
                <c:pt idx="4">
                  <c:v>Alibaba</c:v>
                </c:pt>
              </c:strCache>
            </c:strRef>
          </c:cat>
          <c:val>
            <c:numRef>
              <c:f>'Top 5 Cloud'!$L$23:$L$27</c:f>
              <c:numCache>
                <c:formatCode>_(* #,##0_);_(* \(#,##0\);_(*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59-FE4B-A4ED-51568E341BE5}"/>
            </c:ext>
          </c:extLst>
        </c:ser>
        <c:dLbls>
          <c:showLegendKey val="0"/>
          <c:showVal val="1"/>
          <c:showCatName val="0"/>
          <c:showSerName val="0"/>
          <c:showPercent val="0"/>
          <c:showBubbleSize val="0"/>
          <c:showLeaderLines val="0"/>
        </c:dLbls>
        <c:firstSliceAng val="299"/>
      </c:pieChart>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2462817147857"/>
          <c:y val="5.9326448196964379E-2"/>
          <c:w val="0.63601229039945661"/>
          <c:h val="0.80680973815107748"/>
        </c:manualLayout>
      </c:layout>
      <c:lineChart>
        <c:grouping val="standard"/>
        <c:varyColors val="0"/>
        <c:ser>
          <c:idx val="0"/>
          <c:order val="0"/>
          <c:tx>
            <c:strRef>
              <c:f>'Top 5 Cloud'!$B$23</c:f>
              <c:strCache>
                <c:ptCount val="1"/>
                <c:pt idx="0">
                  <c:v>Google</c:v>
                </c:pt>
              </c:strCache>
            </c:strRef>
          </c:tx>
          <c:marker>
            <c:symbol val="none"/>
          </c:marker>
          <c:cat>
            <c:numRef>
              <c:f>'Top 5 Cloud'!$C$22:$L$22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Cloud'!$C$23:$L$23</c:f>
              <c:numCache>
                <c:formatCode>_(* #,##0_);_(* \(#,##0\);_(* "-"??_);_(@_)</c:formatCode>
                <c:ptCount val="10"/>
                <c:pt idx="0">
                  <c:v>94.079769954156802</c:v>
                </c:pt>
                <c:pt idx="1">
                  <c:v>151.88007757008566</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F888-9444-B2C0-88FFCB10196B}"/>
            </c:ext>
          </c:extLst>
        </c:ser>
        <c:ser>
          <c:idx val="1"/>
          <c:order val="1"/>
          <c:tx>
            <c:strRef>
              <c:f>'Top 5 Cloud'!$B$24</c:f>
              <c:strCache>
                <c:ptCount val="1"/>
                <c:pt idx="0">
                  <c:v>Facebook</c:v>
                </c:pt>
              </c:strCache>
            </c:strRef>
          </c:tx>
          <c:marker>
            <c:symbol val="none"/>
          </c:marker>
          <c:cat>
            <c:numRef>
              <c:f>'Top 5 Cloud'!$C$22:$L$22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Cloud'!$C$24:$L$24</c:f>
              <c:numCache>
                <c:formatCode>_(* #,##0_);_(* \(#,##0\);_(* "-"??_);_(@_)</c:formatCode>
                <c:ptCount val="10"/>
                <c:pt idx="0">
                  <c:v>67.510947840013586</c:v>
                </c:pt>
                <c:pt idx="1">
                  <c:v>143.79289903322837</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F888-9444-B2C0-88FFCB10196B}"/>
            </c:ext>
          </c:extLst>
        </c:ser>
        <c:ser>
          <c:idx val="2"/>
          <c:order val="2"/>
          <c:tx>
            <c:strRef>
              <c:f>'Top 5 Cloud'!$B$25</c:f>
              <c:strCache>
                <c:ptCount val="1"/>
                <c:pt idx="0">
                  <c:v>Amazon</c:v>
                </c:pt>
              </c:strCache>
            </c:strRef>
          </c:tx>
          <c:marker>
            <c:symbol val="none"/>
          </c:marker>
          <c:cat>
            <c:numRef>
              <c:f>'Top 5 Cloud'!$C$22:$L$22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Cloud'!$C$25:$L$25</c:f>
              <c:numCache>
                <c:formatCode>_(* #,##0_);_(* \(#,##0\);_(* "-"??_);_(@_)</c:formatCode>
                <c:ptCount val="10"/>
                <c:pt idx="0">
                  <c:v>61.379694057802389</c:v>
                </c:pt>
                <c:pt idx="1">
                  <c:v>143.97483241237421</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F888-9444-B2C0-88FFCB10196B}"/>
            </c:ext>
          </c:extLst>
        </c:ser>
        <c:ser>
          <c:idx val="3"/>
          <c:order val="3"/>
          <c:tx>
            <c:strRef>
              <c:f>'Top 5 Cloud'!$B$26</c:f>
              <c:strCache>
                <c:ptCount val="1"/>
                <c:pt idx="0">
                  <c:v>Microsoft</c:v>
                </c:pt>
              </c:strCache>
            </c:strRef>
          </c:tx>
          <c:marker>
            <c:symbol val="none"/>
          </c:marker>
          <c:cat>
            <c:numRef>
              <c:f>'Top 5 Cloud'!$C$22:$L$22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Cloud'!$C$26:$L$26</c:f>
              <c:numCache>
                <c:formatCode>_(* #,##0_);_(* \(#,##0\);_(* "-"??_);_(@_)</c:formatCode>
                <c:ptCount val="10"/>
                <c:pt idx="0">
                  <c:v>22.013029914331199</c:v>
                </c:pt>
                <c:pt idx="1">
                  <c:v>41.051617830260071</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F888-9444-B2C0-88FFCB10196B}"/>
            </c:ext>
          </c:extLst>
        </c:ser>
        <c:ser>
          <c:idx val="4"/>
          <c:order val="4"/>
          <c:tx>
            <c:strRef>
              <c:f>'Top 5 Cloud'!$B$27</c:f>
              <c:strCache>
                <c:ptCount val="1"/>
                <c:pt idx="0">
                  <c:v>Alibaba</c:v>
                </c:pt>
              </c:strCache>
            </c:strRef>
          </c:tx>
          <c:marker>
            <c:symbol val="none"/>
          </c:marker>
          <c:cat>
            <c:numRef>
              <c:f>'Top 5 Cloud'!$C$22:$L$22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Cloud'!$C$27:$L$27</c:f>
              <c:numCache>
                <c:formatCode>_(* #,##0_);_(* \(#,##0\);_(* "-"??_);_(@_)</c:formatCode>
                <c:ptCount val="10"/>
                <c:pt idx="0">
                  <c:v>49.064971080067991</c:v>
                </c:pt>
                <c:pt idx="1">
                  <c:v>73.00732059328277</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F888-9444-B2C0-88FFCB10196B}"/>
            </c:ext>
          </c:extLst>
        </c:ser>
        <c:dLbls>
          <c:showLegendKey val="0"/>
          <c:showVal val="0"/>
          <c:showCatName val="0"/>
          <c:showSerName val="0"/>
          <c:showPercent val="0"/>
          <c:showBubbleSize val="0"/>
        </c:dLbls>
        <c:marker val="1"/>
        <c:smooth val="0"/>
        <c:axId val="397193984"/>
        <c:axId val="397195520"/>
      </c:lineChart>
      <c:catAx>
        <c:axId val="397193984"/>
        <c:scaling>
          <c:orientation val="minMax"/>
        </c:scaling>
        <c:delete val="0"/>
        <c:axPos val="b"/>
        <c:numFmt formatCode="General" sourceLinked="1"/>
        <c:majorTickMark val="out"/>
        <c:minorTickMark val="none"/>
        <c:tickLblPos val="nextTo"/>
        <c:crossAx val="397195520"/>
        <c:crosses val="autoZero"/>
        <c:auto val="1"/>
        <c:lblAlgn val="ctr"/>
        <c:lblOffset val="100"/>
        <c:noMultiLvlLbl val="0"/>
      </c:catAx>
      <c:valAx>
        <c:axId val="397195520"/>
        <c:scaling>
          <c:logBase val="10"/>
          <c:orientation val="minMax"/>
          <c:min val="10"/>
        </c:scaling>
        <c:delete val="0"/>
        <c:axPos val="l"/>
        <c:majorGridlines/>
        <c:numFmt formatCode="_(* #,##0_);_(* \(#,##0\);_(* &quot;-&quot;??_);_(@_)" sourceLinked="1"/>
        <c:majorTickMark val="out"/>
        <c:minorTickMark val="none"/>
        <c:tickLblPos val="nextTo"/>
        <c:crossAx val="397193984"/>
        <c:crosses val="autoZero"/>
        <c:crossBetween val="between"/>
      </c:valAx>
    </c:plotArea>
    <c:legend>
      <c:legendPos val="r"/>
      <c:layout>
        <c:manualLayout>
          <c:xMode val="edge"/>
          <c:yMode val="edge"/>
          <c:x val="0.77629623263196346"/>
          <c:y val="0.15323023944687961"/>
          <c:w val="0.20590716432383652"/>
          <c:h val="0.58002600978881369"/>
        </c:manualLayout>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6263835434516"/>
          <c:y val="5.9291947994692402E-2"/>
          <c:w val="0.66890664428937874"/>
          <c:h val="0.86611927612655104"/>
        </c:manualLayout>
      </c:layout>
      <c:lineChart>
        <c:grouping val="standard"/>
        <c:varyColors val="0"/>
        <c:ser>
          <c:idx val="0"/>
          <c:order val="0"/>
          <c:tx>
            <c:strRef>
              <c:f>'Top 5 Cloud'!$B$56</c:f>
              <c:strCache>
                <c:ptCount val="1"/>
                <c:pt idx="0">
                  <c:v>100G CWDM4 Sub-spec</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Cloud'!$C$56:$L$56</c:f>
              <c:numCache>
                <c:formatCode>_(* #,##0_);_(* \(#,##0\);_(* "-"??_);_(@_)</c:formatCode>
                <c:ptCount val="10"/>
                <c:pt idx="0">
                  <c:v>88200.6</c:v>
                </c:pt>
                <c:pt idx="1">
                  <c:v>683412.1</c:v>
                </c:pt>
              </c:numCache>
            </c:numRef>
          </c:val>
          <c:smooth val="0"/>
          <c:extLst xmlns:c16r2="http://schemas.microsoft.com/office/drawing/2015/06/chart">
            <c:ext xmlns:c16="http://schemas.microsoft.com/office/drawing/2014/chart" uri="{C3380CC4-5D6E-409C-BE32-E72D297353CC}">
              <c16:uniqueId val="{00000000-845A-D147-A529-0CE72842A506}"/>
            </c:ext>
          </c:extLst>
        </c:ser>
        <c:ser>
          <c:idx val="1"/>
          <c:order val="1"/>
          <c:tx>
            <c:strRef>
              <c:f>'Top 5 Cloud'!$B$57</c:f>
              <c:strCache>
                <c:ptCount val="1"/>
                <c:pt idx="0">
                  <c:v>100G DR and FR</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Cloud'!$C$57:$L$57</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1-845A-D147-A529-0CE72842A506}"/>
            </c:ext>
          </c:extLst>
        </c:ser>
        <c:ser>
          <c:idx val="2"/>
          <c:order val="2"/>
          <c:tx>
            <c:strRef>
              <c:f>'Top 5 Cloud'!$B$58</c:f>
              <c:strCache>
                <c:ptCount val="1"/>
                <c:pt idx="0">
                  <c:v>100G PSM4 only</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Cloud'!$C$58:$L$58</c:f>
              <c:numCache>
                <c:formatCode>_(* #,##0_);_(* \(#,##0\);_(* "-"??_);_(@_)</c:formatCode>
                <c:ptCount val="10"/>
                <c:pt idx="0">
                  <c:v>200861</c:v>
                </c:pt>
                <c:pt idx="1">
                  <c:v>710038</c:v>
                </c:pt>
              </c:numCache>
            </c:numRef>
          </c:val>
          <c:smooth val="0"/>
          <c:extLst xmlns:c16r2="http://schemas.microsoft.com/office/drawing/2015/06/chart">
            <c:ext xmlns:c16="http://schemas.microsoft.com/office/drawing/2014/chart" uri="{C3380CC4-5D6E-409C-BE32-E72D297353CC}">
              <c16:uniqueId val="{00000002-845A-D147-A529-0CE72842A506}"/>
            </c:ext>
          </c:extLst>
        </c:ser>
        <c:ser>
          <c:idx val="3"/>
          <c:order val="3"/>
          <c:tx>
            <c:strRef>
              <c:f>'Top 5 Cloud'!$B$60</c:f>
              <c:strCache>
                <c:ptCount val="1"/>
                <c:pt idx="0">
                  <c:v>100G CWDM4, LR4, 4WDM10, 4WDM20</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Cloud'!$C$60:$L$60</c:f>
              <c:numCache>
                <c:formatCode>_(* #,##0_);_(* \(#,##0\);_(* "-"??_);_(@_)</c:formatCode>
                <c:ptCount val="10"/>
                <c:pt idx="0">
                  <c:v>63548.87999999999</c:v>
                </c:pt>
                <c:pt idx="1">
                  <c:v>434849.46</c:v>
                </c:pt>
              </c:numCache>
            </c:numRef>
          </c:val>
          <c:smooth val="0"/>
          <c:extLst xmlns:c16r2="http://schemas.microsoft.com/office/drawing/2015/06/chart">
            <c:ext xmlns:c16="http://schemas.microsoft.com/office/drawing/2014/chart" uri="{C3380CC4-5D6E-409C-BE32-E72D297353CC}">
              <c16:uniqueId val="{00000003-845A-D147-A529-0CE72842A506}"/>
            </c:ext>
          </c:extLst>
        </c:ser>
        <c:ser>
          <c:idx val="4"/>
          <c:order val="4"/>
          <c:tx>
            <c:strRef>
              <c:f>'Top 5 Cloud'!$B$61</c:f>
              <c:strCache>
                <c:ptCount val="1"/>
                <c:pt idx="0">
                  <c:v>200G FR4 and SR4</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Cloud'!$C$61:$L$61</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4-845A-D147-A529-0CE72842A506}"/>
            </c:ext>
          </c:extLst>
        </c:ser>
        <c:ser>
          <c:idx val="5"/>
          <c:order val="5"/>
          <c:tx>
            <c:strRef>
              <c:f>'Top 5 Cloud'!$B$62</c:f>
              <c:strCache>
                <c:ptCount val="1"/>
                <c:pt idx="0">
                  <c:v>2x200G</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Cloud'!$C$62:$L$62</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5-845A-D147-A529-0CE72842A506}"/>
            </c:ext>
          </c:extLst>
        </c:ser>
        <c:ser>
          <c:idx val="6"/>
          <c:order val="6"/>
          <c:tx>
            <c:strRef>
              <c:f>'Top 5 Cloud'!$B$63</c:f>
              <c:strCache>
                <c:ptCount val="1"/>
                <c:pt idx="0">
                  <c:v>400G DR4</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Cloud'!$C$63:$L$63</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6-845A-D147-A529-0CE72842A506}"/>
            </c:ext>
          </c:extLst>
        </c:ser>
        <c:ser>
          <c:idx val="7"/>
          <c:order val="7"/>
          <c:tx>
            <c:strRef>
              <c:f>'Top 5 Cloud'!$B$64</c:f>
              <c:strCache>
                <c:ptCount val="1"/>
                <c:pt idx="0">
                  <c:v>400G FR4, FR8, LR4, LR8</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Cloud'!$C$64:$L$64</c:f>
              <c:numCache>
                <c:formatCode>_(* #,##0_);_(* \(#,##0\);_(* "-"??_);_(@_)</c:formatCode>
                <c:ptCount val="10"/>
                <c:pt idx="0">
                  <c:v>0</c:v>
                </c:pt>
                <c:pt idx="1">
                  <c:v>5.6000000000000005</c:v>
                </c:pt>
              </c:numCache>
            </c:numRef>
          </c:val>
          <c:smooth val="0"/>
          <c:extLst xmlns:c16r2="http://schemas.microsoft.com/office/drawing/2015/06/chart">
            <c:ext xmlns:c16="http://schemas.microsoft.com/office/drawing/2014/chart" uri="{C3380CC4-5D6E-409C-BE32-E72D297353CC}">
              <c16:uniqueId val="{00000007-845A-D147-A529-0CE72842A506}"/>
            </c:ext>
          </c:extLst>
        </c:ser>
        <c:ser>
          <c:idx val="8"/>
          <c:order val="8"/>
          <c:tx>
            <c:strRef>
              <c:f>'Top 5 Cloud'!$B$65</c:f>
              <c:strCache>
                <c:ptCount val="1"/>
                <c:pt idx="0">
                  <c:v>2x400G</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Cloud'!$C$65:$L$65</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8-845A-D147-A529-0CE72842A506}"/>
            </c:ext>
          </c:extLst>
        </c:ser>
        <c:ser>
          <c:idx val="9"/>
          <c:order val="9"/>
          <c:tx>
            <c:strRef>
              <c:f>'Top 5 Cloud'!$B$66</c:f>
              <c:strCache>
                <c:ptCount val="1"/>
                <c:pt idx="0">
                  <c:v>800G DR4?</c:v>
                </c:pt>
              </c:strCache>
            </c:strRef>
          </c:tx>
          <c:cat>
            <c:numRef>
              <c:f>'Top 5 Cloud'!$C$55:$L$55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Cloud'!$C$66:$L$66</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0-BC15-2E4F-A052-237E8F0FD72F}"/>
            </c:ext>
          </c:extLst>
        </c:ser>
        <c:dLbls>
          <c:showLegendKey val="0"/>
          <c:showVal val="0"/>
          <c:showCatName val="0"/>
          <c:showSerName val="0"/>
          <c:showPercent val="0"/>
          <c:showBubbleSize val="0"/>
        </c:dLbls>
        <c:marker val="1"/>
        <c:smooth val="0"/>
        <c:axId val="397272576"/>
        <c:axId val="397274112"/>
      </c:lineChart>
      <c:catAx>
        <c:axId val="397272576"/>
        <c:scaling>
          <c:orientation val="minMax"/>
        </c:scaling>
        <c:delete val="0"/>
        <c:axPos val="b"/>
        <c:numFmt formatCode="General" sourceLinked="1"/>
        <c:majorTickMark val="out"/>
        <c:minorTickMark val="none"/>
        <c:tickLblPos val="nextTo"/>
        <c:crossAx val="397274112"/>
        <c:crosses val="autoZero"/>
        <c:auto val="1"/>
        <c:lblAlgn val="ctr"/>
        <c:lblOffset val="100"/>
        <c:noMultiLvlLbl val="0"/>
      </c:catAx>
      <c:valAx>
        <c:axId val="397274112"/>
        <c:scaling>
          <c:orientation val="minMax"/>
        </c:scaling>
        <c:delete val="0"/>
        <c:axPos val="l"/>
        <c:majorGridlines/>
        <c:title>
          <c:tx>
            <c:rich>
              <a:bodyPr/>
              <a:lstStyle/>
              <a:p>
                <a:pPr>
                  <a:defRPr sz="1200" b="0"/>
                </a:pPr>
                <a:r>
                  <a:rPr lang="en-US" sz="1200" b="0"/>
                  <a:t>Shipments (Units)</a:t>
                </a:r>
              </a:p>
            </c:rich>
          </c:tx>
          <c:layout>
            <c:manualLayout>
              <c:xMode val="edge"/>
              <c:yMode val="edge"/>
              <c:x val="1.357322377580693E-2"/>
              <c:y val="0.35920438955909073"/>
            </c:manualLayout>
          </c:layout>
          <c:overlay val="0"/>
        </c:title>
        <c:numFmt formatCode="_(* #,##0_);_(* \(#,##0\);_(* &quot;-&quot;??_);_(@_)" sourceLinked="1"/>
        <c:majorTickMark val="out"/>
        <c:minorTickMark val="none"/>
        <c:tickLblPos val="nextTo"/>
        <c:crossAx val="397272576"/>
        <c:crosses val="autoZero"/>
        <c:crossBetween val="between"/>
      </c:valAx>
    </c:plotArea>
    <c:legend>
      <c:legendPos val="r"/>
      <c:layout>
        <c:manualLayout>
          <c:xMode val="edge"/>
          <c:yMode val="edge"/>
          <c:x val="0.7765136285543881"/>
          <c:y val="5.9731951638745569E-2"/>
          <c:w val="0.2222429105108705"/>
          <c:h val="0.94026804836125444"/>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Growth</a:t>
            </a:r>
            <a:r>
              <a:rPr lang="en-US" baseline="0"/>
              <a:t> in Bandwidth of Optical Connectivity</a:t>
            </a:r>
            <a:endParaRPr lang="en-US"/>
          </a:p>
        </c:rich>
      </c:tx>
      <c:layout/>
      <c:overlay val="0"/>
    </c:title>
    <c:autoTitleDeleted val="0"/>
    <c:plotArea>
      <c:layout>
        <c:manualLayout>
          <c:layoutTarget val="inner"/>
          <c:xMode val="edge"/>
          <c:yMode val="edge"/>
          <c:x val="0.10528394483239743"/>
          <c:y val="0.11818240145140571"/>
          <c:w val="0.86734445459183018"/>
          <c:h val="0.77211919974488596"/>
        </c:manualLayout>
      </c:layout>
      <c:lineChart>
        <c:grouping val="standard"/>
        <c:varyColors val="0"/>
        <c:ser>
          <c:idx val="0"/>
          <c:order val="0"/>
          <c:tx>
            <c:strRef>
              <c:f>'Top 5 Cloud'!$B$236</c:f>
              <c:strCache>
                <c:ptCount val="1"/>
                <c:pt idx="0">
                  <c:v>Alibaba</c:v>
                </c:pt>
              </c:strCache>
            </c:strRef>
          </c:tx>
          <c:cat>
            <c:numRef>
              <c:f>'Top 5 Cloud'!$C$236:$L$236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'Top 5 Cloud'!$C$258:$L$258</c:f>
              <c:numCache>
                <c:formatCode>0%</c:formatCode>
                <c:ptCount val="10"/>
                <c:pt idx="0">
                  <c:v>0.69280191778363331</c:v>
                </c:pt>
                <c:pt idx="1">
                  <c:v>0.4879723555557347</c:v>
                </c:pt>
              </c:numCache>
            </c:numRef>
          </c:val>
          <c:smooth val="0"/>
          <c:extLst xmlns:c16r2="http://schemas.microsoft.com/office/drawing/2015/06/chart">
            <c:ext xmlns:c16="http://schemas.microsoft.com/office/drawing/2014/chart" uri="{C3380CC4-5D6E-409C-BE32-E72D297353CC}">
              <c16:uniqueId val="{00000000-065A-BB4C-9F59-38D98E82D9F0}"/>
            </c:ext>
          </c:extLst>
        </c:ser>
        <c:ser>
          <c:idx val="1"/>
          <c:order val="1"/>
          <c:tx>
            <c:strRef>
              <c:f>'Top 5 Cloud'!$B$162</c:f>
              <c:strCache>
                <c:ptCount val="1"/>
                <c:pt idx="0">
                  <c:v>Amazon</c:v>
                </c:pt>
              </c:strCache>
            </c:strRef>
          </c:tx>
          <c:val>
            <c:numRef>
              <c:f>'Top 5 Cloud'!$C$184:$L$184</c:f>
              <c:numCache>
                <c:formatCode>0%</c:formatCode>
                <c:ptCount val="10"/>
                <c:pt idx="0">
                  <c:v>0.71745956473676298</c:v>
                </c:pt>
                <c:pt idx="1">
                  <c:v>1.345642718205641</c:v>
                </c:pt>
              </c:numCache>
            </c:numRef>
          </c:val>
          <c:smooth val="0"/>
          <c:extLst xmlns:c16r2="http://schemas.microsoft.com/office/drawing/2015/06/chart">
            <c:ext xmlns:c16="http://schemas.microsoft.com/office/drawing/2014/chart" uri="{C3380CC4-5D6E-409C-BE32-E72D297353CC}">
              <c16:uniqueId val="{00000002-065A-BB4C-9F59-38D98E82D9F0}"/>
            </c:ext>
          </c:extLst>
        </c:ser>
        <c:ser>
          <c:idx val="2"/>
          <c:order val="2"/>
          <c:tx>
            <c:strRef>
              <c:f>'Top 5 Cloud'!$B$126</c:f>
              <c:strCache>
                <c:ptCount val="1"/>
                <c:pt idx="0">
                  <c:v>Facebook</c:v>
                </c:pt>
              </c:strCache>
            </c:strRef>
          </c:tx>
          <c:val>
            <c:numRef>
              <c:f>'Top 5 Cloud'!$C$142:$L$142</c:f>
              <c:numCache>
                <c:formatCode>0%</c:formatCode>
                <c:ptCount val="10"/>
                <c:pt idx="0">
                  <c:v>0.47056812602243459</c:v>
                </c:pt>
                <c:pt idx="1">
                  <c:v>1.1299197187097207</c:v>
                </c:pt>
              </c:numCache>
            </c:numRef>
          </c:val>
          <c:smooth val="0"/>
          <c:extLst xmlns:c16r2="http://schemas.microsoft.com/office/drawing/2015/06/chart">
            <c:ext xmlns:c16="http://schemas.microsoft.com/office/drawing/2014/chart" uri="{C3380CC4-5D6E-409C-BE32-E72D297353CC}">
              <c16:uniqueId val="{00000003-065A-BB4C-9F59-38D98E82D9F0}"/>
            </c:ext>
          </c:extLst>
        </c:ser>
        <c:ser>
          <c:idx val="3"/>
          <c:order val="3"/>
          <c:tx>
            <c:strRef>
              <c:f>'Top 5 Cloud'!$B$89</c:f>
              <c:strCache>
                <c:ptCount val="1"/>
                <c:pt idx="0">
                  <c:v>Google</c:v>
                </c:pt>
              </c:strCache>
            </c:strRef>
          </c:tx>
          <c:val>
            <c:numRef>
              <c:f>'Top 5 Cloud'!$C$106:$L$106</c:f>
              <c:numCache>
                <c:formatCode>0%</c:formatCode>
                <c:ptCount val="10"/>
                <c:pt idx="0">
                  <c:v>0.42221242148363269</c:v>
                </c:pt>
                <c:pt idx="1">
                  <c:v>0.6143755203067971</c:v>
                </c:pt>
              </c:numCache>
            </c:numRef>
          </c:val>
          <c:smooth val="0"/>
          <c:extLst xmlns:c16r2="http://schemas.microsoft.com/office/drawing/2015/06/chart">
            <c:ext xmlns:c16="http://schemas.microsoft.com/office/drawing/2014/chart" uri="{C3380CC4-5D6E-409C-BE32-E72D297353CC}">
              <c16:uniqueId val="{00000004-065A-BB4C-9F59-38D98E82D9F0}"/>
            </c:ext>
          </c:extLst>
        </c:ser>
        <c:ser>
          <c:idx val="4"/>
          <c:order val="4"/>
          <c:tx>
            <c:strRef>
              <c:f>'Top 5 Cloud'!$B$204</c:f>
              <c:strCache>
                <c:ptCount val="1"/>
                <c:pt idx="0">
                  <c:v>Microsoft</c:v>
                </c:pt>
              </c:strCache>
            </c:strRef>
          </c:tx>
          <c:val>
            <c:numRef>
              <c:f>'Top 5 Cloud'!$C$216:$L$216</c:f>
              <c:numCache>
                <c:formatCode>0%</c:formatCode>
                <c:ptCount val="10"/>
                <c:pt idx="0">
                  <c:v>0.99242596864399601</c:v>
                </c:pt>
                <c:pt idx="1">
                  <c:v>0.8648781194602444</c:v>
                </c:pt>
              </c:numCache>
            </c:numRef>
          </c:val>
          <c:smooth val="0"/>
          <c:extLst xmlns:c16r2="http://schemas.microsoft.com/office/drawing/2015/06/chart">
            <c:ext xmlns:c16="http://schemas.microsoft.com/office/drawing/2014/chart" uri="{C3380CC4-5D6E-409C-BE32-E72D297353CC}">
              <c16:uniqueId val="{00000005-065A-BB4C-9F59-38D98E82D9F0}"/>
            </c:ext>
          </c:extLst>
        </c:ser>
        <c:dLbls>
          <c:showLegendKey val="0"/>
          <c:showVal val="0"/>
          <c:showCatName val="0"/>
          <c:showSerName val="0"/>
          <c:showPercent val="0"/>
          <c:showBubbleSize val="0"/>
        </c:dLbls>
        <c:marker val="1"/>
        <c:smooth val="0"/>
        <c:axId val="397325056"/>
        <c:axId val="397326592"/>
      </c:lineChart>
      <c:catAx>
        <c:axId val="397325056"/>
        <c:scaling>
          <c:orientation val="minMax"/>
        </c:scaling>
        <c:delete val="0"/>
        <c:axPos val="b"/>
        <c:numFmt formatCode="General" sourceLinked="1"/>
        <c:majorTickMark val="out"/>
        <c:minorTickMark val="none"/>
        <c:tickLblPos val="nextTo"/>
        <c:crossAx val="397326592"/>
        <c:crosses val="autoZero"/>
        <c:auto val="1"/>
        <c:lblAlgn val="ctr"/>
        <c:lblOffset val="100"/>
        <c:noMultiLvlLbl val="0"/>
      </c:catAx>
      <c:valAx>
        <c:axId val="397326592"/>
        <c:scaling>
          <c:orientation val="minMax"/>
        </c:scaling>
        <c:delete val="0"/>
        <c:axPos val="l"/>
        <c:majorGridlines/>
        <c:title>
          <c:tx>
            <c:rich>
              <a:bodyPr/>
              <a:lstStyle/>
              <a:p>
                <a:pPr>
                  <a:defRPr sz="1100"/>
                </a:pPr>
                <a:r>
                  <a:rPr lang="en-US" sz="1100"/>
                  <a:t>Bandwidth</a:t>
                </a:r>
                <a:r>
                  <a:rPr lang="en-US" sz="1100" baseline="0"/>
                  <a:t> Growth Rate (%)</a:t>
                </a:r>
                <a:endParaRPr lang="en-US" sz="1100"/>
              </a:p>
            </c:rich>
          </c:tx>
          <c:layout/>
          <c:overlay val="0"/>
        </c:title>
        <c:numFmt formatCode="0%" sourceLinked="1"/>
        <c:majorTickMark val="out"/>
        <c:minorTickMark val="none"/>
        <c:tickLblPos val="nextTo"/>
        <c:crossAx val="397325056"/>
        <c:crosses val="autoZero"/>
        <c:crossBetween val="between"/>
      </c:valAx>
    </c:plotArea>
    <c:legend>
      <c:legendPos val="r"/>
      <c:layout>
        <c:manualLayout>
          <c:xMode val="edge"/>
          <c:yMode val="edge"/>
          <c:x val="0.69030918477298775"/>
          <c:y val="0.17069326730182607"/>
          <c:w val="0.21203267989040822"/>
          <c:h val="0.29143697298560917"/>
        </c:manualLayout>
      </c:layout>
      <c:overlay val="0"/>
      <c:spPr>
        <a:solidFill>
          <a:schemeClr val="bg1"/>
        </a:solidFill>
        <a:ln>
          <a:solidFill>
            <a:schemeClr val="tx1">
              <a:lumMod val="65000"/>
              <a:lumOff val="35000"/>
            </a:schemeClr>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Growth</a:t>
            </a:r>
            <a:r>
              <a:rPr lang="en-US" baseline="0"/>
              <a:t> in Bandwidth of Optical Connectivity</a:t>
            </a:r>
            <a:endParaRPr lang="en-US"/>
          </a:p>
        </c:rich>
      </c:tx>
      <c:layout/>
      <c:overlay val="0"/>
    </c:title>
    <c:autoTitleDeleted val="0"/>
    <c:plotArea>
      <c:layout>
        <c:manualLayout>
          <c:layoutTarget val="inner"/>
          <c:xMode val="edge"/>
          <c:yMode val="edge"/>
          <c:x val="0.11170104004379132"/>
          <c:y val="0.12254631956955211"/>
          <c:w val="0.83554288601625326"/>
          <c:h val="0.77211919974488596"/>
        </c:manualLayout>
      </c:layout>
      <c:scatterChart>
        <c:scatterStyle val="smoothMarker"/>
        <c:varyColors val="0"/>
        <c:ser>
          <c:idx val="0"/>
          <c:order val="0"/>
          <c:tx>
            <c:strRef>
              <c:f>'Top 5 Cloud'!$B$236</c:f>
              <c:strCache>
                <c:ptCount val="1"/>
                <c:pt idx="0">
                  <c:v>Alibaba</c:v>
                </c:pt>
              </c:strCache>
            </c:strRef>
          </c:tx>
          <c:xVal>
            <c:numRef>
              <c:f>'Top 5 Cloud'!$F$236:$L$236</c:f>
              <c:numCache>
                <c:formatCode>General</c:formatCode>
                <c:ptCount val="7"/>
                <c:pt idx="0">
                  <c:v>2019</c:v>
                </c:pt>
                <c:pt idx="1">
                  <c:v>2020</c:v>
                </c:pt>
                <c:pt idx="2">
                  <c:v>2021</c:v>
                </c:pt>
                <c:pt idx="3">
                  <c:v>2022</c:v>
                </c:pt>
                <c:pt idx="4">
                  <c:v>2023</c:v>
                </c:pt>
                <c:pt idx="5">
                  <c:v>2024</c:v>
                </c:pt>
                <c:pt idx="6">
                  <c:v>2025</c:v>
                </c:pt>
              </c:numCache>
            </c:numRef>
          </c:xVal>
          <c:yVal>
            <c:numRef>
              <c:f>'Top 5 Cloud'!$F$258:$L$258</c:f>
              <c:numCache>
                <c:formatCode>0%</c:formatCode>
                <c:ptCount val="7"/>
              </c:numCache>
            </c:numRef>
          </c:yVal>
          <c:smooth val="1"/>
          <c:extLst xmlns:c16r2="http://schemas.microsoft.com/office/drawing/2015/06/chart">
            <c:ext xmlns:c16="http://schemas.microsoft.com/office/drawing/2014/chart" uri="{C3380CC4-5D6E-409C-BE32-E72D297353CC}">
              <c16:uniqueId val="{00000000-2276-BF42-AFAA-12F1BB5C7202}"/>
            </c:ext>
          </c:extLst>
        </c:ser>
        <c:ser>
          <c:idx val="1"/>
          <c:order val="1"/>
          <c:tx>
            <c:strRef>
              <c:f>'Top 5 Cloud'!$B$162</c:f>
              <c:strCache>
                <c:ptCount val="1"/>
                <c:pt idx="0">
                  <c:v>Amazon</c:v>
                </c:pt>
              </c:strCache>
            </c:strRef>
          </c:tx>
          <c:xVal>
            <c:numRef>
              <c:f>'Top 5 Cloud'!$F$236:$L$236</c:f>
              <c:numCache>
                <c:formatCode>General</c:formatCode>
                <c:ptCount val="7"/>
                <c:pt idx="0">
                  <c:v>2019</c:v>
                </c:pt>
                <c:pt idx="1">
                  <c:v>2020</c:v>
                </c:pt>
                <c:pt idx="2">
                  <c:v>2021</c:v>
                </c:pt>
                <c:pt idx="3">
                  <c:v>2022</c:v>
                </c:pt>
                <c:pt idx="4">
                  <c:v>2023</c:v>
                </c:pt>
                <c:pt idx="5">
                  <c:v>2024</c:v>
                </c:pt>
                <c:pt idx="6">
                  <c:v>2025</c:v>
                </c:pt>
              </c:numCache>
            </c:numRef>
          </c:xVal>
          <c:yVal>
            <c:numRef>
              <c:f>'Top 5 Cloud'!$F$184:$L$184</c:f>
              <c:numCache>
                <c:formatCode>0%</c:formatCode>
                <c:ptCount val="7"/>
              </c:numCache>
            </c:numRef>
          </c:yVal>
          <c:smooth val="1"/>
          <c:extLst xmlns:c16r2="http://schemas.microsoft.com/office/drawing/2015/06/chart">
            <c:ext xmlns:c16="http://schemas.microsoft.com/office/drawing/2014/chart" uri="{C3380CC4-5D6E-409C-BE32-E72D297353CC}">
              <c16:uniqueId val="{00000001-2276-BF42-AFAA-12F1BB5C7202}"/>
            </c:ext>
          </c:extLst>
        </c:ser>
        <c:ser>
          <c:idx val="2"/>
          <c:order val="2"/>
          <c:tx>
            <c:strRef>
              <c:f>'Top 5 Cloud'!$B$126</c:f>
              <c:strCache>
                <c:ptCount val="1"/>
                <c:pt idx="0">
                  <c:v>Facebook</c:v>
                </c:pt>
              </c:strCache>
            </c:strRef>
          </c:tx>
          <c:xVal>
            <c:numRef>
              <c:f>'Top 5 Cloud'!$F$236:$L$236</c:f>
              <c:numCache>
                <c:formatCode>General</c:formatCode>
                <c:ptCount val="7"/>
                <c:pt idx="0">
                  <c:v>2019</c:v>
                </c:pt>
                <c:pt idx="1">
                  <c:v>2020</c:v>
                </c:pt>
                <c:pt idx="2">
                  <c:v>2021</c:v>
                </c:pt>
                <c:pt idx="3">
                  <c:v>2022</c:v>
                </c:pt>
                <c:pt idx="4">
                  <c:v>2023</c:v>
                </c:pt>
                <c:pt idx="5">
                  <c:v>2024</c:v>
                </c:pt>
                <c:pt idx="6">
                  <c:v>2025</c:v>
                </c:pt>
              </c:numCache>
            </c:numRef>
          </c:xVal>
          <c:yVal>
            <c:numRef>
              <c:f>'Top 5 Cloud'!$F$142:$L$142</c:f>
              <c:numCache>
                <c:formatCode>0%</c:formatCode>
                <c:ptCount val="7"/>
              </c:numCache>
            </c:numRef>
          </c:yVal>
          <c:smooth val="1"/>
          <c:extLst xmlns:c16r2="http://schemas.microsoft.com/office/drawing/2015/06/chart">
            <c:ext xmlns:c16="http://schemas.microsoft.com/office/drawing/2014/chart" uri="{C3380CC4-5D6E-409C-BE32-E72D297353CC}">
              <c16:uniqueId val="{00000002-2276-BF42-AFAA-12F1BB5C7202}"/>
            </c:ext>
          </c:extLst>
        </c:ser>
        <c:ser>
          <c:idx val="3"/>
          <c:order val="3"/>
          <c:tx>
            <c:strRef>
              <c:f>'Top 5 Cloud'!$B$89</c:f>
              <c:strCache>
                <c:ptCount val="1"/>
                <c:pt idx="0">
                  <c:v>Google</c:v>
                </c:pt>
              </c:strCache>
            </c:strRef>
          </c:tx>
          <c:xVal>
            <c:numRef>
              <c:f>'Top 5 Cloud'!$F$236:$L$236</c:f>
              <c:numCache>
                <c:formatCode>General</c:formatCode>
                <c:ptCount val="7"/>
                <c:pt idx="0">
                  <c:v>2019</c:v>
                </c:pt>
                <c:pt idx="1">
                  <c:v>2020</c:v>
                </c:pt>
                <c:pt idx="2">
                  <c:v>2021</c:v>
                </c:pt>
                <c:pt idx="3">
                  <c:v>2022</c:v>
                </c:pt>
                <c:pt idx="4">
                  <c:v>2023</c:v>
                </c:pt>
                <c:pt idx="5">
                  <c:v>2024</c:v>
                </c:pt>
                <c:pt idx="6">
                  <c:v>2025</c:v>
                </c:pt>
              </c:numCache>
            </c:numRef>
          </c:xVal>
          <c:yVal>
            <c:numRef>
              <c:f>'Top 5 Cloud'!$F$106:$L$106</c:f>
              <c:numCache>
                <c:formatCode>0%</c:formatCode>
                <c:ptCount val="7"/>
              </c:numCache>
            </c:numRef>
          </c:yVal>
          <c:smooth val="1"/>
          <c:extLst xmlns:c16r2="http://schemas.microsoft.com/office/drawing/2015/06/chart">
            <c:ext xmlns:c16="http://schemas.microsoft.com/office/drawing/2014/chart" uri="{C3380CC4-5D6E-409C-BE32-E72D297353CC}">
              <c16:uniqueId val="{00000003-2276-BF42-AFAA-12F1BB5C7202}"/>
            </c:ext>
          </c:extLst>
        </c:ser>
        <c:ser>
          <c:idx val="4"/>
          <c:order val="4"/>
          <c:tx>
            <c:strRef>
              <c:f>'Top 5 Cloud'!$B$204</c:f>
              <c:strCache>
                <c:ptCount val="1"/>
                <c:pt idx="0">
                  <c:v>Microsoft</c:v>
                </c:pt>
              </c:strCache>
            </c:strRef>
          </c:tx>
          <c:xVal>
            <c:numRef>
              <c:f>'Top 5 Cloud'!$F$236:$L$236</c:f>
              <c:numCache>
                <c:formatCode>General</c:formatCode>
                <c:ptCount val="7"/>
                <c:pt idx="0">
                  <c:v>2019</c:v>
                </c:pt>
                <c:pt idx="1">
                  <c:v>2020</c:v>
                </c:pt>
                <c:pt idx="2">
                  <c:v>2021</c:v>
                </c:pt>
                <c:pt idx="3">
                  <c:v>2022</c:v>
                </c:pt>
                <c:pt idx="4">
                  <c:v>2023</c:v>
                </c:pt>
                <c:pt idx="5">
                  <c:v>2024</c:v>
                </c:pt>
                <c:pt idx="6">
                  <c:v>2025</c:v>
                </c:pt>
              </c:numCache>
            </c:numRef>
          </c:xVal>
          <c:yVal>
            <c:numRef>
              <c:f>'Top 5 Cloud'!$F$216:$L$216</c:f>
              <c:numCache>
                <c:formatCode>0%</c:formatCode>
                <c:ptCount val="7"/>
              </c:numCache>
            </c:numRef>
          </c:yVal>
          <c:smooth val="1"/>
          <c:extLst xmlns:c16r2="http://schemas.microsoft.com/office/drawing/2015/06/chart">
            <c:ext xmlns:c16="http://schemas.microsoft.com/office/drawing/2014/chart" uri="{C3380CC4-5D6E-409C-BE32-E72D297353CC}">
              <c16:uniqueId val="{00000004-2276-BF42-AFAA-12F1BB5C7202}"/>
            </c:ext>
          </c:extLst>
        </c:ser>
        <c:dLbls>
          <c:showLegendKey val="0"/>
          <c:showVal val="0"/>
          <c:showCatName val="0"/>
          <c:showSerName val="0"/>
          <c:showPercent val="0"/>
          <c:showBubbleSize val="0"/>
        </c:dLbls>
        <c:axId val="397377920"/>
        <c:axId val="397379456"/>
      </c:scatterChart>
      <c:valAx>
        <c:axId val="397377920"/>
        <c:scaling>
          <c:orientation val="minMax"/>
        </c:scaling>
        <c:delete val="0"/>
        <c:axPos val="b"/>
        <c:numFmt formatCode="General" sourceLinked="1"/>
        <c:majorTickMark val="out"/>
        <c:minorTickMark val="none"/>
        <c:tickLblPos val="nextTo"/>
        <c:crossAx val="397379456"/>
        <c:crosses val="autoZero"/>
        <c:crossBetween val="midCat"/>
      </c:valAx>
      <c:valAx>
        <c:axId val="397379456"/>
        <c:scaling>
          <c:orientation val="minMax"/>
        </c:scaling>
        <c:delete val="0"/>
        <c:axPos val="l"/>
        <c:majorGridlines/>
        <c:title>
          <c:tx>
            <c:rich>
              <a:bodyPr/>
              <a:lstStyle/>
              <a:p>
                <a:pPr>
                  <a:defRPr sz="1100"/>
                </a:pPr>
                <a:r>
                  <a:rPr lang="en-US" sz="1100"/>
                  <a:t>Bandwidth</a:t>
                </a:r>
                <a:r>
                  <a:rPr lang="en-US" sz="1100" baseline="0"/>
                  <a:t> Growth Rate (%)</a:t>
                </a:r>
                <a:endParaRPr lang="en-US" sz="1100"/>
              </a:p>
            </c:rich>
          </c:tx>
          <c:layout/>
          <c:overlay val="0"/>
        </c:title>
        <c:numFmt formatCode="0%" sourceLinked="1"/>
        <c:majorTickMark val="out"/>
        <c:minorTickMark val="none"/>
        <c:tickLblPos val="nextTo"/>
        <c:crossAx val="397377920"/>
        <c:crosses val="autoZero"/>
        <c:crossBetween val="midCat"/>
      </c:valAx>
    </c:plotArea>
    <c:legend>
      <c:legendPos val="r"/>
      <c:layout>
        <c:manualLayout>
          <c:xMode val="edge"/>
          <c:yMode val="edge"/>
          <c:x val="0.76089115331171842"/>
          <c:y val="0.16812592366827694"/>
          <c:w val="0.16569573455724451"/>
          <c:h val="0.29511237956877556"/>
        </c:manualLayout>
      </c:layout>
      <c:overlay val="0"/>
      <c:spPr>
        <a:solidFill>
          <a:schemeClr val="bg1"/>
        </a:solidFill>
        <a:ln>
          <a:solidFill>
            <a:schemeClr val="tx1">
              <a:lumMod val="65000"/>
              <a:lumOff val="35000"/>
            </a:schemeClr>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c:rich>
      </c:tx>
      <c:layout>
        <c:manualLayout>
          <c:xMode val="edge"/>
          <c:yMode val="edge"/>
          <c:x val="0.27155265860039501"/>
          <c:y val="0"/>
        </c:manualLayout>
      </c:layout>
      <c:overlay val="0"/>
    </c:title>
    <c:autoTitleDeleted val="0"/>
    <c:plotArea>
      <c:layout>
        <c:manualLayout>
          <c:layoutTarget val="inner"/>
          <c:xMode val="edge"/>
          <c:yMode val="edge"/>
          <c:x val="0.14557943247035801"/>
          <c:y val="0.20151665780560599"/>
          <c:w val="0.79045393169763201"/>
          <c:h val="0.70245151616369494"/>
        </c:manualLayout>
      </c:layout>
      <c:barChart>
        <c:barDir val="col"/>
        <c:grouping val="stacked"/>
        <c:varyColors val="0"/>
        <c:ser>
          <c:idx val="0"/>
          <c:order val="0"/>
          <c:tx>
            <c:strRef>
              <c:f>'Ethernet Dashboard'!$D$29</c:f>
              <c:strCache>
                <c:ptCount val="1"/>
                <c:pt idx="0">
                  <c:v>Telecom</c:v>
                </c:pt>
              </c:strCache>
            </c:strRef>
          </c:tx>
          <c:invertIfNegative val="0"/>
          <c:cat>
            <c:numRef>
              <c:f>'Ethernet 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Dashboard'!$E$29:$N$29</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C157-1E46-BB9C-6424B635F1EA}"/>
            </c:ext>
          </c:extLst>
        </c:ser>
        <c:ser>
          <c:idx val="1"/>
          <c:order val="1"/>
          <c:tx>
            <c:strRef>
              <c:f>'Ethernet Dashboard'!$D$30</c:f>
              <c:strCache>
                <c:ptCount val="1"/>
                <c:pt idx="0">
                  <c:v>Cloud</c:v>
                </c:pt>
              </c:strCache>
            </c:strRef>
          </c:tx>
          <c:invertIfNegative val="0"/>
          <c:cat>
            <c:numRef>
              <c:f>'Ethernet 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Dashboard'!$E$30:$N$30</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C157-1E46-BB9C-6424B635F1EA}"/>
            </c:ext>
          </c:extLst>
        </c:ser>
        <c:ser>
          <c:idx val="2"/>
          <c:order val="2"/>
          <c:tx>
            <c:strRef>
              <c:f>'Ethernet Dashboard'!$D$31</c:f>
              <c:strCache>
                <c:ptCount val="1"/>
                <c:pt idx="0">
                  <c:v>Enterprise</c:v>
                </c:pt>
              </c:strCache>
            </c:strRef>
          </c:tx>
          <c:spPr>
            <a:ln>
              <a:prstDash val="solid"/>
            </a:ln>
          </c:spPr>
          <c:invertIfNegative val="0"/>
          <c:cat>
            <c:numRef>
              <c:f>'Ethernet 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Dashboard'!$E$31:$N$31</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C157-1E46-BB9C-6424B635F1EA}"/>
            </c:ext>
          </c:extLst>
        </c:ser>
        <c:dLbls>
          <c:showLegendKey val="0"/>
          <c:showVal val="0"/>
          <c:showCatName val="0"/>
          <c:showSerName val="0"/>
          <c:showPercent val="0"/>
          <c:showBubbleSize val="0"/>
        </c:dLbls>
        <c:gapWidth val="150"/>
        <c:overlap val="100"/>
        <c:axId val="396180864"/>
        <c:axId val="396182656"/>
      </c:barChart>
      <c:catAx>
        <c:axId val="396180864"/>
        <c:scaling>
          <c:orientation val="minMax"/>
        </c:scaling>
        <c:delete val="0"/>
        <c:axPos val="b"/>
        <c:numFmt formatCode="General" sourceLinked="1"/>
        <c:majorTickMark val="out"/>
        <c:minorTickMark val="none"/>
        <c:tickLblPos val="nextTo"/>
        <c:crossAx val="396182656"/>
        <c:crosses val="autoZero"/>
        <c:auto val="1"/>
        <c:lblAlgn val="ctr"/>
        <c:lblOffset val="100"/>
        <c:noMultiLvlLbl val="0"/>
      </c:catAx>
      <c:valAx>
        <c:axId val="396182656"/>
        <c:scaling>
          <c:orientation val="minMax"/>
        </c:scaling>
        <c:delete val="0"/>
        <c:axPos val="l"/>
        <c:majorGridlines/>
        <c:numFmt formatCode="_(* #,##0_);_(* \(#,##0\);_(* &quot;-&quot;??_);_(@_)" sourceLinked="1"/>
        <c:majorTickMark val="out"/>
        <c:minorTickMark val="none"/>
        <c:tickLblPos val="nextTo"/>
        <c:crossAx val="396180864"/>
        <c:crosses val="autoZero"/>
        <c:crossBetween val="between"/>
      </c:valAx>
    </c:plotArea>
    <c:legend>
      <c:legendPos val="t"/>
      <c:layout>
        <c:manualLayout>
          <c:xMode val="edge"/>
          <c:yMode val="edge"/>
          <c:x val="0.22768382410258001"/>
          <c:y val="0.12438275103306"/>
          <c:w val="0.51474038760639196"/>
          <c:h val="8.57760543179716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c:rich>
      </c:tx>
      <c:layout>
        <c:manualLayout>
          <c:xMode val="edge"/>
          <c:yMode val="edge"/>
          <c:x val="0.40880228912491701"/>
          <c:y val="1.6733904240562401E-2"/>
        </c:manualLayout>
      </c:layout>
      <c:overlay val="0"/>
    </c:title>
    <c:autoTitleDeleted val="0"/>
    <c:plotArea>
      <c:layout>
        <c:manualLayout>
          <c:layoutTarget val="inner"/>
          <c:xMode val="edge"/>
          <c:yMode val="edge"/>
          <c:x val="0.12412000232621299"/>
          <c:y val="0.200644653076478"/>
          <c:w val="0.81231907908617496"/>
          <c:h val="0.71908853436156694"/>
        </c:manualLayout>
      </c:layout>
      <c:lineChart>
        <c:grouping val="standard"/>
        <c:varyColors val="0"/>
        <c:ser>
          <c:idx val="0"/>
          <c:order val="0"/>
          <c:tx>
            <c:strRef>
              <c:f>'Ethernet Dashboard'!$D$32</c:f>
              <c:strCache>
                <c:ptCount val="1"/>
                <c:pt idx="0">
                  <c:v>Telecom</c:v>
                </c:pt>
              </c:strCache>
            </c:strRef>
          </c:tx>
          <c:cat>
            <c:numRef>
              <c:f>'Ethernet 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Dashboard'!$E$32:$N$32</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0-3EE0-324A-AD7E-F8E412481F82}"/>
            </c:ext>
          </c:extLst>
        </c:ser>
        <c:ser>
          <c:idx val="3"/>
          <c:order val="1"/>
          <c:tx>
            <c:strRef>
              <c:f>'Ethernet Dashboard'!$D$33</c:f>
              <c:strCache>
                <c:ptCount val="1"/>
                <c:pt idx="0">
                  <c:v>Cloud</c:v>
                </c:pt>
              </c:strCache>
            </c:strRef>
          </c:tx>
          <c:spPr>
            <a:ln>
              <a:solidFill>
                <a:schemeClr val="accent2"/>
              </a:solidFill>
              <a:prstDash val="solid"/>
            </a:ln>
          </c:spPr>
          <c:marker>
            <c:symbol val="circle"/>
            <c:size val="7"/>
            <c:spPr>
              <a:noFill/>
            </c:spPr>
          </c:marker>
          <c:cat>
            <c:numRef>
              <c:f>'Ethernet 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Dashboard'!$E$33:$N$33</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1-3EE0-324A-AD7E-F8E412481F82}"/>
            </c:ext>
          </c:extLst>
        </c:ser>
        <c:ser>
          <c:idx val="1"/>
          <c:order val="2"/>
          <c:tx>
            <c:strRef>
              <c:f>'Ethernet Dashboard'!$D$34</c:f>
              <c:strCache>
                <c:ptCount val="1"/>
                <c:pt idx="0">
                  <c:v>Enterprise</c:v>
                </c:pt>
              </c:strCache>
            </c:strRef>
          </c:tx>
          <c:spPr>
            <a:ln>
              <a:solidFill>
                <a:schemeClr val="accent3">
                  <a:shade val="95000"/>
                  <a:satMod val="105000"/>
                </a:schemeClr>
              </a:solidFill>
            </a:ln>
          </c:spPr>
          <c:marker>
            <c:symbol val="none"/>
          </c:marker>
          <c:cat>
            <c:numRef>
              <c:f>'Ethernet 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Dashboard'!$E$34:$N$34</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2-3EE0-324A-AD7E-F8E412481F82}"/>
            </c:ext>
          </c:extLst>
        </c:ser>
        <c:dLbls>
          <c:showLegendKey val="0"/>
          <c:showVal val="0"/>
          <c:showCatName val="0"/>
          <c:showSerName val="0"/>
          <c:showPercent val="0"/>
          <c:showBubbleSize val="0"/>
        </c:dLbls>
        <c:marker val="1"/>
        <c:smooth val="0"/>
        <c:axId val="397513472"/>
        <c:axId val="397515008"/>
      </c:lineChart>
      <c:catAx>
        <c:axId val="397513472"/>
        <c:scaling>
          <c:orientation val="minMax"/>
        </c:scaling>
        <c:delete val="0"/>
        <c:axPos val="b"/>
        <c:numFmt formatCode="General" sourceLinked="1"/>
        <c:majorTickMark val="out"/>
        <c:minorTickMark val="none"/>
        <c:tickLblPos val="nextTo"/>
        <c:crossAx val="397515008"/>
        <c:crosses val="autoZero"/>
        <c:auto val="1"/>
        <c:lblAlgn val="ctr"/>
        <c:lblOffset val="100"/>
        <c:noMultiLvlLbl val="0"/>
      </c:catAx>
      <c:valAx>
        <c:axId val="397515008"/>
        <c:scaling>
          <c:orientation val="minMax"/>
          <c:min val="0"/>
        </c:scaling>
        <c:delete val="0"/>
        <c:axPos val="l"/>
        <c:majorGridlines/>
        <c:numFmt formatCode="_(&quot;$&quot;* #,##0_);_(&quot;$&quot;* \(#,##0\);_(&quot;$&quot;* &quot;-&quot;??_);_(@_)" sourceLinked="1"/>
        <c:majorTickMark val="out"/>
        <c:minorTickMark val="none"/>
        <c:tickLblPos val="nextTo"/>
        <c:crossAx val="397513472"/>
        <c:crosses val="autoZero"/>
        <c:crossBetween val="between"/>
      </c:valAx>
    </c:plotArea>
    <c:legend>
      <c:legendPos val="t"/>
      <c:layout>
        <c:manualLayout>
          <c:xMode val="edge"/>
          <c:yMode val="edge"/>
          <c:x val="0.13352181165149901"/>
          <c:y val="0.12072227220067"/>
          <c:w val="0.74399625893939003"/>
          <c:h val="7.06935884692613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100G by reach </a:t>
            </a:r>
            <a:r>
              <a:rPr lang="en-US" sz="1600" b="1" i="0" u="none" strike="noStrike" baseline="0">
                <a:effectLst/>
              </a:rPr>
              <a:t>- Shipments</a:t>
            </a:r>
            <a:endParaRPr lang="en-US" sz="1600"/>
          </a:p>
        </c:rich>
      </c:tx>
      <c:layout>
        <c:manualLayout>
          <c:xMode val="edge"/>
          <c:yMode val="edge"/>
          <c:x val="0.35454447033711201"/>
          <c:y val="1.3121068362167899E-2"/>
        </c:manualLayout>
      </c:layout>
      <c:overlay val="0"/>
    </c:title>
    <c:autoTitleDeleted val="0"/>
    <c:plotArea>
      <c:layout>
        <c:manualLayout>
          <c:layoutTarget val="inner"/>
          <c:xMode val="edge"/>
          <c:yMode val="edge"/>
          <c:x val="0.12909239587372401"/>
          <c:y val="0.13327695300753001"/>
          <c:w val="0.84945465434568102"/>
          <c:h val="0.77703708704377705"/>
        </c:manualLayout>
      </c:layout>
      <c:lineChart>
        <c:grouping val="standard"/>
        <c:varyColors val="0"/>
        <c:ser>
          <c:idx val="0"/>
          <c:order val="0"/>
          <c:tx>
            <c:strRef>
              <c:f>'Ethernet Summary'!$B$237</c:f>
              <c:strCache>
                <c:ptCount val="1"/>
                <c:pt idx="0">
                  <c:v>100-300 m</c:v>
                </c:pt>
              </c:strCache>
            </c:strRef>
          </c:tx>
          <c:cat>
            <c:numRef>
              <c:f>'Ethernet Summary'!$C$236:$L$236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Summary'!$C$237:$L$237</c:f>
              <c:numCache>
                <c:formatCode>_(* #,##0_);_(* \(#,##0\);_(* "-"??_);_(@_)</c:formatCode>
                <c:ptCount val="10"/>
                <c:pt idx="0">
                  <c:v>299241</c:v>
                </c:pt>
                <c:pt idx="1">
                  <c:v>631974</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FDCA-3544-AD8F-EA25D01E1B47}"/>
            </c:ext>
          </c:extLst>
        </c:ser>
        <c:ser>
          <c:idx val="1"/>
          <c:order val="1"/>
          <c:tx>
            <c:strRef>
              <c:f>'Ethernet Summary'!$B$238</c:f>
              <c:strCache>
                <c:ptCount val="1"/>
                <c:pt idx="0">
                  <c:v>500 m</c:v>
                </c:pt>
              </c:strCache>
            </c:strRef>
          </c:tx>
          <c:spPr>
            <a:ln>
              <a:solidFill>
                <a:schemeClr val="accent4"/>
              </a:solidFill>
            </a:ln>
          </c:spPr>
          <c:marker>
            <c:symbol val="square"/>
            <c:size val="5"/>
            <c:spPr>
              <a:solidFill>
                <a:schemeClr val="accent4"/>
              </a:solidFill>
              <a:ln>
                <a:solidFill>
                  <a:schemeClr val="accent4"/>
                </a:solidFill>
              </a:ln>
            </c:spPr>
          </c:marker>
          <c:cat>
            <c:numRef>
              <c:f>'Ethernet Summary'!$C$236:$L$236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Summary'!$C$238:$L$238</c:f>
              <c:numCache>
                <c:formatCode>_(* #,##0_);_(* \(#,##0\);_(* "-"??_);_(@_)</c:formatCode>
                <c:ptCount val="10"/>
                <c:pt idx="0">
                  <c:v>289061.59999999998</c:v>
                </c:pt>
                <c:pt idx="1">
                  <c:v>1393450.1</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FDCA-3544-AD8F-EA25D01E1B47}"/>
            </c:ext>
          </c:extLst>
        </c:ser>
        <c:ser>
          <c:idx val="4"/>
          <c:order val="2"/>
          <c:tx>
            <c:strRef>
              <c:f>'Ethernet Summary'!$B$239</c:f>
              <c:strCache>
                <c:ptCount val="1"/>
                <c:pt idx="0">
                  <c:v>2 km</c:v>
                </c:pt>
              </c:strCache>
            </c:strRef>
          </c:tx>
          <c:cat>
            <c:numRef>
              <c:f>'Ethernet Summary'!$C$236:$L$236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Summary'!$C$239:$L$239</c:f>
              <c:numCache>
                <c:formatCode>_(* #,##0_);_(* \(#,##0\);_(* "-"??_);_(@_)</c:formatCode>
                <c:ptCount val="10"/>
                <c:pt idx="0">
                  <c:v>30989.399999999994</c:v>
                </c:pt>
                <c:pt idx="1">
                  <c:v>292890.90000000002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FDCA-3544-AD8F-EA25D01E1B47}"/>
            </c:ext>
          </c:extLst>
        </c:ser>
        <c:ser>
          <c:idx val="2"/>
          <c:order val="3"/>
          <c:tx>
            <c:strRef>
              <c:f>'Ethernet Summary'!$B$240</c:f>
              <c:strCache>
                <c:ptCount val="1"/>
                <c:pt idx="0">
                  <c:v>10-20 km</c:v>
                </c:pt>
              </c:strCache>
            </c:strRef>
          </c:tx>
          <c:spPr>
            <a:ln>
              <a:solidFill>
                <a:schemeClr val="accent2"/>
              </a:solidFill>
            </a:ln>
          </c:spPr>
          <c:marker>
            <c:spPr>
              <a:solidFill>
                <a:schemeClr val="accent2"/>
              </a:solidFill>
              <a:ln>
                <a:solidFill>
                  <a:schemeClr val="accent2"/>
                </a:solidFill>
              </a:ln>
            </c:spPr>
          </c:marker>
          <c:cat>
            <c:numRef>
              <c:f>'Ethernet Summary'!$C$236:$L$236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Summary'!$C$240:$L$240</c:f>
              <c:numCache>
                <c:formatCode>_(* #,##0_);_(* \(#,##0\);_(* "-"??_);_(@_)</c:formatCode>
                <c:ptCount val="10"/>
                <c:pt idx="0">
                  <c:v>292622</c:v>
                </c:pt>
                <c:pt idx="1">
                  <c:v>552903</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FDCA-3544-AD8F-EA25D01E1B47}"/>
            </c:ext>
          </c:extLst>
        </c:ser>
        <c:ser>
          <c:idx val="3"/>
          <c:order val="4"/>
          <c:tx>
            <c:strRef>
              <c:f>'Ethernet Summary'!$B$241</c:f>
              <c:strCache>
                <c:ptCount val="1"/>
                <c:pt idx="0">
                  <c:v>40 km</c:v>
                </c:pt>
              </c:strCache>
            </c:strRef>
          </c:tx>
          <c:spPr>
            <a:ln>
              <a:solidFill>
                <a:schemeClr val="accent3"/>
              </a:solidFill>
            </a:ln>
          </c:spPr>
          <c:marker>
            <c:spPr>
              <a:solidFill>
                <a:schemeClr val="accent3"/>
              </a:solidFill>
              <a:ln>
                <a:solidFill>
                  <a:schemeClr val="accent3"/>
                </a:solidFill>
              </a:ln>
            </c:spPr>
          </c:marker>
          <c:cat>
            <c:numRef>
              <c:f>'Ethernet Summary'!$C$236:$L$236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Summary'!$C$241:$L$241</c:f>
              <c:numCache>
                <c:formatCode>_(* #,##0_);_(* \(#,##0\);_(* "-"??_);_(@_)</c:formatCode>
                <c:ptCount val="10"/>
                <c:pt idx="0">
                  <c:v>7456</c:v>
                </c:pt>
                <c:pt idx="1">
                  <c:v>10272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FDCA-3544-AD8F-EA25D01E1B47}"/>
            </c:ext>
          </c:extLst>
        </c:ser>
        <c:dLbls>
          <c:showLegendKey val="0"/>
          <c:showVal val="0"/>
          <c:showCatName val="0"/>
          <c:showSerName val="0"/>
          <c:showPercent val="0"/>
          <c:showBubbleSize val="0"/>
        </c:dLbls>
        <c:marker val="1"/>
        <c:smooth val="0"/>
        <c:axId val="119866880"/>
        <c:axId val="119868800"/>
      </c:lineChart>
      <c:catAx>
        <c:axId val="119866880"/>
        <c:scaling>
          <c:orientation val="minMax"/>
        </c:scaling>
        <c:delete val="0"/>
        <c:axPos val="b"/>
        <c:numFmt formatCode="General" sourceLinked="1"/>
        <c:majorTickMark val="out"/>
        <c:minorTickMark val="none"/>
        <c:tickLblPos val="nextTo"/>
        <c:txPr>
          <a:bodyPr/>
          <a:lstStyle/>
          <a:p>
            <a:pPr>
              <a:defRPr sz="1200"/>
            </a:pPr>
            <a:endParaRPr lang="en-US"/>
          </a:p>
        </c:txPr>
        <c:crossAx val="119868800"/>
        <c:crosses val="autoZero"/>
        <c:auto val="1"/>
        <c:lblAlgn val="ctr"/>
        <c:lblOffset val="100"/>
        <c:noMultiLvlLbl val="0"/>
      </c:catAx>
      <c:valAx>
        <c:axId val="119868800"/>
        <c:scaling>
          <c:orientation val="minMax"/>
          <c:min val="0"/>
        </c:scaling>
        <c:delete val="0"/>
        <c:axPos val="l"/>
        <c:majorGridlines/>
        <c:numFmt formatCode="_(* #,##0_);_(* \(#,##0\);_(* &quot;-&quot;??_);_(@_)" sourceLinked="1"/>
        <c:majorTickMark val="out"/>
        <c:minorTickMark val="none"/>
        <c:tickLblPos val="nextTo"/>
        <c:txPr>
          <a:bodyPr/>
          <a:lstStyle/>
          <a:p>
            <a:pPr>
              <a:defRPr sz="1200"/>
            </a:pPr>
            <a:endParaRPr lang="en-US"/>
          </a:p>
        </c:txPr>
        <c:crossAx val="119866880"/>
        <c:crosses val="autoZero"/>
        <c:crossBetween val="between"/>
        <c:minorUnit val="40000"/>
      </c:valAx>
    </c:plotArea>
    <c:legend>
      <c:legendPos val="t"/>
      <c:layout>
        <c:manualLayout>
          <c:xMode val="edge"/>
          <c:yMode val="edge"/>
          <c:x val="0.142417641480822"/>
          <c:y val="7.6477007014809001E-2"/>
          <c:w val="0.694837379037339"/>
          <c:h val="6.680491410375280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c:rich>
      </c:tx>
      <c:layout>
        <c:manualLayout>
          <c:xMode val="edge"/>
          <c:yMode val="edge"/>
          <c:x val="9.7962290511595607E-2"/>
          <c:y val="1.2556049082617499E-2"/>
        </c:manualLayout>
      </c:layout>
      <c:overlay val="0"/>
    </c:title>
    <c:autoTitleDeleted val="0"/>
    <c:plotArea>
      <c:layout>
        <c:manualLayout>
          <c:layoutTarget val="inner"/>
          <c:xMode val="edge"/>
          <c:yMode val="edge"/>
          <c:x val="0.117818876028108"/>
          <c:y val="0.20350334990008201"/>
          <c:w val="0.82498461219682695"/>
          <c:h val="0.696675418213896"/>
        </c:manualLayout>
      </c:layout>
      <c:barChart>
        <c:barDir val="col"/>
        <c:grouping val="stacked"/>
        <c:varyColors val="0"/>
        <c:ser>
          <c:idx val="0"/>
          <c:order val="0"/>
          <c:tx>
            <c:strRef>
              <c:f>'Ethernet Dashboard'!$D$35</c:f>
              <c:strCache>
                <c:ptCount val="1"/>
                <c:pt idx="0">
                  <c:v>Telecom</c:v>
                </c:pt>
              </c:strCache>
            </c:strRef>
          </c:tx>
          <c:spPr>
            <a:solidFill>
              <a:schemeClr val="accent1"/>
            </a:solidFill>
            <a:ln>
              <a:solidFill>
                <a:schemeClr val="accent1"/>
              </a:solidFill>
            </a:ln>
          </c:spPr>
          <c:invertIfNegative val="0"/>
          <c:cat>
            <c:numRef>
              <c:f>'Ethernet 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Dashboard'!$E$35:$N$35</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DA8F-4341-A7C5-734CAF0E6101}"/>
            </c:ext>
          </c:extLst>
        </c:ser>
        <c:ser>
          <c:idx val="3"/>
          <c:order val="1"/>
          <c:tx>
            <c:strRef>
              <c:f>'Ethernet Dashboard'!$D$36</c:f>
              <c:strCache>
                <c:ptCount val="1"/>
                <c:pt idx="0">
                  <c:v>Cloud</c:v>
                </c:pt>
              </c:strCache>
            </c:strRef>
          </c:tx>
          <c:spPr>
            <a:solidFill>
              <a:schemeClr val="accent2"/>
            </a:solidFill>
            <a:ln>
              <a:solidFill>
                <a:schemeClr val="accent2"/>
              </a:solidFill>
              <a:prstDash val="solid"/>
            </a:ln>
          </c:spPr>
          <c:invertIfNegative val="0"/>
          <c:cat>
            <c:numRef>
              <c:f>'Ethernet 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Dashboard'!$E$36:$N$36</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DA8F-4341-A7C5-734CAF0E6101}"/>
            </c:ext>
          </c:extLst>
        </c:ser>
        <c:ser>
          <c:idx val="1"/>
          <c:order val="2"/>
          <c:tx>
            <c:strRef>
              <c:f>'Ethernet Dashboard'!$D$37</c:f>
              <c:strCache>
                <c:ptCount val="1"/>
                <c:pt idx="0">
                  <c:v>Enterprise</c:v>
                </c:pt>
              </c:strCache>
            </c:strRef>
          </c:tx>
          <c:spPr>
            <a:solidFill>
              <a:schemeClr val="accent3"/>
            </a:solidFill>
            <a:ln>
              <a:solidFill>
                <a:schemeClr val="accent3"/>
              </a:solidFill>
            </a:ln>
          </c:spPr>
          <c:invertIfNegative val="0"/>
          <c:cat>
            <c:numRef>
              <c:f>'Ethernet Dashboard'!$E$28:$N$28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Dashboard'!$E$37:$N$37</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DA8F-4341-A7C5-734CAF0E6101}"/>
            </c:ext>
          </c:extLst>
        </c:ser>
        <c:dLbls>
          <c:showLegendKey val="0"/>
          <c:showVal val="0"/>
          <c:showCatName val="0"/>
          <c:showSerName val="0"/>
          <c:showPercent val="0"/>
          <c:showBubbleSize val="0"/>
        </c:dLbls>
        <c:gapWidth val="150"/>
        <c:overlap val="100"/>
        <c:axId val="397915648"/>
        <c:axId val="397917184"/>
      </c:barChart>
      <c:catAx>
        <c:axId val="397915648"/>
        <c:scaling>
          <c:orientation val="minMax"/>
        </c:scaling>
        <c:delete val="0"/>
        <c:axPos val="b"/>
        <c:numFmt formatCode="General" sourceLinked="1"/>
        <c:majorTickMark val="out"/>
        <c:minorTickMark val="none"/>
        <c:tickLblPos val="nextTo"/>
        <c:crossAx val="397917184"/>
        <c:crosses val="autoZero"/>
        <c:auto val="1"/>
        <c:lblAlgn val="ctr"/>
        <c:lblOffset val="100"/>
        <c:noMultiLvlLbl val="0"/>
      </c:catAx>
      <c:valAx>
        <c:axId val="397917184"/>
        <c:scaling>
          <c:orientation val="minMax"/>
        </c:scaling>
        <c:delete val="0"/>
        <c:axPos val="l"/>
        <c:majorGridlines/>
        <c:numFmt formatCode="&quot;$&quot;#,##0" sourceLinked="0"/>
        <c:majorTickMark val="out"/>
        <c:minorTickMark val="none"/>
        <c:tickLblPos val="nextTo"/>
        <c:crossAx val="397915648"/>
        <c:crosses val="autoZero"/>
        <c:crossBetween val="between"/>
      </c:valAx>
    </c:plotArea>
    <c:legend>
      <c:legendPos val="t"/>
      <c:layout>
        <c:manualLayout>
          <c:xMode val="edge"/>
          <c:yMode val="edge"/>
          <c:x val="0.115350389705917"/>
          <c:y val="0.124158233901069"/>
          <c:w val="0.58828691260930199"/>
          <c:h val="8.5814498710450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Ethernet 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79645433128833654"/>
          <c:h val="0.70626007517230105"/>
        </c:manualLayout>
      </c:layout>
      <c:areaChart>
        <c:grouping val="stacked"/>
        <c:varyColors val="0"/>
        <c:ser>
          <c:idx val="2"/>
          <c:order val="0"/>
          <c:tx>
            <c:strRef>
              <c:f>'Ethernet Segments'!$B$34</c:f>
              <c:strCache>
                <c:ptCount val="1"/>
                <c:pt idx="0">
                  <c:v>Enterprise</c:v>
                </c:pt>
              </c:strCache>
            </c:strRef>
          </c:tx>
          <c:cat>
            <c:numRef>
              <c:f>'Ethernet Segments'!$C$31:$L$31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Segments'!$C$34:$L$34</c:f>
              <c:numCache>
                <c:formatCode>_(* #,##0_);_(* \(#,##0\);_(* "-"??_);_(@_)</c:formatCode>
                <c:ptCount val="10"/>
                <c:pt idx="0">
                  <c:v>21153423.44376694</c:v>
                </c:pt>
                <c:pt idx="1">
                  <c:v>20849659.016871285</c:v>
                </c:pt>
              </c:numCache>
            </c:numRef>
          </c:val>
          <c:extLst xmlns:c16r2="http://schemas.microsoft.com/office/drawing/2015/06/chart">
            <c:ext xmlns:c16="http://schemas.microsoft.com/office/drawing/2014/chart" uri="{C3380CC4-5D6E-409C-BE32-E72D297353CC}">
              <c16:uniqueId val="{00000000-3152-9F4C-A710-57B13050CC43}"/>
            </c:ext>
          </c:extLst>
        </c:ser>
        <c:ser>
          <c:idx val="1"/>
          <c:order val="1"/>
          <c:tx>
            <c:strRef>
              <c:f>'Ethernet Segments'!$B$32</c:f>
              <c:strCache>
                <c:ptCount val="1"/>
                <c:pt idx="0">
                  <c:v>Telecom</c:v>
                </c:pt>
              </c:strCache>
            </c:strRef>
          </c:tx>
          <c:cat>
            <c:numRef>
              <c:f>'Ethernet Segments'!$C$31:$L$31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Segments'!$C$32:$L$32</c:f>
              <c:numCache>
                <c:formatCode>_(* #,##0_);_(* \(#,##0\);_(* "-"??_);_(@_)</c:formatCode>
                <c:ptCount val="10"/>
                <c:pt idx="0">
                  <c:v>4365629.053513201</c:v>
                </c:pt>
                <c:pt idx="1">
                  <c:v>3892074.9984692554</c:v>
                </c:pt>
              </c:numCache>
            </c:numRef>
          </c:val>
          <c:extLst xmlns:c16r2="http://schemas.microsoft.com/office/drawing/2015/06/chart">
            <c:ext xmlns:c16="http://schemas.microsoft.com/office/drawing/2014/chart" uri="{C3380CC4-5D6E-409C-BE32-E72D297353CC}">
              <c16:uniqueId val="{00000001-3152-9F4C-A710-57B13050CC43}"/>
            </c:ext>
          </c:extLst>
        </c:ser>
        <c:ser>
          <c:idx val="0"/>
          <c:order val="2"/>
          <c:tx>
            <c:strRef>
              <c:f>'Ethernet Segments'!$B$33</c:f>
              <c:strCache>
                <c:ptCount val="1"/>
                <c:pt idx="0">
                  <c:v>Cloud</c:v>
                </c:pt>
              </c:strCache>
            </c:strRef>
          </c:tx>
          <c:cat>
            <c:numRef>
              <c:f>'Ethernet Segments'!$C$31:$L$31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Segments'!$C$33:$L$33</c:f>
              <c:numCache>
                <c:formatCode>_(* #,##0_);_(* \(#,##0\);_(* "-"??_);_(@_)</c:formatCode>
                <c:ptCount val="10"/>
                <c:pt idx="0">
                  <c:v>10649308.537719864</c:v>
                </c:pt>
                <c:pt idx="1">
                  <c:v>13336049.134659462</c:v>
                </c:pt>
              </c:numCache>
            </c:numRef>
          </c:val>
          <c:extLst xmlns:c16r2="http://schemas.microsoft.com/office/drawing/2015/06/chart">
            <c:ext xmlns:c16="http://schemas.microsoft.com/office/drawing/2014/chart" uri="{C3380CC4-5D6E-409C-BE32-E72D297353CC}">
              <c16:uniqueId val="{00000002-3152-9F4C-A710-57B13050CC43}"/>
            </c:ext>
          </c:extLst>
        </c:ser>
        <c:dLbls>
          <c:showLegendKey val="0"/>
          <c:showVal val="0"/>
          <c:showCatName val="0"/>
          <c:showSerName val="0"/>
          <c:showPercent val="0"/>
          <c:showBubbleSize val="0"/>
        </c:dLbls>
        <c:axId val="398023296"/>
        <c:axId val="398037376"/>
      </c:areaChart>
      <c:catAx>
        <c:axId val="398023296"/>
        <c:scaling>
          <c:orientation val="minMax"/>
        </c:scaling>
        <c:delete val="0"/>
        <c:axPos val="b"/>
        <c:numFmt formatCode="General" sourceLinked="1"/>
        <c:majorTickMark val="out"/>
        <c:minorTickMark val="none"/>
        <c:tickLblPos val="nextTo"/>
        <c:txPr>
          <a:bodyPr/>
          <a:lstStyle/>
          <a:p>
            <a:pPr>
              <a:defRPr sz="1400"/>
            </a:pPr>
            <a:endParaRPr lang="en-US"/>
          </a:p>
        </c:txPr>
        <c:crossAx val="398037376"/>
        <c:crosses val="autoZero"/>
        <c:auto val="1"/>
        <c:lblAlgn val="ctr"/>
        <c:lblOffset val="100"/>
        <c:noMultiLvlLbl val="0"/>
      </c:catAx>
      <c:valAx>
        <c:axId val="398037376"/>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398023296"/>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6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Ethernet Revenues -</a:t>
            </a:r>
            <a:r>
              <a:rPr lang="en-US" sz="1800" baseline="0"/>
              <a:t> total</a:t>
            </a:r>
            <a:endParaRPr lang="en-US" sz="1800"/>
          </a:p>
        </c:rich>
      </c:tx>
      <c:layout>
        <c:manualLayout>
          <c:xMode val="edge"/>
          <c:yMode val="edge"/>
          <c:x val="0.32724290635316478"/>
          <c:y val="6.2298882042214016E-4"/>
        </c:manualLayout>
      </c:layout>
      <c:overlay val="0"/>
    </c:title>
    <c:autoTitleDeleted val="0"/>
    <c:plotArea>
      <c:layout>
        <c:manualLayout>
          <c:layoutTarget val="inner"/>
          <c:xMode val="edge"/>
          <c:yMode val="edge"/>
          <c:x val="0.18720308948187137"/>
          <c:y val="0.179907098242029"/>
          <c:w val="0.7676096783510874"/>
          <c:h val="0.71429654830996703"/>
        </c:manualLayout>
      </c:layout>
      <c:areaChart>
        <c:grouping val="stacked"/>
        <c:varyColors val="0"/>
        <c:ser>
          <c:idx val="2"/>
          <c:order val="0"/>
          <c:tx>
            <c:strRef>
              <c:f>'Ethernet Segments'!$B$43</c:f>
              <c:strCache>
                <c:ptCount val="1"/>
                <c:pt idx="0">
                  <c:v>Enterprise</c:v>
                </c:pt>
              </c:strCache>
            </c:strRef>
          </c:tx>
          <c:cat>
            <c:numRef>
              <c:f>'Ethernet Segments'!$C$40:$L$40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Segments'!$C$43:$L$43</c:f>
              <c:numCache>
                <c:formatCode>_("$"* #,##0_);_("$"* \(#,##0\);_("$"* "-"??_);_(@_)</c:formatCode>
                <c:ptCount val="10"/>
                <c:pt idx="0">
                  <c:v>506.55778134727058</c:v>
                </c:pt>
                <c:pt idx="1">
                  <c:v>486.62570875707138</c:v>
                </c:pt>
              </c:numCache>
            </c:numRef>
          </c:val>
          <c:extLst xmlns:c16r2="http://schemas.microsoft.com/office/drawing/2015/06/chart">
            <c:ext xmlns:c16="http://schemas.microsoft.com/office/drawing/2014/chart" uri="{C3380CC4-5D6E-409C-BE32-E72D297353CC}">
              <c16:uniqueId val="{00000000-1E08-BC4D-A534-8BBB52057542}"/>
            </c:ext>
          </c:extLst>
        </c:ser>
        <c:ser>
          <c:idx val="1"/>
          <c:order val="1"/>
          <c:tx>
            <c:strRef>
              <c:f>'Ethernet Segments'!$B$41</c:f>
              <c:strCache>
                <c:ptCount val="1"/>
                <c:pt idx="0">
                  <c:v>Telecom</c:v>
                </c:pt>
              </c:strCache>
            </c:strRef>
          </c:tx>
          <c:cat>
            <c:numRef>
              <c:f>'Ethernet Segments'!$C$40:$L$40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Segments'!$C$41:$L$41</c:f>
              <c:numCache>
                <c:formatCode>_("$"* #,##0_);_("$"* \(#,##0\);_("$"* "-"??_);_(@_)</c:formatCode>
                <c:ptCount val="10"/>
                <c:pt idx="0">
                  <c:v>979.34508668990657</c:v>
                </c:pt>
                <c:pt idx="1">
                  <c:v>698.14378440980113</c:v>
                </c:pt>
              </c:numCache>
            </c:numRef>
          </c:val>
          <c:extLst xmlns:c16r2="http://schemas.microsoft.com/office/drawing/2015/06/chart">
            <c:ext xmlns:c16="http://schemas.microsoft.com/office/drawing/2014/chart" uri="{C3380CC4-5D6E-409C-BE32-E72D297353CC}">
              <c16:uniqueId val="{00000001-1E08-BC4D-A534-8BBB52057542}"/>
            </c:ext>
          </c:extLst>
        </c:ser>
        <c:ser>
          <c:idx val="0"/>
          <c:order val="2"/>
          <c:tx>
            <c:strRef>
              <c:f>'Ethernet Segments'!$B$42</c:f>
              <c:strCache>
                <c:ptCount val="1"/>
                <c:pt idx="0">
                  <c:v>Cloud</c:v>
                </c:pt>
              </c:strCache>
            </c:strRef>
          </c:tx>
          <c:cat>
            <c:numRef>
              <c:f>'Ethernet Segments'!$C$40:$L$40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Segments'!$C$42:$L$42</c:f>
              <c:numCache>
                <c:formatCode>_("$"* #,##0_);_("$"* \(#,##0\);_("$"* "-"??_);_(@_)</c:formatCode>
                <c:ptCount val="10"/>
                <c:pt idx="0">
                  <c:v>1117.8845272480094</c:v>
                </c:pt>
                <c:pt idx="1">
                  <c:v>1907.9773712813274</c:v>
                </c:pt>
              </c:numCache>
            </c:numRef>
          </c:val>
          <c:extLst xmlns:c16r2="http://schemas.microsoft.com/office/drawing/2015/06/chart">
            <c:ext xmlns:c16="http://schemas.microsoft.com/office/drawing/2014/chart" uri="{C3380CC4-5D6E-409C-BE32-E72D297353CC}">
              <c16:uniqueId val="{00000002-1E08-BC4D-A534-8BBB52057542}"/>
            </c:ext>
          </c:extLst>
        </c:ser>
        <c:dLbls>
          <c:showLegendKey val="0"/>
          <c:showVal val="0"/>
          <c:showCatName val="0"/>
          <c:showSerName val="0"/>
          <c:showPercent val="0"/>
          <c:showBubbleSize val="0"/>
        </c:dLbls>
        <c:axId val="398203904"/>
        <c:axId val="398205696"/>
      </c:areaChart>
      <c:catAx>
        <c:axId val="398203904"/>
        <c:scaling>
          <c:orientation val="minMax"/>
        </c:scaling>
        <c:delete val="0"/>
        <c:axPos val="b"/>
        <c:numFmt formatCode="General" sourceLinked="1"/>
        <c:majorTickMark val="out"/>
        <c:minorTickMark val="none"/>
        <c:tickLblPos val="nextTo"/>
        <c:txPr>
          <a:bodyPr/>
          <a:lstStyle/>
          <a:p>
            <a:pPr>
              <a:defRPr sz="1400"/>
            </a:pPr>
            <a:endParaRPr lang="en-US"/>
          </a:p>
        </c:txPr>
        <c:crossAx val="398205696"/>
        <c:crosses val="autoZero"/>
        <c:auto val="1"/>
        <c:lblAlgn val="ctr"/>
        <c:lblOffset val="100"/>
        <c:noMultiLvlLbl val="0"/>
      </c:catAx>
      <c:valAx>
        <c:axId val="398205696"/>
        <c:scaling>
          <c:orientation val="minMax"/>
        </c:scaling>
        <c:delete val="0"/>
        <c:axPos val="l"/>
        <c:majorGridlines/>
        <c:title>
          <c:tx>
            <c:rich>
              <a:bodyPr rot="-5400000" vert="horz"/>
              <a:lstStyle/>
              <a:p>
                <a:pPr>
                  <a:defRPr sz="1600"/>
                </a:pPr>
                <a:r>
                  <a:rPr lang="en-US" sz="16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398203904"/>
        <c:crosses val="autoZero"/>
        <c:crossBetween val="midCat"/>
      </c:valAx>
    </c:plotArea>
    <c:legend>
      <c:legendPos val="t"/>
      <c:layout>
        <c:manualLayout>
          <c:xMode val="edge"/>
          <c:yMode val="edge"/>
          <c:x val="0.20330596213629801"/>
          <c:y val="8.81440862633978E-2"/>
          <c:w val="0.70078098262827404"/>
          <c:h val="6.7917025494946395E-2"/>
        </c:manualLayout>
      </c:layout>
      <c:overlay val="0"/>
      <c:txPr>
        <a:bodyPr/>
        <a:lstStyle/>
        <a:p>
          <a:pPr>
            <a:defRPr sz="16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2019-2024 Total - Shipments</a:t>
            </a:r>
            <a:r>
              <a:rPr lang="en-US" baseline="0"/>
              <a:t> </a:t>
            </a:r>
            <a:endParaRPr lang="en-US"/>
          </a:p>
        </c:rich>
      </c:tx>
      <c:layout/>
      <c:overlay val="1"/>
    </c:title>
    <c:autoTitleDeleted val="0"/>
    <c:plotArea>
      <c:layout>
        <c:manualLayout>
          <c:layoutTarget val="inner"/>
          <c:xMode val="edge"/>
          <c:yMode val="edge"/>
          <c:x val="0.25972222222222202"/>
          <c:y val="0.15972222222222199"/>
          <c:w val="0.40966763188491001"/>
          <c:h val="0.76098996656372198"/>
        </c:manualLayout>
      </c:layout>
      <c:pieChart>
        <c:varyColors val="1"/>
        <c:ser>
          <c:idx val="0"/>
          <c:order val="0"/>
          <c:dLbls>
            <c:spPr>
              <a:noFill/>
              <a:ln>
                <a:noFill/>
              </a:ln>
              <a:effectLst/>
            </c:spPr>
            <c:txPr>
              <a:bodyPr/>
              <a:lstStyle/>
              <a:p>
                <a:pPr>
                  <a:defRPr sz="1600"/>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'Ethernet Segments'!$B$32:$B$34</c:f>
              <c:strCache>
                <c:ptCount val="3"/>
                <c:pt idx="0">
                  <c:v>Telecom</c:v>
                </c:pt>
                <c:pt idx="1">
                  <c:v>Cloud</c:v>
                </c:pt>
                <c:pt idx="2">
                  <c:v>Enterprise</c:v>
                </c:pt>
              </c:strCache>
            </c:strRef>
          </c:cat>
          <c:val>
            <c:numRef>
              <c:f>'Ethernet Segments'!$M$32:$M$34</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F11C-FF4A-B81D-EDA36A9D8FEA}"/>
            </c:ext>
          </c:extLst>
        </c:ser>
        <c:dLbls>
          <c:showLegendKey val="0"/>
          <c:showVal val="1"/>
          <c:showCatName val="0"/>
          <c:showSerName val="0"/>
          <c:showPercent val="0"/>
          <c:showBubbleSize val="0"/>
          <c:showLeaderLines val="0"/>
        </c:dLbls>
        <c:firstSliceAng val="140"/>
      </c:pieChart>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2019-2024 Total</a:t>
            </a:r>
            <a:r>
              <a:rPr lang="en-US"/>
              <a:t> - Revenues</a:t>
            </a:r>
          </a:p>
        </c:rich>
      </c:tx>
      <c:layout>
        <c:manualLayout>
          <c:xMode val="edge"/>
          <c:yMode val="edge"/>
          <c:x val="0.27695038034712"/>
          <c:y val="2.4337241344948801E-2"/>
        </c:manualLayout>
      </c:layout>
      <c:overlay val="1"/>
    </c:title>
    <c:autoTitleDeleted val="0"/>
    <c:plotArea>
      <c:layout>
        <c:manualLayout>
          <c:layoutTarget val="inner"/>
          <c:xMode val="edge"/>
          <c:yMode val="edge"/>
          <c:x val="0.25972222222222202"/>
          <c:y val="0.15972222222222199"/>
          <c:w val="0.41466955395919203"/>
          <c:h val="0.73887249549106204"/>
        </c:manualLayout>
      </c:layout>
      <c:pieChart>
        <c:varyColors val="1"/>
        <c:ser>
          <c:idx val="0"/>
          <c:order val="0"/>
          <c:dLbls>
            <c:spPr>
              <a:noFill/>
              <a:ln>
                <a:noFill/>
              </a:ln>
              <a:effectLst/>
            </c:spPr>
            <c:txPr>
              <a:bodyPr/>
              <a:lstStyle/>
              <a:p>
                <a:pPr>
                  <a:defRPr sz="1600"/>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'Ethernet Segments'!$B$41:$B$43</c:f>
              <c:strCache>
                <c:ptCount val="3"/>
                <c:pt idx="0">
                  <c:v>Telecom</c:v>
                </c:pt>
                <c:pt idx="1">
                  <c:v>Cloud</c:v>
                </c:pt>
                <c:pt idx="2">
                  <c:v>Enterprise</c:v>
                </c:pt>
              </c:strCache>
            </c:strRef>
          </c:cat>
          <c:val>
            <c:numRef>
              <c:f>'Ethernet Segments'!$M$41:$M$43</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2A44-484F-891D-C2BD8F5338B0}"/>
            </c:ext>
          </c:extLst>
        </c:ser>
        <c:dLbls>
          <c:showLegendKey val="0"/>
          <c:showVal val="1"/>
          <c:showCatName val="0"/>
          <c:showSerName val="0"/>
          <c:showPercent val="0"/>
          <c:showBubbleSize val="0"/>
          <c:showLeaderLines val="0"/>
        </c:dLbls>
        <c:firstSliceAng val="97"/>
      </c:pieChart>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2016 Ethernet revenue by segment </a:t>
            </a:r>
          </a:p>
          <a:p>
            <a:pPr>
              <a:defRPr sz="1400"/>
            </a:pPr>
            <a:r>
              <a:rPr lang="en-US" sz="1400">
                <a:solidFill>
                  <a:sysClr val="windowText" lastClr="000000"/>
                </a:solidFill>
              </a:rPr>
              <a:t>$2.6</a:t>
            </a:r>
            <a:r>
              <a:rPr lang="en-US" sz="1400" baseline="0">
                <a:solidFill>
                  <a:sysClr val="windowText" lastClr="000000"/>
                </a:solidFill>
              </a:rPr>
              <a:t> </a:t>
            </a:r>
            <a:r>
              <a:rPr lang="en-US" sz="1400">
                <a:solidFill>
                  <a:sysClr val="windowText" lastClr="000000"/>
                </a:solidFill>
              </a:rPr>
              <a:t> billion</a:t>
            </a:r>
          </a:p>
        </c:rich>
      </c:tx>
      <c:layout>
        <c:manualLayout>
          <c:xMode val="edge"/>
          <c:yMode val="edge"/>
          <c:x val="0.1049396607379158"/>
          <c:y val="3.3550811868005292E-2"/>
        </c:manualLayout>
      </c:layout>
      <c:overlay val="1"/>
    </c:title>
    <c:autoTitleDeleted val="0"/>
    <c:plotArea>
      <c:layout>
        <c:manualLayout>
          <c:layoutTarget val="inner"/>
          <c:xMode val="edge"/>
          <c:yMode val="edge"/>
          <c:x val="0.20352242281057667"/>
          <c:y val="0.27807738031530771"/>
          <c:w val="0.45141945507305914"/>
          <c:h val="0.60691005824411415"/>
        </c:manualLayout>
      </c:layout>
      <c:pieChart>
        <c:varyColors val="1"/>
        <c:ser>
          <c:idx val="0"/>
          <c:order val="0"/>
          <c:dLbls>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'Ethernet Segments'!$B$41:$B$43</c:f>
              <c:strCache>
                <c:ptCount val="3"/>
                <c:pt idx="0">
                  <c:v>Telecom</c:v>
                </c:pt>
                <c:pt idx="1">
                  <c:v>Cloud</c:v>
                </c:pt>
                <c:pt idx="2">
                  <c:v>Enterprise</c:v>
                </c:pt>
              </c:strCache>
            </c:strRef>
          </c:cat>
          <c:val>
            <c:numRef>
              <c:f>'Ethernet Segments'!$C$41:$C$43</c:f>
              <c:numCache>
                <c:formatCode>_("$"* #,##0_);_("$"* \(#,##0\);_("$"* "-"??_);_(@_)</c:formatCode>
                <c:ptCount val="3"/>
                <c:pt idx="0">
                  <c:v>979.34508668990657</c:v>
                </c:pt>
                <c:pt idx="1">
                  <c:v>1117.8845272480094</c:v>
                </c:pt>
                <c:pt idx="2">
                  <c:v>506.55778134727058</c:v>
                </c:pt>
              </c:numCache>
            </c:numRef>
          </c:val>
          <c:extLst xmlns:c16r2="http://schemas.microsoft.com/office/drawing/2015/06/chart">
            <c:ext xmlns:c16="http://schemas.microsoft.com/office/drawing/2014/chart" uri="{C3380CC4-5D6E-409C-BE32-E72D297353CC}">
              <c16:uniqueId val="{00000002-F6BD-344C-A161-4C0E57B8173F}"/>
            </c:ext>
          </c:extLst>
        </c:ser>
        <c:dLbls>
          <c:dLblPos val="outEnd"/>
          <c:showLegendKey val="0"/>
          <c:showVal val="1"/>
          <c:showCatName val="0"/>
          <c:showSerName val="0"/>
          <c:showPercent val="0"/>
          <c:showBubbleSize val="0"/>
          <c:showLeaderLines val="0"/>
        </c:dLbls>
        <c:firstSliceAng val="182"/>
      </c:pieChart>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2020 Ethernet revenue by segment </a:t>
            </a:r>
          </a:p>
          <a:p>
            <a:pPr>
              <a:defRPr sz="1400"/>
            </a:pPr>
            <a:r>
              <a:rPr lang="en-US" sz="1400"/>
              <a:t>$2.9</a:t>
            </a:r>
            <a:r>
              <a:rPr lang="en-US" sz="1400">
                <a:solidFill>
                  <a:sysClr val="windowText" lastClr="000000"/>
                </a:solidFill>
              </a:rPr>
              <a:t> b</a:t>
            </a:r>
            <a:r>
              <a:rPr lang="en-US" sz="1400"/>
              <a:t>illion total</a:t>
            </a:r>
          </a:p>
        </c:rich>
      </c:tx>
      <c:layout>
        <c:manualLayout>
          <c:xMode val="edge"/>
          <c:yMode val="edge"/>
          <c:x val="0.28480586181381301"/>
          <c:y val="8.1124163726447995E-3"/>
        </c:manualLayout>
      </c:layout>
      <c:overlay val="1"/>
    </c:title>
    <c:autoTitleDeleted val="0"/>
    <c:plotArea>
      <c:layout>
        <c:manualLayout>
          <c:layoutTarget val="inner"/>
          <c:xMode val="edge"/>
          <c:yMode val="edge"/>
          <c:x val="0.23967876276268299"/>
          <c:y val="0.178298154107664"/>
          <c:w val="0.51212062176078299"/>
          <c:h val="0.68357284747073799"/>
        </c:manualLayout>
      </c:layout>
      <c:pieChart>
        <c:varyColors val="1"/>
        <c:ser>
          <c:idx val="0"/>
          <c:order val="0"/>
          <c:tx>
            <c:strRef>
              <c:f>'Ethernet Segments'!$B$41:$B$43</c:f>
              <c:strCache>
                <c:ptCount val="1"/>
                <c:pt idx="0">
                  <c:v>Telecom Cloud Enterprise</c:v>
                </c:pt>
              </c:strCache>
            </c:strRef>
          </c:tx>
          <c:dLbls>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'Ethernet Segments'!$B$41:$B$43</c:f>
              <c:strCache>
                <c:ptCount val="3"/>
                <c:pt idx="0">
                  <c:v>Telecom</c:v>
                </c:pt>
                <c:pt idx="1">
                  <c:v>Cloud</c:v>
                </c:pt>
                <c:pt idx="2">
                  <c:v>Enterprise</c:v>
                </c:pt>
              </c:strCache>
            </c:strRef>
          </c:cat>
          <c:val>
            <c:numRef>
              <c:f>'Ethernet Segments'!$G$41:$G$43</c:f>
              <c:numCache>
                <c:formatCode>_("$"* #,##0_);_("$"* \(#,##0\);_("$"* "-"??_);_(@_)</c:formatCode>
                <c:ptCount val="3"/>
              </c:numCache>
            </c:numRef>
          </c:val>
          <c:extLst xmlns:c16r2="http://schemas.microsoft.com/office/drawing/2015/06/chart">
            <c:ext xmlns:c16="http://schemas.microsoft.com/office/drawing/2014/chart" uri="{C3380CC4-5D6E-409C-BE32-E72D297353CC}">
              <c16:uniqueId val="{00000001-5F56-DF4A-BC7A-27EE677E3C0A}"/>
            </c:ext>
          </c:extLst>
        </c:ser>
        <c:dLbls>
          <c:dLblPos val="outEnd"/>
          <c:showLegendKey val="0"/>
          <c:showVal val="1"/>
          <c:showCatName val="0"/>
          <c:showSerName val="0"/>
          <c:showPercent val="0"/>
          <c:showBubbleSize val="0"/>
          <c:showLeaderLines val="0"/>
        </c:dLbls>
        <c:firstSliceAng val="92"/>
      </c:pieChart>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Ethernet </a:t>
            </a:r>
            <a:r>
              <a:rPr lang="en-US" sz="1800"/>
              <a:t>Shipments -</a:t>
            </a:r>
            <a:r>
              <a:rPr lang="en-US" sz="1800" baseline="0"/>
              <a:t> 100G</a:t>
            </a:r>
            <a:endParaRPr lang="en-US" sz="1800"/>
          </a:p>
        </c:rich>
      </c:tx>
      <c:layout>
        <c:manualLayout>
          <c:xMode val="edge"/>
          <c:yMode val="edge"/>
          <c:x val="0.283341067258357"/>
          <c:y val="8.9987771524746205E-4"/>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'Ethernet Segments'!$B$161</c:f>
              <c:strCache>
                <c:ptCount val="1"/>
                <c:pt idx="0">
                  <c:v>Enterprise</c:v>
                </c:pt>
              </c:strCache>
            </c:strRef>
          </c:tx>
          <c:cat>
            <c:numRef>
              <c:f>'Ethernet Segments'!$C$158:$L$158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Segments'!$C$161:$L$161</c:f>
              <c:numCache>
                <c:formatCode>_(* #,##0_);_(* \(#,##0\);_(* "-"??_);_(@_)</c:formatCode>
                <c:ptCount val="10"/>
                <c:pt idx="0">
                  <c:v>0</c:v>
                </c:pt>
                <c:pt idx="1">
                  <c:v>4500</c:v>
                </c:pt>
              </c:numCache>
            </c:numRef>
          </c:val>
          <c:extLst xmlns:c16r2="http://schemas.microsoft.com/office/drawing/2015/06/chart">
            <c:ext xmlns:c16="http://schemas.microsoft.com/office/drawing/2014/chart" uri="{C3380CC4-5D6E-409C-BE32-E72D297353CC}">
              <c16:uniqueId val="{00000000-F88F-7947-9B1F-BA883CEAFECF}"/>
            </c:ext>
          </c:extLst>
        </c:ser>
        <c:ser>
          <c:idx val="1"/>
          <c:order val="1"/>
          <c:tx>
            <c:strRef>
              <c:f>'Ethernet Segments'!$B$159</c:f>
              <c:strCache>
                <c:ptCount val="1"/>
                <c:pt idx="0">
                  <c:v>Telecom</c:v>
                </c:pt>
              </c:strCache>
            </c:strRef>
          </c:tx>
          <c:cat>
            <c:numRef>
              <c:f>'Ethernet Segments'!$C$158:$L$158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Segments'!$C$159:$L$159</c:f>
              <c:numCache>
                <c:formatCode>_(* #,##0_);_(* \(#,##0\);_(* "-"??_);_(@_)</c:formatCode>
                <c:ptCount val="10"/>
                <c:pt idx="0">
                  <c:v>246906.6</c:v>
                </c:pt>
                <c:pt idx="1">
                  <c:v>273710.59999999998</c:v>
                </c:pt>
              </c:numCache>
            </c:numRef>
          </c:val>
          <c:extLst xmlns:c16r2="http://schemas.microsoft.com/office/drawing/2015/06/chart">
            <c:ext xmlns:c16="http://schemas.microsoft.com/office/drawing/2014/chart" uri="{C3380CC4-5D6E-409C-BE32-E72D297353CC}">
              <c16:uniqueId val="{00000001-F88F-7947-9B1F-BA883CEAFECF}"/>
            </c:ext>
          </c:extLst>
        </c:ser>
        <c:ser>
          <c:idx val="0"/>
          <c:order val="2"/>
          <c:tx>
            <c:strRef>
              <c:f>'Ethernet Segments'!$B$160</c:f>
              <c:strCache>
                <c:ptCount val="1"/>
                <c:pt idx="0">
                  <c:v>Cloud</c:v>
                </c:pt>
              </c:strCache>
            </c:strRef>
          </c:tx>
          <c:cat>
            <c:numRef>
              <c:f>'Ethernet Segments'!$C$158:$L$158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Segments'!$C$160:$L$160</c:f>
              <c:numCache>
                <c:formatCode>_(* #,##0_);_(* \(#,##0\);_(* "-"??_);_(@_)</c:formatCode>
                <c:ptCount val="10"/>
                <c:pt idx="0">
                  <c:v>672463.4</c:v>
                </c:pt>
                <c:pt idx="1">
                  <c:v>2603279.4</c:v>
                </c:pt>
              </c:numCache>
            </c:numRef>
          </c:val>
          <c:extLst xmlns:c16r2="http://schemas.microsoft.com/office/drawing/2015/06/chart">
            <c:ext xmlns:c16="http://schemas.microsoft.com/office/drawing/2014/chart" uri="{C3380CC4-5D6E-409C-BE32-E72D297353CC}">
              <c16:uniqueId val="{00000002-F88F-7947-9B1F-BA883CEAFECF}"/>
            </c:ext>
          </c:extLst>
        </c:ser>
        <c:dLbls>
          <c:showLegendKey val="0"/>
          <c:showVal val="0"/>
          <c:showCatName val="0"/>
          <c:showSerName val="0"/>
          <c:showPercent val="0"/>
          <c:showBubbleSize val="0"/>
        </c:dLbls>
        <c:axId val="398456320"/>
        <c:axId val="398457856"/>
      </c:areaChart>
      <c:catAx>
        <c:axId val="398456320"/>
        <c:scaling>
          <c:orientation val="minMax"/>
        </c:scaling>
        <c:delete val="0"/>
        <c:axPos val="b"/>
        <c:numFmt formatCode="General" sourceLinked="1"/>
        <c:majorTickMark val="out"/>
        <c:minorTickMark val="none"/>
        <c:tickLblPos val="nextTo"/>
        <c:txPr>
          <a:bodyPr/>
          <a:lstStyle/>
          <a:p>
            <a:pPr>
              <a:defRPr sz="1200"/>
            </a:pPr>
            <a:endParaRPr lang="en-US"/>
          </a:p>
        </c:txPr>
        <c:crossAx val="398457856"/>
        <c:crosses val="autoZero"/>
        <c:auto val="1"/>
        <c:lblAlgn val="ctr"/>
        <c:lblOffset val="100"/>
        <c:noMultiLvlLbl val="0"/>
      </c:catAx>
      <c:valAx>
        <c:axId val="398457856"/>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398456320"/>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Ethernet </a:t>
            </a:r>
            <a:r>
              <a:rPr lang="en-US" sz="1800"/>
              <a:t>Revenues -</a:t>
            </a:r>
            <a:r>
              <a:rPr lang="en-US" sz="1800" baseline="0"/>
              <a:t> 100G</a:t>
            </a:r>
            <a:endParaRPr lang="en-US" sz="1800"/>
          </a:p>
        </c:rich>
      </c:tx>
      <c:layout>
        <c:manualLayout>
          <c:xMode val="edge"/>
          <c:yMode val="edge"/>
          <c:x val="0.32756224825260805"/>
          <c:y val="6.2303260167184649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'Ethernet Segments'!$B$170</c:f>
              <c:strCache>
                <c:ptCount val="1"/>
                <c:pt idx="0">
                  <c:v>Enterprise</c:v>
                </c:pt>
              </c:strCache>
            </c:strRef>
          </c:tx>
          <c:cat>
            <c:numRef>
              <c:f>'Ethernet Segments'!$C$167:$J$167</c:f>
              <c:numCache>
                <c:formatCode>General</c:formatCode>
                <c:ptCount val="8"/>
                <c:pt idx="0">
                  <c:v>2016</c:v>
                </c:pt>
                <c:pt idx="1">
                  <c:v>2017</c:v>
                </c:pt>
                <c:pt idx="2">
                  <c:v>2018</c:v>
                </c:pt>
                <c:pt idx="3">
                  <c:v>2019</c:v>
                </c:pt>
                <c:pt idx="4">
                  <c:v>2020</c:v>
                </c:pt>
                <c:pt idx="5">
                  <c:v>2021</c:v>
                </c:pt>
                <c:pt idx="6">
                  <c:v>2022</c:v>
                </c:pt>
                <c:pt idx="7">
                  <c:v>2023</c:v>
                </c:pt>
              </c:numCache>
            </c:numRef>
          </c:cat>
          <c:val>
            <c:numRef>
              <c:f>'Ethernet Segments'!$C$170:$J$170</c:f>
              <c:numCache>
                <c:formatCode>_(* #,##0_);_(* \(#,##0\);_(* "-"??_);_(@_)</c:formatCode>
                <c:ptCount val="8"/>
                <c:pt idx="0">
                  <c:v>0</c:v>
                </c:pt>
                <c:pt idx="1">
                  <c:v>2.25</c:v>
                </c:pt>
              </c:numCache>
            </c:numRef>
          </c:val>
          <c:extLst xmlns:c16r2="http://schemas.microsoft.com/office/drawing/2015/06/chart">
            <c:ext xmlns:c16="http://schemas.microsoft.com/office/drawing/2014/chart" uri="{C3380CC4-5D6E-409C-BE32-E72D297353CC}">
              <c16:uniqueId val="{00000000-AABF-F647-AC69-7E73411D7A6B}"/>
            </c:ext>
          </c:extLst>
        </c:ser>
        <c:ser>
          <c:idx val="1"/>
          <c:order val="1"/>
          <c:tx>
            <c:strRef>
              <c:f>'Ethernet Segments'!$B$168</c:f>
              <c:strCache>
                <c:ptCount val="1"/>
                <c:pt idx="0">
                  <c:v>Telecom</c:v>
                </c:pt>
              </c:strCache>
            </c:strRef>
          </c:tx>
          <c:cat>
            <c:numRef>
              <c:f>'Ethernet Segments'!$C$167:$J$167</c:f>
              <c:numCache>
                <c:formatCode>General</c:formatCode>
                <c:ptCount val="8"/>
                <c:pt idx="0">
                  <c:v>2016</c:v>
                </c:pt>
                <c:pt idx="1">
                  <c:v>2017</c:v>
                </c:pt>
                <c:pt idx="2">
                  <c:v>2018</c:v>
                </c:pt>
                <c:pt idx="3">
                  <c:v>2019</c:v>
                </c:pt>
                <c:pt idx="4">
                  <c:v>2020</c:v>
                </c:pt>
                <c:pt idx="5">
                  <c:v>2021</c:v>
                </c:pt>
                <c:pt idx="6">
                  <c:v>2022</c:v>
                </c:pt>
                <c:pt idx="7">
                  <c:v>2023</c:v>
                </c:pt>
              </c:numCache>
            </c:numRef>
          </c:cat>
          <c:val>
            <c:numRef>
              <c:f>'Ethernet Segments'!$C$168:$J$168</c:f>
              <c:numCache>
                <c:formatCode>_(* #,##0_);_(* \(#,##0\);_(* "-"??_);_(@_)</c:formatCode>
                <c:ptCount val="8"/>
                <c:pt idx="0">
                  <c:v>782.17839212655781</c:v>
                </c:pt>
                <c:pt idx="1">
                  <c:v>557.60669835285876</c:v>
                </c:pt>
              </c:numCache>
            </c:numRef>
          </c:val>
          <c:extLst xmlns:c16r2="http://schemas.microsoft.com/office/drawing/2015/06/chart">
            <c:ext xmlns:c16="http://schemas.microsoft.com/office/drawing/2014/chart" uri="{C3380CC4-5D6E-409C-BE32-E72D297353CC}">
              <c16:uniqueId val="{00000001-AABF-F647-AC69-7E73411D7A6B}"/>
            </c:ext>
          </c:extLst>
        </c:ser>
        <c:ser>
          <c:idx val="0"/>
          <c:order val="2"/>
          <c:tx>
            <c:strRef>
              <c:f>'Ethernet Segments'!$B$169</c:f>
              <c:strCache>
                <c:ptCount val="1"/>
                <c:pt idx="0">
                  <c:v>Cloud</c:v>
                </c:pt>
              </c:strCache>
            </c:strRef>
          </c:tx>
          <c:cat>
            <c:numRef>
              <c:f>'Ethernet Segments'!$C$167:$J$167</c:f>
              <c:numCache>
                <c:formatCode>General</c:formatCode>
                <c:ptCount val="8"/>
                <c:pt idx="0">
                  <c:v>2016</c:v>
                </c:pt>
                <c:pt idx="1">
                  <c:v>2017</c:v>
                </c:pt>
                <c:pt idx="2">
                  <c:v>2018</c:v>
                </c:pt>
                <c:pt idx="3">
                  <c:v>2019</c:v>
                </c:pt>
                <c:pt idx="4">
                  <c:v>2020</c:v>
                </c:pt>
                <c:pt idx="5">
                  <c:v>2021</c:v>
                </c:pt>
                <c:pt idx="6">
                  <c:v>2022</c:v>
                </c:pt>
                <c:pt idx="7">
                  <c:v>2023</c:v>
                </c:pt>
              </c:numCache>
            </c:numRef>
          </c:cat>
          <c:val>
            <c:numRef>
              <c:f>'Ethernet Segments'!$C$169:$J$169</c:f>
              <c:numCache>
                <c:formatCode>_(* #,##0_);_(* \(#,##0\);_(* "-"??_);_(@_)</c:formatCode>
                <c:ptCount val="8"/>
                <c:pt idx="0">
                  <c:v>360.98057201309041</c:v>
                </c:pt>
                <c:pt idx="1">
                  <c:v>1093.99654038072</c:v>
                </c:pt>
              </c:numCache>
            </c:numRef>
          </c:val>
          <c:extLst xmlns:c16r2="http://schemas.microsoft.com/office/drawing/2015/06/chart">
            <c:ext xmlns:c16="http://schemas.microsoft.com/office/drawing/2014/chart" uri="{C3380CC4-5D6E-409C-BE32-E72D297353CC}">
              <c16:uniqueId val="{00000002-AABF-F647-AC69-7E73411D7A6B}"/>
            </c:ext>
          </c:extLst>
        </c:ser>
        <c:dLbls>
          <c:showLegendKey val="0"/>
          <c:showVal val="0"/>
          <c:showCatName val="0"/>
          <c:showSerName val="0"/>
          <c:showPercent val="0"/>
          <c:showBubbleSize val="0"/>
        </c:dLbls>
        <c:axId val="398489472"/>
        <c:axId val="398491008"/>
      </c:areaChart>
      <c:catAx>
        <c:axId val="398489472"/>
        <c:scaling>
          <c:orientation val="minMax"/>
        </c:scaling>
        <c:delete val="0"/>
        <c:axPos val="b"/>
        <c:numFmt formatCode="General" sourceLinked="1"/>
        <c:majorTickMark val="out"/>
        <c:minorTickMark val="none"/>
        <c:tickLblPos val="nextTo"/>
        <c:txPr>
          <a:bodyPr/>
          <a:lstStyle/>
          <a:p>
            <a:pPr>
              <a:defRPr sz="1200"/>
            </a:pPr>
            <a:endParaRPr lang="en-US"/>
          </a:p>
        </c:txPr>
        <c:crossAx val="398491008"/>
        <c:crosses val="autoZero"/>
        <c:auto val="1"/>
        <c:lblAlgn val="ctr"/>
        <c:lblOffset val="100"/>
        <c:noMultiLvlLbl val="0"/>
      </c:catAx>
      <c:valAx>
        <c:axId val="398491008"/>
        <c:scaling>
          <c:orientation val="minMax"/>
        </c:scaling>
        <c:delete val="0"/>
        <c:axPos val="l"/>
        <c:majorGridlines/>
        <c:title>
          <c:tx>
            <c:rich>
              <a:bodyPr rot="-5400000" vert="horz"/>
              <a:lstStyle/>
              <a:p>
                <a:pPr>
                  <a:defRPr sz="1100"/>
                </a:pPr>
                <a:r>
                  <a:rPr lang="en-US" sz="1100"/>
                  <a:t>$ millions</a:t>
                </a:r>
              </a:p>
            </c:rich>
          </c:tx>
          <c:layout>
            <c:manualLayout>
              <c:xMode val="edge"/>
              <c:yMode val="edge"/>
              <c:x val="9.1865460185495199E-3"/>
              <c:y val="0.40368958764336643"/>
            </c:manualLayout>
          </c:layout>
          <c:overlay val="0"/>
        </c:title>
        <c:numFmt formatCode="&quot;$&quot;#,##0" sourceLinked="0"/>
        <c:majorTickMark val="out"/>
        <c:minorTickMark val="none"/>
        <c:tickLblPos val="nextTo"/>
        <c:txPr>
          <a:bodyPr/>
          <a:lstStyle/>
          <a:p>
            <a:pPr>
              <a:defRPr sz="1200"/>
            </a:pPr>
            <a:endParaRPr lang="en-US"/>
          </a:p>
        </c:txPr>
        <c:crossAx val="398489472"/>
        <c:crosses val="autoZero"/>
        <c:crossBetween val="midCat"/>
      </c:valAx>
    </c:plotArea>
    <c:legend>
      <c:legendPos val="t"/>
      <c:layout>
        <c:manualLayout>
          <c:xMode val="edge"/>
          <c:yMode val="edge"/>
          <c:x val="6.9428434405613498E-2"/>
          <c:y val="7.8981086985954255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Ethernet </a:t>
            </a:r>
            <a:r>
              <a:rPr lang="en-US" sz="1800"/>
              <a:t>Shipments -</a:t>
            </a:r>
            <a:r>
              <a:rPr lang="en-US" sz="1800" baseline="0"/>
              <a:t> 200GbE</a:t>
            </a:r>
            <a:endParaRPr lang="en-US" sz="1800"/>
          </a:p>
        </c:rich>
      </c:tx>
      <c:layout>
        <c:manualLayout>
          <c:xMode val="edge"/>
          <c:yMode val="edge"/>
          <c:x val="0.28888852650018398"/>
          <c:y val="8.9987771524746205E-4"/>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'Ethernet Segments'!$B$203</c:f>
              <c:strCache>
                <c:ptCount val="1"/>
                <c:pt idx="0">
                  <c:v>Enterprise</c:v>
                </c:pt>
              </c:strCache>
            </c:strRef>
          </c:tx>
          <c:cat>
            <c:numRef>
              <c:f>'Ethernet Segments'!$C$200:$L$200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Segments'!$C$203:$L$203</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7E6D-9B4B-9FFA-468F68D3605C}"/>
            </c:ext>
          </c:extLst>
        </c:ser>
        <c:ser>
          <c:idx val="1"/>
          <c:order val="1"/>
          <c:tx>
            <c:strRef>
              <c:f>'Ethernet Segments'!$B$201</c:f>
              <c:strCache>
                <c:ptCount val="1"/>
                <c:pt idx="0">
                  <c:v>Telecom</c:v>
                </c:pt>
              </c:strCache>
            </c:strRef>
          </c:tx>
          <c:cat>
            <c:numRef>
              <c:f>'Ethernet Segments'!$C$200:$L$200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Segments'!$C$201:$L$201</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7E6D-9B4B-9FFA-468F68D3605C}"/>
            </c:ext>
          </c:extLst>
        </c:ser>
        <c:ser>
          <c:idx val="0"/>
          <c:order val="2"/>
          <c:tx>
            <c:strRef>
              <c:f>'Ethernet Segments'!$B$202</c:f>
              <c:strCache>
                <c:ptCount val="1"/>
                <c:pt idx="0">
                  <c:v>Cloud</c:v>
                </c:pt>
              </c:strCache>
            </c:strRef>
          </c:tx>
          <c:cat>
            <c:numRef>
              <c:f>'Ethernet Segments'!$C$200:$L$200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Segments'!$C$202:$L$202</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7E6D-9B4B-9FFA-468F68D3605C}"/>
            </c:ext>
          </c:extLst>
        </c:ser>
        <c:dLbls>
          <c:showLegendKey val="0"/>
          <c:showVal val="0"/>
          <c:showCatName val="0"/>
          <c:showSerName val="0"/>
          <c:showPercent val="0"/>
          <c:showBubbleSize val="0"/>
        </c:dLbls>
        <c:axId val="398531584"/>
        <c:axId val="398537472"/>
      </c:areaChart>
      <c:catAx>
        <c:axId val="398531584"/>
        <c:scaling>
          <c:orientation val="minMax"/>
        </c:scaling>
        <c:delete val="0"/>
        <c:axPos val="b"/>
        <c:numFmt formatCode="General" sourceLinked="1"/>
        <c:majorTickMark val="out"/>
        <c:minorTickMark val="none"/>
        <c:tickLblPos val="nextTo"/>
        <c:txPr>
          <a:bodyPr/>
          <a:lstStyle/>
          <a:p>
            <a:pPr>
              <a:defRPr sz="1200"/>
            </a:pPr>
            <a:endParaRPr lang="en-US"/>
          </a:p>
        </c:txPr>
        <c:crossAx val="398537472"/>
        <c:crosses val="autoZero"/>
        <c:auto val="1"/>
        <c:lblAlgn val="ctr"/>
        <c:lblOffset val="100"/>
        <c:noMultiLvlLbl val="0"/>
      </c:catAx>
      <c:valAx>
        <c:axId val="39853747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398531584"/>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100G by form factor </a:t>
            </a:r>
          </a:p>
        </c:rich>
      </c:tx>
      <c:layout>
        <c:manualLayout>
          <c:xMode val="edge"/>
          <c:yMode val="edge"/>
          <c:x val="0.364295856460565"/>
          <c:y val="3.18272534773733E-2"/>
        </c:manualLayout>
      </c:layout>
      <c:overlay val="0"/>
    </c:title>
    <c:autoTitleDeleted val="0"/>
    <c:plotArea>
      <c:layout>
        <c:manualLayout>
          <c:layoutTarget val="inner"/>
          <c:xMode val="edge"/>
          <c:yMode val="edge"/>
          <c:x val="0.134332066939121"/>
          <c:y val="0.158433565369546"/>
          <c:w val="0.84334423950430903"/>
          <c:h val="0.748919827050604"/>
        </c:manualLayout>
      </c:layout>
      <c:lineChart>
        <c:grouping val="standard"/>
        <c:varyColors val="0"/>
        <c:ser>
          <c:idx val="0"/>
          <c:order val="0"/>
          <c:tx>
            <c:strRef>
              <c:f>'Ethernet Summary'!$B$247</c:f>
              <c:strCache>
                <c:ptCount val="1"/>
                <c:pt idx="0">
                  <c:v>CFP</c:v>
                </c:pt>
              </c:strCache>
            </c:strRef>
          </c:tx>
          <c:cat>
            <c:numRef>
              <c:f>'Ethernet Summary'!$C$246:$L$246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Summary'!$C$247:$L$247</c:f>
              <c:numCache>
                <c:formatCode>_(* #,##0_);_(* \(#,##0\);_(* "-"??_);_(@_)</c:formatCode>
                <c:ptCount val="10"/>
                <c:pt idx="0">
                  <c:v>124752</c:v>
                </c:pt>
                <c:pt idx="1">
                  <c:v>74262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BB52-DB44-8627-4FB7407D00E8}"/>
            </c:ext>
          </c:extLst>
        </c:ser>
        <c:ser>
          <c:idx val="1"/>
          <c:order val="1"/>
          <c:tx>
            <c:strRef>
              <c:f>'Ethernet Summary'!$B$248</c:f>
              <c:strCache>
                <c:ptCount val="1"/>
                <c:pt idx="0">
                  <c:v>CFP2/4</c:v>
                </c:pt>
              </c:strCache>
            </c:strRef>
          </c:tx>
          <c:spPr>
            <a:ln>
              <a:solidFill>
                <a:schemeClr val="accent4"/>
              </a:solidFill>
            </a:ln>
          </c:spPr>
          <c:marker>
            <c:symbol val="square"/>
            <c:size val="5"/>
            <c:spPr>
              <a:solidFill>
                <a:schemeClr val="accent4"/>
              </a:solidFill>
              <a:ln>
                <a:solidFill>
                  <a:schemeClr val="accent4"/>
                </a:solidFill>
              </a:ln>
            </c:spPr>
          </c:marker>
          <c:cat>
            <c:numRef>
              <c:f>'Ethernet Summary'!$C$246:$L$246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Summary'!$C$248:$L$248</c:f>
              <c:numCache>
                <c:formatCode>_(* #,##0_);_(* \(#,##0\);_(* "-"??_);_(@_)</c:formatCode>
                <c:ptCount val="10"/>
                <c:pt idx="0">
                  <c:v>96610</c:v>
                </c:pt>
                <c:pt idx="1">
                  <c:v>80471</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BB52-DB44-8627-4FB7407D00E8}"/>
            </c:ext>
          </c:extLst>
        </c:ser>
        <c:ser>
          <c:idx val="2"/>
          <c:order val="2"/>
          <c:tx>
            <c:strRef>
              <c:f>'Ethernet Summary'!$B$249</c:f>
              <c:strCache>
                <c:ptCount val="1"/>
                <c:pt idx="0">
                  <c:v>QSFP28</c:v>
                </c:pt>
              </c:strCache>
            </c:strRef>
          </c:tx>
          <c:spPr>
            <a:ln>
              <a:solidFill>
                <a:schemeClr val="accent2"/>
              </a:solidFill>
            </a:ln>
          </c:spPr>
          <c:marker>
            <c:spPr>
              <a:solidFill>
                <a:schemeClr val="accent2"/>
              </a:solidFill>
              <a:ln>
                <a:solidFill>
                  <a:schemeClr val="accent2"/>
                </a:solidFill>
              </a:ln>
            </c:spPr>
          </c:marker>
          <c:cat>
            <c:numRef>
              <c:f>'Ethernet Summary'!$C$246:$L$246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Summary'!$C$249:$L$249</c:f>
              <c:numCache>
                <c:formatCode>_(* #,##0_);_(* \(#,##0\);_(* "-"??_);_(@_)</c:formatCode>
                <c:ptCount val="10"/>
                <c:pt idx="0">
                  <c:v>690552</c:v>
                </c:pt>
                <c:pt idx="1">
                  <c:v>2716485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BB52-DB44-8627-4FB7407D00E8}"/>
            </c:ext>
          </c:extLst>
        </c:ser>
        <c:ser>
          <c:idx val="3"/>
          <c:order val="3"/>
          <c:tx>
            <c:strRef>
              <c:f>'Ethernet Summary'!$B$250</c:f>
              <c:strCache>
                <c:ptCount val="1"/>
                <c:pt idx="0">
                  <c:v> TBD</c:v>
                </c:pt>
              </c:strCache>
            </c:strRef>
          </c:tx>
          <c:spPr>
            <a:ln>
              <a:solidFill>
                <a:schemeClr val="accent3"/>
              </a:solidFill>
            </a:ln>
          </c:spPr>
          <c:marker>
            <c:spPr>
              <a:solidFill>
                <a:schemeClr val="accent3"/>
              </a:solidFill>
              <a:ln>
                <a:solidFill>
                  <a:schemeClr val="accent3"/>
                </a:solidFill>
              </a:ln>
            </c:spPr>
          </c:marker>
          <c:cat>
            <c:numRef>
              <c:f>'Ethernet Summary'!$C$246:$L$246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Summary'!$C$250:$L$250</c:f>
              <c:numCache>
                <c:formatCode>_(* #,##0_);_(* \(#,##0\);_(* "-"??_);_(@_)</c:formatCode>
                <c:ptCount val="10"/>
                <c:pt idx="0">
                  <c:v>7456</c:v>
                </c:pt>
                <c:pt idx="1">
                  <c:v>10272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BB52-DB44-8627-4FB7407D00E8}"/>
            </c:ext>
          </c:extLst>
        </c:ser>
        <c:dLbls>
          <c:showLegendKey val="0"/>
          <c:showVal val="0"/>
          <c:showCatName val="0"/>
          <c:showSerName val="0"/>
          <c:showPercent val="0"/>
          <c:showBubbleSize val="0"/>
        </c:dLbls>
        <c:marker val="1"/>
        <c:smooth val="0"/>
        <c:axId val="119891072"/>
        <c:axId val="119892992"/>
      </c:lineChart>
      <c:catAx>
        <c:axId val="119891072"/>
        <c:scaling>
          <c:orientation val="minMax"/>
        </c:scaling>
        <c:delete val="0"/>
        <c:axPos val="b"/>
        <c:numFmt formatCode="General" sourceLinked="1"/>
        <c:majorTickMark val="out"/>
        <c:minorTickMark val="none"/>
        <c:tickLblPos val="nextTo"/>
        <c:txPr>
          <a:bodyPr/>
          <a:lstStyle/>
          <a:p>
            <a:pPr>
              <a:defRPr sz="1200"/>
            </a:pPr>
            <a:endParaRPr lang="en-US"/>
          </a:p>
        </c:txPr>
        <c:crossAx val="119892992"/>
        <c:crosses val="autoZero"/>
        <c:auto val="1"/>
        <c:lblAlgn val="ctr"/>
        <c:lblOffset val="100"/>
        <c:noMultiLvlLbl val="0"/>
      </c:catAx>
      <c:valAx>
        <c:axId val="119892992"/>
        <c:scaling>
          <c:orientation val="minMax"/>
          <c:min val="0"/>
        </c:scaling>
        <c:delete val="0"/>
        <c:axPos val="l"/>
        <c:majorGridlines/>
        <c:numFmt formatCode="_(* #,##0_);_(* \(#,##0\);_(* &quot;-&quot;??_);_(@_)" sourceLinked="1"/>
        <c:majorTickMark val="out"/>
        <c:minorTickMark val="none"/>
        <c:tickLblPos val="nextTo"/>
        <c:txPr>
          <a:bodyPr/>
          <a:lstStyle/>
          <a:p>
            <a:pPr>
              <a:defRPr sz="1100"/>
            </a:pPr>
            <a:endParaRPr lang="en-US"/>
          </a:p>
        </c:txPr>
        <c:crossAx val="119891072"/>
        <c:crosses val="autoZero"/>
        <c:crossBetween val="between"/>
        <c:minorUnit val="100000"/>
      </c:valAx>
    </c:plotArea>
    <c:legend>
      <c:legendPos val="t"/>
      <c:layout>
        <c:manualLayout>
          <c:xMode val="edge"/>
          <c:yMode val="edge"/>
          <c:x val="0.120262866685043"/>
          <c:y val="9.6537968985760905E-2"/>
          <c:w val="0.814268787177858"/>
          <c:h val="6.603395590044000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98372221820896"/>
          <c:y val="0.12809633181242536"/>
          <c:w val="0.78358814322521597"/>
          <c:h val="0.76610721964075179"/>
        </c:manualLayout>
      </c:layout>
      <c:areaChart>
        <c:grouping val="stacked"/>
        <c:varyColors val="0"/>
        <c:ser>
          <c:idx val="2"/>
          <c:order val="0"/>
          <c:tx>
            <c:strRef>
              <c:f>'Ethernet Segments'!$B$212</c:f>
              <c:strCache>
                <c:ptCount val="1"/>
                <c:pt idx="0">
                  <c:v>Enterprise</c:v>
                </c:pt>
              </c:strCache>
            </c:strRef>
          </c:tx>
          <c:cat>
            <c:numRef>
              <c:f>'Ethernet Segments'!$C$209:$L$209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Segments'!$C$212:$L$212</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126C-C843-893D-D1CDC24A1BC0}"/>
            </c:ext>
          </c:extLst>
        </c:ser>
        <c:ser>
          <c:idx val="1"/>
          <c:order val="1"/>
          <c:tx>
            <c:strRef>
              <c:f>'Ethernet Segments'!$B$210</c:f>
              <c:strCache>
                <c:ptCount val="1"/>
                <c:pt idx="0">
                  <c:v>Telecom</c:v>
                </c:pt>
              </c:strCache>
            </c:strRef>
          </c:tx>
          <c:cat>
            <c:numRef>
              <c:f>'Ethernet Segments'!$C$209:$L$209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Segments'!$C$210:$L$210</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126C-C843-893D-D1CDC24A1BC0}"/>
            </c:ext>
          </c:extLst>
        </c:ser>
        <c:ser>
          <c:idx val="0"/>
          <c:order val="2"/>
          <c:tx>
            <c:strRef>
              <c:f>'Ethernet Segments'!$B$211</c:f>
              <c:strCache>
                <c:ptCount val="1"/>
                <c:pt idx="0">
                  <c:v>Cloud</c:v>
                </c:pt>
              </c:strCache>
            </c:strRef>
          </c:tx>
          <c:cat>
            <c:numRef>
              <c:f>'Ethernet Segments'!$C$209:$L$209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Segments'!$C$211:$L$211</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126C-C843-893D-D1CDC24A1BC0}"/>
            </c:ext>
          </c:extLst>
        </c:ser>
        <c:dLbls>
          <c:showLegendKey val="0"/>
          <c:showVal val="0"/>
          <c:showCatName val="0"/>
          <c:showSerName val="0"/>
          <c:showPercent val="0"/>
          <c:showBubbleSize val="0"/>
        </c:dLbls>
        <c:axId val="398572928"/>
        <c:axId val="398578816"/>
      </c:areaChart>
      <c:catAx>
        <c:axId val="398572928"/>
        <c:scaling>
          <c:orientation val="minMax"/>
        </c:scaling>
        <c:delete val="0"/>
        <c:axPos val="b"/>
        <c:numFmt formatCode="General" sourceLinked="1"/>
        <c:majorTickMark val="out"/>
        <c:minorTickMark val="none"/>
        <c:tickLblPos val="nextTo"/>
        <c:txPr>
          <a:bodyPr/>
          <a:lstStyle/>
          <a:p>
            <a:pPr>
              <a:defRPr sz="1200"/>
            </a:pPr>
            <a:endParaRPr lang="en-US"/>
          </a:p>
        </c:txPr>
        <c:crossAx val="398578816"/>
        <c:crosses val="autoZero"/>
        <c:auto val="1"/>
        <c:lblAlgn val="ctr"/>
        <c:lblOffset val="100"/>
        <c:noMultiLvlLbl val="0"/>
      </c:catAx>
      <c:valAx>
        <c:axId val="398578816"/>
        <c:scaling>
          <c:orientation val="minMax"/>
        </c:scaling>
        <c:delete val="0"/>
        <c:axPos val="l"/>
        <c:majorGridlines/>
        <c:title>
          <c:tx>
            <c:rich>
              <a:bodyPr rot="-5400000" vert="horz"/>
              <a:lstStyle/>
              <a:p>
                <a:pPr>
                  <a:defRPr sz="1100"/>
                </a:pPr>
                <a:r>
                  <a:rPr lang="en-US" sz="1100"/>
                  <a:t>$ millions</a:t>
                </a:r>
              </a:p>
            </c:rich>
          </c:tx>
          <c:layout>
            <c:manualLayout>
              <c:xMode val="edge"/>
              <c:yMode val="edge"/>
              <c:x val="1.209094030846072E-2"/>
              <c:y val="0.38518592123720979"/>
            </c:manualLayout>
          </c:layout>
          <c:overlay val="0"/>
        </c:title>
        <c:numFmt formatCode="&quot;$&quot;#,##0" sourceLinked="0"/>
        <c:majorTickMark val="out"/>
        <c:minorTickMark val="none"/>
        <c:tickLblPos val="nextTo"/>
        <c:txPr>
          <a:bodyPr/>
          <a:lstStyle/>
          <a:p>
            <a:pPr>
              <a:defRPr sz="1200"/>
            </a:pPr>
            <a:endParaRPr lang="en-US"/>
          </a:p>
        </c:txPr>
        <c:crossAx val="398572928"/>
        <c:crosses val="autoZero"/>
        <c:crossBetween val="midCat"/>
      </c:valAx>
    </c:plotArea>
    <c:legend>
      <c:legendPos val="t"/>
      <c:layout>
        <c:manualLayout>
          <c:xMode val="edge"/>
          <c:yMode val="edge"/>
          <c:x val="5.8301044451057056E-2"/>
          <c:y val="4.7435660580897869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Ethernet  </a:t>
            </a:r>
            <a:r>
              <a:rPr lang="en-US" sz="1800"/>
              <a:t>Shipments -</a:t>
            </a:r>
            <a:r>
              <a:rPr lang="en-US" sz="1800" baseline="0"/>
              <a:t> 400GbE</a:t>
            </a:r>
            <a:endParaRPr lang="en-US" sz="1800"/>
          </a:p>
        </c:rich>
      </c:tx>
      <c:layout>
        <c:manualLayout>
          <c:xMode val="edge"/>
          <c:yMode val="edge"/>
          <c:x val="0.18882012712888729"/>
          <c:y val="8.8650873392584267E-4"/>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'Ethernet Segments'!$B$245</c:f>
              <c:strCache>
                <c:ptCount val="1"/>
                <c:pt idx="0">
                  <c:v>Enterprise</c:v>
                </c:pt>
              </c:strCache>
            </c:strRef>
          </c:tx>
          <c:cat>
            <c:numRef>
              <c:f>'Ethernet Segments'!$C$242:$L$242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Segments'!$C$245:$L$245</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8201-1647-A69D-FD264516557E}"/>
            </c:ext>
          </c:extLst>
        </c:ser>
        <c:ser>
          <c:idx val="1"/>
          <c:order val="1"/>
          <c:tx>
            <c:strRef>
              <c:f>'Ethernet Segments'!$B$243</c:f>
              <c:strCache>
                <c:ptCount val="1"/>
                <c:pt idx="0">
                  <c:v>Telecom</c:v>
                </c:pt>
              </c:strCache>
            </c:strRef>
          </c:tx>
          <c:cat>
            <c:numRef>
              <c:f>'Ethernet Segments'!$C$242:$L$242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Segments'!$C$243:$L$243</c:f>
              <c:numCache>
                <c:formatCode>_(* #,##0_);_(* \(#,##0\);_(* "-"??_);_(@_)</c:formatCode>
                <c:ptCount val="10"/>
                <c:pt idx="0">
                  <c:v>0</c:v>
                </c:pt>
                <c:pt idx="1">
                  <c:v>82</c:v>
                </c:pt>
              </c:numCache>
            </c:numRef>
          </c:val>
          <c:extLst xmlns:c16r2="http://schemas.microsoft.com/office/drawing/2015/06/chart">
            <c:ext xmlns:c16="http://schemas.microsoft.com/office/drawing/2014/chart" uri="{C3380CC4-5D6E-409C-BE32-E72D297353CC}">
              <c16:uniqueId val="{00000001-8201-1647-A69D-FD264516557E}"/>
            </c:ext>
          </c:extLst>
        </c:ser>
        <c:ser>
          <c:idx val="0"/>
          <c:order val="2"/>
          <c:tx>
            <c:strRef>
              <c:f>'Ethernet Segments'!$B$244</c:f>
              <c:strCache>
                <c:ptCount val="1"/>
                <c:pt idx="0">
                  <c:v>Cloud</c:v>
                </c:pt>
              </c:strCache>
            </c:strRef>
          </c:tx>
          <c:cat>
            <c:numRef>
              <c:f>'Ethernet Segments'!$C$242:$L$242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Segments'!$C$244:$L$244</c:f>
              <c:numCache>
                <c:formatCode>_(* #,##0_);_(* \(#,##0\);_(* "-"??_);_(@_)</c:formatCode>
                <c:ptCount val="10"/>
                <c:pt idx="0">
                  <c:v>0</c:v>
                </c:pt>
                <c:pt idx="1">
                  <c:v>7</c:v>
                </c:pt>
              </c:numCache>
            </c:numRef>
          </c:val>
          <c:extLst xmlns:c16r2="http://schemas.microsoft.com/office/drawing/2015/06/chart">
            <c:ext xmlns:c16="http://schemas.microsoft.com/office/drawing/2014/chart" uri="{C3380CC4-5D6E-409C-BE32-E72D297353CC}">
              <c16:uniqueId val="{00000002-8201-1647-A69D-FD264516557E}"/>
            </c:ext>
          </c:extLst>
        </c:ser>
        <c:dLbls>
          <c:showLegendKey val="0"/>
          <c:showVal val="0"/>
          <c:showCatName val="0"/>
          <c:showSerName val="0"/>
          <c:showPercent val="0"/>
          <c:showBubbleSize val="0"/>
        </c:dLbls>
        <c:axId val="398688256"/>
        <c:axId val="398689792"/>
      </c:areaChart>
      <c:catAx>
        <c:axId val="398688256"/>
        <c:scaling>
          <c:orientation val="minMax"/>
        </c:scaling>
        <c:delete val="0"/>
        <c:axPos val="b"/>
        <c:numFmt formatCode="General" sourceLinked="1"/>
        <c:majorTickMark val="out"/>
        <c:minorTickMark val="none"/>
        <c:tickLblPos val="nextTo"/>
        <c:txPr>
          <a:bodyPr/>
          <a:lstStyle/>
          <a:p>
            <a:pPr>
              <a:defRPr sz="1200"/>
            </a:pPr>
            <a:endParaRPr lang="en-US"/>
          </a:p>
        </c:txPr>
        <c:crossAx val="398689792"/>
        <c:crosses val="autoZero"/>
        <c:auto val="1"/>
        <c:lblAlgn val="ctr"/>
        <c:lblOffset val="100"/>
        <c:noMultiLvlLbl val="0"/>
      </c:catAx>
      <c:valAx>
        <c:axId val="39868979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398688256"/>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39891135952116"/>
          <c:y val="0.179907098242029"/>
          <c:w val="0.74783574527184948"/>
          <c:h val="0.71429654830996703"/>
        </c:manualLayout>
      </c:layout>
      <c:areaChart>
        <c:grouping val="stacked"/>
        <c:varyColors val="0"/>
        <c:ser>
          <c:idx val="2"/>
          <c:order val="0"/>
          <c:tx>
            <c:strRef>
              <c:f>'Ethernet Segments'!$B$254</c:f>
              <c:strCache>
                <c:ptCount val="1"/>
                <c:pt idx="0">
                  <c:v>Enterprise</c:v>
                </c:pt>
              </c:strCache>
            </c:strRef>
          </c:tx>
          <c:cat>
            <c:numRef>
              <c:f>'Ethernet Segments'!$C$251:$L$251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Segments'!$C$254:$L$254</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34D8-CF45-B425-5BEB5159C6AC}"/>
            </c:ext>
          </c:extLst>
        </c:ser>
        <c:ser>
          <c:idx val="1"/>
          <c:order val="1"/>
          <c:tx>
            <c:strRef>
              <c:f>'Ethernet Segments'!$B$252</c:f>
              <c:strCache>
                <c:ptCount val="1"/>
                <c:pt idx="0">
                  <c:v>Telecom</c:v>
                </c:pt>
              </c:strCache>
            </c:strRef>
          </c:tx>
          <c:cat>
            <c:numRef>
              <c:f>'Ethernet Segments'!$C$251:$L$251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Segments'!$C$252:$L$252</c:f>
              <c:numCache>
                <c:formatCode>_("$"* #,##0_);_("$"* \(#,##0\);_("$"* "-"??_);_(@_)</c:formatCode>
                <c:ptCount val="10"/>
                <c:pt idx="0">
                  <c:v>0</c:v>
                </c:pt>
                <c:pt idx="1">
                  <c:v>1.2669999999999999</c:v>
                </c:pt>
              </c:numCache>
            </c:numRef>
          </c:val>
          <c:extLst xmlns:c16r2="http://schemas.microsoft.com/office/drawing/2015/06/chart">
            <c:ext xmlns:c16="http://schemas.microsoft.com/office/drawing/2014/chart" uri="{C3380CC4-5D6E-409C-BE32-E72D297353CC}">
              <c16:uniqueId val="{00000001-34D8-CF45-B425-5BEB5159C6AC}"/>
            </c:ext>
          </c:extLst>
        </c:ser>
        <c:ser>
          <c:idx val="0"/>
          <c:order val="2"/>
          <c:tx>
            <c:strRef>
              <c:f>'Ethernet Segments'!$B$253</c:f>
              <c:strCache>
                <c:ptCount val="1"/>
                <c:pt idx="0">
                  <c:v>Cloud</c:v>
                </c:pt>
              </c:strCache>
            </c:strRef>
          </c:tx>
          <c:cat>
            <c:numRef>
              <c:f>'Ethernet Segments'!$C$251:$L$251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Segments'!$C$253:$L$253</c:f>
              <c:numCache>
                <c:formatCode>_("$"* #,##0_);_("$"* \(#,##0\);_("$"* "-"??_);_(@_)</c:formatCode>
                <c:ptCount val="10"/>
                <c:pt idx="0">
                  <c:v>0</c:v>
                </c:pt>
                <c:pt idx="1">
                  <c:v>8.1299999999999997E-2</c:v>
                </c:pt>
              </c:numCache>
            </c:numRef>
          </c:val>
          <c:extLst xmlns:c16r2="http://schemas.microsoft.com/office/drawing/2015/06/chart">
            <c:ext xmlns:c16="http://schemas.microsoft.com/office/drawing/2014/chart" uri="{C3380CC4-5D6E-409C-BE32-E72D297353CC}">
              <c16:uniqueId val="{00000002-34D8-CF45-B425-5BEB5159C6AC}"/>
            </c:ext>
          </c:extLst>
        </c:ser>
        <c:dLbls>
          <c:showLegendKey val="0"/>
          <c:showVal val="0"/>
          <c:showCatName val="0"/>
          <c:showSerName val="0"/>
          <c:showPercent val="0"/>
          <c:showBubbleSize val="0"/>
        </c:dLbls>
        <c:axId val="398725504"/>
        <c:axId val="398727040"/>
      </c:areaChart>
      <c:catAx>
        <c:axId val="398725504"/>
        <c:scaling>
          <c:orientation val="minMax"/>
        </c:scaling>
        <c:delete val="0"/>
        <c:axPos val="b"/>
        <c:numFmt formatCode="General" sourceLinked="1"/>
        <c:majorTickMark val="out"/>
        <c:minorTickMark val="none"/>
        <c:tickLblPos val="nextTo"/>
        <c:txPr>
          <a:bodyPr/>
          <a:lstStyle/>
          <a:p>
            <a:pPr>
              <a:defRPr sz="1200"/>
            </a:pPr>
            <a:endParaRPr lang="en-US"/>
          </a:p>
        </c:txPr>
        <c:crossAx val="398727040"/>
        <c:crosses val="autoZero"/>
        <c:auto val="1"/>
        <c:lblAlgn val="ctr"/>
        <c:lblOffset val="100"/>
        <c:noMultiLvlLbl val="0"/>
      </c:catAx>
      <c:valAx>
        <c:axId val="398727040"/>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398725504"/>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100/200/400G</a:t>
            </a:r>
            <a:endParaRPr lang="en-US" sz="1800"/>
          </a:p>
        </c:rich>
      </c:tx>
      <c:layout>
        <c:manualLayout>
          <c:xMode val="edge"/>
          <c:yMode val="edge"/>
          <c:x val="0.30886906564090899"/>
          <c:y val="8.09471267354329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v>100GbE</c:v>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Segments'!$C$162:$I$162</c:f>
              <c:numCache>
                <c:formatCode>_(* #,##0_);_(* \(#,##0\);_(* "-"??_);_(@_)</c:formatCode>
                <c:ptCount val="7"/>
                <c:pt idx="0">
                  <c:v>919370</c:v>
                </c:pt>
                <c:pt idx="1">
                  <c:v>2881490</c:v>
                </c:pt>
              </c:numCache>
            </c:numRef>
          </c:val>
          <c:smooth val="1"/>
          <c:extLst xmlns:c16r2="http://schemas.microsoft.com/office/drawing/2015/06/chart">
            <c:ext xmlns:c16="http://schemas.microsoft.com/office/drawing/2014/chart" uri="{C3380CC4-5D6E-409C-BE32-E72D297353CC}">
              <c16:uniqueId val="{00000000-F32F-5C4C-8101-A56F4D0A0630}"/>
            </c:ext>
          </c:extLst>
        </c:ser>
        <c:ser>
          <c:idx val="1"/>
          <c:order val="1"/>
          <c:tx>
            <c:v>200GbE</c:v>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Segments'!$C$204:$I$204</c:f>
              <c:numCache>
                <c:formatCode>_(* #,##0_);_(* \(#,##0\);_(* "-"??_);_(@_)</c:formatCode>
                <c:ptCount val="7"/>
                <c:pt idx="0">
                  <c:v>0</c:v>
                </c:pt>
                <c:pt idx="1">
                  <c:v>0</c:v>
                </c:pt>
              </c:numCache>
            </c:numRef>
          </c:val>
          <c:smooth val="1"/>
          <c:extLst xmlns:c16r2="http://schemas.microsoft.com/office/drawing/2015/06/chart">
            <c:ext xmlns:c16="http://schemas.microsoft.com/office/drawing/2014/chart" uri="{C3380CC4-5D6E-409C-BE32-E72D297353CC}">
              <c16:uniqueId val="{00000001-F32F-5C4C-8101-A56F4D0A0630}"/>
            </c:ext>
          </c:extLst>
        </c:ser>
        <c:ser>
          <c:idx val="2"/>
          <c:order val="2"/>
          <c:tx>
            <c:v>400GbE</c:v>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Segments'!$C$246:$I$246</c:f>
              <c:numCache>
                <c:formatCode>_(* #,##0_);_(* \(#,##0\);_(* "-"??_);_(@_)</c:formatCode>
                <c:ptCount val="7"/>
                <c:pt idx="0">
                  <c:v>0</c:v>
                </c:pt>
                <c:pt idx="1">
                  <c:v>89</c:v>
                </c:pt>
              </c:numCache>
            </c:numRef>
          </c:val>
          <c:smooth val="1"/>
          <c:extLst xmlns:c16r2="http://schemas.microsoft.com/office/drawing/2015/06/chart">
            <c:ext xmlns:c16="http://schemas.microsoft.com/office/drawing/2014/chart" uri="{C3380CC4-5D6E-409C-BE32-E72D297353CC}">
              <c16:uniqueId val="{00000002-F32F-5C4C-8101-A56F4D0A0630}"/>
            </c:ext>
          </c:extLst>
        </c:ser>
        <c:dLbls>
          <c:showLegendKey val="0"/>
          <c:showVal val="0"/>
          <c:showCatName val="0"/>
          <c:showSerName val="0"/>
          <c:showPercent val="0"/>
          <c:showBubbleSize val="0"/>
        </c:dLbls>
        <c:marker val="1"/>
        <c:smooth val="0"/>
        <c:axId val="398754560"/>
        <c:axId val="398756096"/>
      </c:lineChart>
      <c:catAx>
        <c:axId val="398754560"/>
        <c:scaling>
          <c:orientation val="minMax"/>
        </c:scaling>
        <c:delete val="0"/>
        <c:axPos val="b"/>
        <c:numFmt formatCode="General" sourceLinked="1"/>
        <c:majorTickMark val="out"/>
        <c:minorTickMark val="none"/>
        <c:tickLblPos val="nextTo"/>
        <c:txPr>
          <a:bodyPr/>
          <a:lstStyle/>
          <a:p>
            <a:pPr>
              <a:defRPr sz="1200"/>
            </a:pPr>
            <a:endParaRPr lang="en-US"/>
          </a:p>
        </c:txPr>
        <c:crossAx val="398756096"/>
        <c:crosses val="autoZero"/>
        <c:auto val="1"/>
        <c:lblAlgn val="ctr"/>
        <c:lblOffset val="100"/>
        <c:noMultiLvlLbl val="0"/>
      </c:catAx>
      <c:valAx>
        <c:axId val="398756096"/>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398754560"/>
        <c:crosses val="autoZero"/>
        <c:crossBetween val="between"/>
      </c:valAx>
    </c:plotArea>
    <c:legend>
      <c:legendPos val="t"/>
      <c:layout>
        <c:manualLayout>
          <c:xMode val="edge"/>
          <c:yMode val="edge"/>
          <c:x val="0.27686376963660198"/>
          <c:y val="8.7706769225870604E-2"/>
          <c:w val="0.459662430873926"/>
          <c:h val="7.9966471726109906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Cloud  Shipments -</a:t>
            </a:r>
            <a:r>
              <a:rPr lang="en-US" sz="1800" baseline="0"/>
              <a:t> 100/200/400 G</a:t>
            </a:r>
            <a:endParaRPr lang="en-US" sz="1800"/>
          </a:p>
        </c:rich>
      </c:tx>
      <c:layout>
        <c:manualLayout>
          <c:xMode val="edge"/>
          <c:yMode val="edge"/>
          <c:x val="0.24209376496583901"/>
          <c:y val="8.09471267354329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'Ethernet Segments'!#REF!</c:f>
              <c:strCache>
                <c:ptCount val="1"/>
                <c:pt idx="0">
                  <c:v>#REF!</c:v>
                </c:pt>
              </c:strCache>
            </c:strRef>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Segments'!$C$160:$I$160</c:f>
              <c:numCache>
                <c:formatCode>_(* #,##0_);_(* \(#,##0\);_(* "-"??_);_(@_)</c:formatCode>
                <c:ptCount val="7"/>
                <c:pt idx="0">
                  <c:v>672463.4</c:v>
                </c:pt>
                <c:pt idx="1">
                  <c:v>2603279.4</c:v>
                </c:pt>
              </c:numCache>
            </c:numRef>
          </c:val>
          <c:smooth val="1"/>
          <c:extLst xmlns:c16r2="http://schemas.microsoft.com/office/drawing/2015/06/chart">
            <c:ext xmlns:c16="http://schemas.microsoft.com/office/drawing/2014/chart" uri="{C3380CC4-5D6E-409C-BE32-E72D297353CC}">
              <c16:uniqueId val="{00000000-DDF7-CF46-9CB7-1BC1D915E726}"/>
            </c:ext>
          </c:extLst>
        </c:ser>
        <c:ser>
          <c:idx val="1"/>
          <c:order val="1"/>
          <c:tx>
            <c:strRef>
              <c:f>'Ethernet Segments'!$B$176</c:f>
              <c:strCache>
                <c:ptCount val="1"/>
              </c:strCache>
            </c:strRef>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Segments'!$C$202:$I$202</c:f>
              <c:numCache>
                <c:formatCode>_(* #,##0_);_(* \(#,##0\);_(* "-"??_);_(@_)</c:formatCode>
                <c:ptCount val="7"/>
                <c:pt idx="0">
                  <c:v>0</c:v>
                </c:pt>
                <c:pt idx="1">
                  <c:v>0</c:v>
                </c:pt>
              </c:numCache>
            </c:numRef>
          </c:val>
          <c:smooth val="1"/>
          <c:extLst xmlns:c16r2="http://schemas.microsoft.com/office/drawing/2015/06/chart">
            <c:ext xmlns:c16="http://schemas.microsoft.com/office/drawing/2014/chart" uri="{C3380CC4-5D6E-409C-BE32-E72D297353CC}">
              <c16:uniqueId val="{00000001-DDF7-CF46-9CB7-1BC1D915E726}"/>
            </c:ext>
          </c:extLst>
        </c:ser>
        <c:ser>
          <c:idx val="2"/>
          <c:order val="2"/>
          <c:tx>
            <c:strRef>
              <c:f>'Ethernet Segments'!$B$218</c:f>
              <c:strCache>
                <c:ptCount val="1"/>
              </c:strCache>
            </c:strRef>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Segments'!$C$244:$I$244</c:f>
              <c:numCache>
                <c:formatCode>_(* #,##0_);_(* \(#,##0\);_(* "-"??_);_(@_)</c:formatCode>
                <c:ptCount val="7"/>
                <c:pt idx="0">
                  <c:v>0</c:v>
                </c:pt>
                <c:pt idx="1">
                  <c:v>7</c:v>
                </c:pt>
              </c:numCache>
            </c:numRef>
          </c:val>
          <c:smooth val="1"/>
          <c:extLst xmlns:c16r2="http://schemas.microsoft.com/office/drawing/2015/06/chart">
            <c:ext xmlns:c16="http://schemas.microsoft.com/office/drawing/2014/chart" uri="{C3380CC4-5D6E-409C-BE32-E72D297353CC}">
              <c16:uniqueId val="{00000002-DDF7-CF46-9CB7-1BC1D915E726}"/>
            </c:ext>
          </c:extLst>
        </c:ser>
        <c:dLbls>
          <c:showLegendKey val="0"/>
          <c:showVal val="0"/>
          <c:showCatName val="0"/>
          <c:showSerName val="0"/>
          <c:showPercent val="0"/>
          <c:showBubbleSize val="0"/>
        </c:dLbls>
        <c:marker val="1"/>
        <c:smooth val="0"/>
        <c:axId val="398808192"/>
        <c:axId val="398809728"/>
      </c:lineChart>
      <c:catAx>
        <c:axId val="398808192"/>
        <c:scaling>
          <c:orientation val="minMax"/>
        </c:scaling>
        <c:delete val="0"/>
        <c:axPos val="b"/>
        <c:numFmt formatCode="General" sourceLinked="1"/>
        <c:majorTickMark val="out"/>
        <c:minorTickMark val="none"/>
        <c:tickLblPos val="nextTo"/>
        <c:txPr>
          <a:bodyPr/>
          <a:lstStyle/>
          <a:p>
            <a:pPr>
              <a:defRPr sz="1200"/>
            </a:pPr>
            <a:endParaRPr lang="en-US"/>
          </a:p>
        </c:txPr>
        <c:crossAx val="398809728"/>
        <c:crosses val="autoZero"/>
        <c:auto val="1"/>
        <c:lblAlgn val="ctr"/>
        <c:lblOffset val="100"/>
        <c:noMultiLvlLbl val="0"/>
      </c:catAx>
      <c:valAx>
        <c:axId val="398809728"/>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398808192"/>
        <c:crosses val="autoZero"/>
        <c:crossBetween val="between"/>
      </c:valAx>
    </c:plotArea>
    <c:legend>
      <c:legendPos val="t"/>
      <c:layout>
        <c:manualLayout>
          <c:xMode val="edge"/>
          <c:yMode val="edge"/>
          <c:x val="0.27686376963660198"/>
          <c:y val="8.7706769225870604E-2"/>
          <c:w val="0.45610991810386198"/>
          <c:h val="8.516667676128400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Telecom  Shipments -</a:t>
            </a:r>
            <a:r>
              <a:rPr lang="en-US" sz="1800" baseline="0"/>
              <a:t> 100/200/400 GbE</a:t>
            </a:r>
            <a:endParaRPr lang="en-US" sz="1800"/>
          </a:p>
        </c:rich>
      </c:tx>
      <c:layout>
        <c:manualLayout>
          <c:xMode val="edge"/>
          <c:yMode val="edge"/>
          <c:x val="0.24209376496583901"/>
          <c:y val="8.09471267354329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'Ethernet Segments'!#REF!</c:f>
              <c:strCache>
                <c:ptCount val="1"/>
                <c:pt idx="0">
                  <c:v>#REF!</c:v>
                </c:pt>
              </c:strCache>
            </c:strRef>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Segments'!$C$159:$I$159</c:f>
              <c:numCache>
                <c:formatCode>_(* #,##0_);_(* \(#,##0\);_(* "-"??_);_(@_)</c:formatCode>
                <c:ptCount val="7"/>
                <c:pt idx="0">
                  <c:v>246906.6</c:v>
                </c:pt>
                <c:pt idx="1">
                  <c:v>273710.59999999998</c:v>
                </c:pt>
              </c:numCache>
            </c:numRef>
          </c:val>
          <c:smooth val="1"/>
          <c:extLst xmlns:c16r2="http://schemas.microsoft.com/office/drawing/2015/06/chart">
            <c:ext xmlns:c16="http://schemas.microsoft.com/office/drawing/2014/chart" uri="{C3380CC4-5D6E-409C-BE32-E72D297353CC}">
              <c16:uniqueId val="{00000000-52BF-AF4F-8C05-F3D8A5C9D056}"/>
            </c:ext>
          </c:extLst>
        </c:ser>
        <c:ser>
          <c:idx val="1"/>
          <c:order val="1"/>
          <c:tx>
            <c:strRef>
              <c:f>'Ethernet Segments'!$B$176</c:f>
              <c:strCache>
                <c:ptCount val="1"/>
              </c:strCache>
            </c:strRef>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Segments'!$C$201:$I$201</c:f>
              <c:numCache>
                <c:formatCode>_(* #,##0_);_(* \(#,##0\);_(* "-"??_);_(@_)</c:formatCode>
                <c:ptCount val="7"/>
                <c:pt idx="0">
                  <c:v>0</c:v>
                </c:pt>
                <c:pt idx="1">
                  <c:v>0</c:v>
                </c:pt>
              </c:numCache>
            </c:numRef>
          </c:val>
          <c:smooth val="1"/>
          <c:extLst xmlns:c16r2="http://schemas.microsoft.com/office/drawing/2015/06/chart">
            <c:ext xmlns:c16="http://schemas.microsoft.com/office/drawing/2014/chart" uri="{C3380CC4-5D6E-409C-BE32-E72D297353CC}">
              <c16:uniqueId val="{00000001-52BF-AF4F-8C05-F3D8A5C9D056}"/>
            </c:ext>
          </c:extLst>
        </c:ser>
        <c:ser>
          <c:idx val="2"/>
          <c:order val="2"/>
          <c:tx>
            <c:strRef>
              <c:f>'Ethernet Segments'!$B$218</c:f>
              <c:strCache>
                <c:ptCount val="1"/>
              </c:strCache>
            </c:strRef>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Segments'!$C$243:$I$243</c:f>
              <c:numCache>
                <c:formatCode>_(* #,##0_);_(* \(#,##0\);_(* "-"??_);_(@_)</c:formatCode>
                <c:ptCount val="7"/>
                <c:pt idx="0">
                  <c:v>0</c:v>
                </c:pt>
                <c:pt idx="1">
                  <c:v>82</c:v>
                </c:pt>
              </c:numCache>
            </c:numRef>
          </c:val>
          <c:smooth val="1"/>
          <c:extLst xmlns:c16r2="http://schemas.microsoft.com/office/drawing/2015/06/chart">
            <c:ext xmlns:c16="http://schemas.microsoft.com/office/drawing/2014/chart" uri="{C3380CC4-5D6E-409C-BE32-E72D297353CC}">
              <c16:uniqueId val="{00000002-52BF-AF4F-8C05-F3D8A5C9D056}"/>
            </c:ext>
          </c:extLst>
        </c:ser>
        <c:dLbls>
          <c:showLegendKey val="0"/>
          <c:showVal val="0"/>
          <c:showCatName val="0"/>
          <c:showSerName val="0"/>
          <c:showPercent val="0"/>
          <c:showBubbleSize val="0"/>
        </c:dLbls>
        <c:marker val="1"/>
        <c:smooth val="0"/>
        <c:axId val="398841344"/>
        <c:axId val="398842880"/>
      </c:lineChart>
      <c:catAx>
        <c:axId val="398841344"/>
        <c:scaling>
          <c:orientation val="minMax"/>
        </c:scaling>
        <c:delete val="0"/>
        <c:axPos val="b"/>
        <c:numFmt formatCode="General" sourceLinked="1"/>
        <c:majorTickMark val="out"/>
        <c:minorTickMark val="none"/>
        <c:tickLblPos val="nextTo"/>
        <c:txPr>
          <a:bodyPr/>
          <a:lstStyle/>
          <a:p>
            <a:pPr>
              <a:defRPr sz="1200"/>
            </a:pPr>
            <a:endParaRPr lang="en-US"/>
          </a:p>
        </c:txPr>
        <c:crossAx val="398842880"/>
        <c:crosses val="autoZero"/>
        <c:auto val="1"/>
        <c:lblAlgn val="ctr"/>
        <c:lblOffset val="100"/>
        <c:noMultiLvlLbl val="0"/>
      </c:catAx>
      <c:valAx>
        <c:axId val="398842880"/>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398841344"/>
        <c:crosses val="autoZero"/>
        <c:crossBetween val="between"/>
      </c:valAx>
    </c:plotArea>
    <c:legend>
      <c:legendPos val="t"/>
      <c:layout>
        <c:manualLayout>
          <c:xMode val="edge"/>
          <c:yMode val="edge"/>
          <c:x val="0.27686376963660198"/>
          <c:y val="8.7706769225870604E-2"/>
          <c:w val="0.45610991810386198"/>
          <c:h val="8.516667676128400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2"/>
          <c:order val="0"/>
          <c:tx>
            <c:strRef>
              <c:f>'Ethernet Segments'!$B$34</c:f>
              <c:strCache>
                <c:ptCount val="1"/>
                <c:pt idx="0">
                  <c:v>Enterprise</c:v>
                </c:pt>
              </c:strCache>
            </c:strRef>
          </c:tx>
          <c:cat>
            <c:numRef>
              <c:f>'Ethernet Segments'!$C$31:$L$31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Segments'!$C$34:$L$34</c:f>
              <c:numCache>
                <c:formatCode>_(* #,##0_);_(* \(#,##0\);_(* "-"??_);_(@_)</c:formatCode>
                <c:ptCount val="10"/>
                <c:pt idx="0">
                  <c:v>21153423.44376694</c:v>
                </c:pt>
                <c:pt idx="1">
                  <c:v>20849659.016871285</c:v>
                </c:pt>
              </c:numCache>
            </c:numRef>
          </c:val>
          <c:smooth val="1"/>
          <c:extLst xmlns:c16r2="http://schemas.microsoft.com/office/drawing/2015/06/chart">
            <c:ext xmlns:c16="http://schemas.microsoft.com/office/drawing/2014/chart" uri="{C3380CC4-5D6E-409C-BE32-E72D297353CC}">
              <c16:uniqueId val="{00000000-7FC9-C547-B5AB-23D1621EF1E6}"/>
            </c:ext>
          </c:extLst>
        </c:ser>
        <c:ser>
          <c:idx val="1"/>
          <c:order val="1"/>
          <c:tx>
            <c:strRef>
              <c:f>'Ethernet Segments'!$B$32</c:f>
              <c:strCache>
                <c:ptCount val="1"/>
                <c:pt idx="0">
                  <c:v>Telecom</c:v>
                </c:pt>
              </c:strCache>
            </c:strRef>
          </c:tx>
          <c:cat>
            <c:numRef>
              <c:f>'Ethernet Segments'!$C$31:$L$31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Segments'!$C$32:$L$32</c:f>
              <c:numCache>
                <c:formatCode>_(* #,##0_);_(* \(#,##0\);_(* "-"??_);_(@_)</c:formatCode>
                <c:ptCount val="10"/>
                <c:pt idx="0">
                  <c:v>4365629.053513201</c:v>
                </c:pt>
                <c:pt idx="1">
                  <c:v>3892074.9984692554</c:v>
                </c:pt>
              </c:numCache>
            </c:numRef>
          </c:val>
          <c:smooth val="1"/>
          <c:extLst xmlns:c16r2="http://schemas.microsoft.com/office/drawing/2015/06/chart">
            <c:ext xmlns:c16="http://schemas.microsoft.com/office/drawing/2014/chart" uri="{C3380CC4-5D6E-409C-BE32-E72D297353CC}">
              <c16:uniqueId val="{00000001-7FC9-C547-B5AB-23D1621EF1E6}"/>
            </c:ext>
          </c:extLst>
        </c:ser>
        <c:ser>
          <c:idx val="0"/>
          <c:order val="2"/>
          <c:tx>
            <c:strRef>
              <c:f>'Ethernet Segments'!$B$33</c:f>
              <c:strCache>
                <c:ptCount val="1"/>
                <c:pt idx="0">
                  <c:v>Cloud</c:v>
                </c:pt>
              </c:strCache>
            </c:strRef>
          </c:tx>
          <c:cat>
            <c:numRef>
              <c:f>'Ethernet Segments'!$C$31:$L$31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Segments'!$C$33:$L$33</c:f>
              <c:numCache>
                <c:formatCode>_(* #,##0_);_(* \(#,##0\);_(* "-"??_);_(@_)</c:formatCode>
                <c:ptCount val="10"/>
                <c:pt idx="0">
                  <c:v>10649308.537719864</c:v>
                </c:pt>
                <c:pt idx="1">
                  <c:v>13336049.134659462</c:v>
                </c:pt>
              </c:numCache>
            </c:numRef>
          </c:val>
          <c:smooth val="1"/>
          <c:extLst xmlns:c16r2="http://schemas.microsoft.com/office/drawing/2015/06/chart">
            <c:ext xmlns:c16="http://schemas.microsoft.com/office/drawing/2014/chart" uri="{C3380CC4-5D6E-409C-BE32-E72D297353CC}">
              <c16:uniqueId val="{00000002-7FC9-C547-B5AB-23D1621EF1E6}"/>
            </c:ext>
          </c:extLst>
        </c:ser>
        <c:dLbls>
          <c:showLegendKey val="0"/>
          <c:showVal val="0"/>
          <c:showCatName val="0"/>
          <c:showSerName val="0"/>
          <c:showPercent val="0"/>
          <c:showBubbleSize val="0"/>
        </c:dLbls>
        <c:marker val="1"/>
        <c:smooth val="0"/>
        <c:axId val="398935936"/>
        <c:axId val="398937472"/>
      </c:lineChart>
      <c:catAx>
        <c:axId val="398935936"/>
        <c:scaling>
          <c:orientation val="minMax"/>
        </c:scaling>
        <c:delete val="0"/>
        <c:axPos val="b"/>
        <c:numFmt formatCode="General" sourceLinked="1"/>
        <c:majorTickMark val="out"/>
        <c:minorTickMark val="none"/>
        <c:tickLblPos val="nextTo"/>
        <c:txPr>
          <a:bodyPr/>
          <a:lstStyle/>
          <a:p>
            <a:pPr>
              <a:defRPr sz="1200"/>
            </a:pPr>
            <a:endParaRPr lang="en-US"/>
          </a:p>
        </c:txPr>
        <c:crossAx val="398937472"/>
        <c:crosses val="autoZero"/>
        <c:auto val="1"/>
        <c:lblAlgn val="ctr"/>
        <c:lblOffset val="100"/>
        <c:noMultiLvlLbl val="0"/>
      </c:catAx>
      <c:valAx>
        <c:axId val="39893747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398935936"/>
        <c:crosses val="autoZero"/>
        <c:crossBetween val="between"/>
      </c:valAx>
    </c:plotArea>
    <c:legend>
      <c:legendPos val="t"/>
      <c:layout>
        <c:manualLayout>
          <c:xMode val="edge"/>
          <c:yMode val="edge"/>
          <c:x val="0.19091449370011415"/>
          <c:y val="9.7979779459347521E-2"/>
          <c:w val="0.69423483016657506"/>
          <c:h val="7.9734622436342203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Enterprise  Shipments -</a:t>
            </a:r>
            <a:r>
              <a:rPr lang="en-US" sz="1800" baseline="0"/>
              <a:t> 100/200/400 GbE</a:t>
            </a:r>
            <a:endParaRPr lang="en-US" sz="1800"/>
          </a:p>
        </c:rich>
      </c:tx>
      <c:layout>
        <c:manualLayout>
          <c:xMode val="edge"/>
          <c:yMode val="edge"/>
          <c:x val="0.24209376496583901"/>
          <c:y val="8.09471267354329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'Ethernet Segments'!#REF!</c:f>
              <c:strCache>
                <c:ptCount val="1"/>
                <c:pt idx="0">
                  <c:v>#REF!</c:v>
                </c:pt>
              </c:strCache>
            </c:strRef>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Segments'!$C$161:$I$161</c:f>
              <c:numCache>
                <c:formatCode>_(* #,##0_);_(* \(#,##0\);_(* "-"??_);_(@_)</c:formatCode>
                <c:ptCount val="7"/>
                <c:pt idx="0">
                  <c:v>0</c:v>
                </c:pt>
                <c:pt idx="1">
                  <c:v>4500</c:v>
                </c:pt>
              </c:numCache>
            </c:numRef>
          </c:val>
          <c:smooth val="1"/>
          <c:extLst xmlns:c16r2="http://schemas.microsoft.com/office/drawing/2015/06/chart">
            <c:ext xmlns:c16="http://schemas.microsoft.com/office/drawing/2014/chart" uri="{C3380CC4-5D6E-409C-BE32-E72D297353CC}">
              <c16:uniqueId val="{00000000-86A3-E84A-9623-1A4FBE524134}"/>
            </c:ext>
          </c:extLst>
        </c:ser>
        <c:ser>
          <c:idx val="1"/>
          <c:order val="1"/>
          <c:tx>
            <c:strRef>
              <c:f>'Ethernet Segments'!$B$176</c:f>
              <c:strCache>
                <c:ptCount val="1"/>
              </c:strCache>
            </c:strRef>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Segments'!$C$203:$I$203</c:f>
              <c:numCache>
                <c:formatCode>_(* #,##0_);_(* \(#,##0\);_(* "-"??_);_(@_)</c:formatCode>
                <c:ptCount val="7"/>
                <c:pt idx="0">
                  <c:v>0</c:v>
                </c:pt>
                <c:pt idx="1">
                  <c:v>0</c:v>
                </c:pt>
              </c:numCache>
            </c:numRef>
          </c:val>
          <c:smooth val="1"/>
          <c:extLst xmlns:c16r2="http://schemas.microsoft.com/office/drawing/2015/06/chart">
            <c:ext xmlns:c16="http://schemas.microsoft.com/office/drawing/2014/chart" uri="{C3380CC4-5D6E-409C-BE32-E72D297353CC}">
              <c16:uniqueId val="{00000001-86A3-E84A-9623-1A4FBE524134}"/>
            </c:ext>
          </c:extLst>
        </c:ser>
        <c:ser>
          <c:idx val="2"/>
          <c:order val="2"/>
          <c:tx>
            <c:strRef>
              <c:f>'Ethernet Segments'!$B$218</c:f>
              <c:strCache>
                <c:ptCount val="1"/>
              </c:strCache>
            </c:strRef>
          </c:tx>
          <c:cat>
            <c:numRef>
              <c:f>'Ethernet Segments'!$C$158:$I$158</c:f>
              <c:numCache>
                <c:formatCode>General</c:formatCode>
                <c:ptCount val="7"/>
                <c:pt idx="0">
                  <c:v>2016</c:v>
                </c:pt>
                <c:pt idx="1">
                  <c:v>2017</c:v>
                </c:pt>
                <c:pt idx="2">
                  <c:v>2018</c:v>
                </c:pt>
                <c:pt idx="3">
                  <c:v>2019</c:v>
                </c:pt>
                <c:pt idx="4">
                  <c:v>2020</c:v>
                </c:pt>
                <c:pt idx="5">
                  <c:v>2021</c:v>
                </c:pt>
                <c:pt idx="6">
                  <c:v>2022</c:v>
                </c:pt>
              </c:numCache>
            </c:numRef>
          </c:cat>
          <c:val>
            <c:numRef>
              <c:f>'Ethernet Segments'!$C$245:$I$245</c:f>
              <c:numCache>
                <c:formatCode>_(* #,##0_);_(* \(#,##0\);_(* "-"??_);_(@_)</c:formatCode>
                <c:ptCount val="7"/>
                <c:pt idx="0">
                  <c:v>0</c:v>
                </c:pt>
                <c:pt idx="1">
                  <c:v>0</c:v>
                </c:pt>
              </c:numCache>
            </c:numRef>
          </c:val>
          <c:smooth val="1"/>
          <c:extLst xmlns:c16r2="http://schemas.microsoft.com/office/drawing/2015/06/chart">
            <c:ext xmlns:c16="http://schemas.microsoft.com/office/drawing/2014/chart" uri="{C3380CC4-5D6E-409C-BE32-E72D297353CC}">
              <c16:uniqueId val="{00000002-86A3-E84A-9623-1A4FBE524134}"/>
            </c:ext>
          </c:extLst>
        </c:ser>
        <c:dLbls>
          <c:showLegendKey val="0"/>
          <c:showVal val="0"/>
          <c:showCatName val="0"/>
          <c:showSerName val="0"/>
          <c:showPercent val="0"/>
          <c:showBubbleSize val="0"/>
        </c:dLbls>
        <c:marker val="1"/>
        <c:smooth val="0"/>
        <c:axId val="398977280"/>
        <c:axId val="399003648"/>
      </c:lineChart>
      <c:catAx>
        <c:axId val="398977280"/>
        <c:scaling>
          <c:orientation val="minMax"/>
        </c:scaling>
        <c:delete val="0"/>
        <c:axPos val="b"/>
        <c:numFmt formatCode="General" sourceLinked="1"/>
        <c:majorTickMark val="out"/>
        <c:minorTickMark val="none"/>
        <c:tickLblPos val="nextTo"/>
        <c:txPr>
          <a:bodyPr/>
          <a:lstStyle/>
          <a:p>
            <a:pPr>
              <a:defRPr sz="1200"/>
            </a:pPr>
            <a:endParaRPr lang="en-US"/>
          </a:p>
        </c:txPr>
        <c:crossAx val="399003648"/>
        <c:crosses val="autoZero"/>
        <c:auto val="1"/>
        <c:lblAlgn val="ctr"/>
        <c:lblOffset val="100"/>
        <c:noMultiLvlLbl val="0"/>
      </c:catAx>
      <c:valAx>
        <c:axId val="399003648"/>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398977280"/>
        <c:crosses val="autoZero"/>
        <c:crossBetween val="between"/>
      </c:valAx>
    </c:plotArea>
    <c:legend>
      <c:legendPos val="t"/>
      <c:layout>
        <c:manualLayout>
          <c:xMode val="edge"/>
          <c:yMode val="edge"/>
          <c:x val="0.27686376963660198"/>
          <c:y val="8.7706769225870604E-2"/>
          <c:w val="0.45610991810386198"/>
          <c:h val="8.516667676128400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Ethernet Shipments -</a:t>
            </a:r>
            <a:r>
              <a:rPr lang="en-US" sz="1800" baseline="0"/>
              <a:t> 40G</a:t>
            </a:r>
            <a:endParaRPr lang="en-US" sz="1800"/>
          </a:p>
        </c:rich>
      </c:tx>
      <c:layout>
        <c:manualLayout>
          <c:xMode val="edge"/>
          <c:yMode val="edge"/>
          <c:x val="0.33326820043479799"/>
          <c:y val="8.9987771524746205E-4"/>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'Ethernet Segments'!$B$120</c:f>
              <c:strCache>
                <c:ptCount val="1"/>
                <c:pt idx="0">
                  <c:v>Enterprise</c:v>
                </c:pt>
              </c:strCache>
            </c:strRef>
          </c:tx>
          <c:cat>
            <c:numRef>
              <c:f>'Ethernet Segments'!$C$117:$L$117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Segments'!$C$120:$L$120</c:f>
              <c:numCache>
                <c:formatCode>_(* #,##0_);_(* \(#,##0\);_(* "-"??_);_(@_)</c:formatCode>
                <c:ptCount val="10"/>
                <c:pt idx="0">
                  <c:v>773462.9</c:v>
                </c:pt>
                <c:pt idx="1">
                  <c:v>964249.94000000006</c:v>
                </c:pt>
              </c:numCache>
            </c:numRef>
          </c:val>
          <c:extLst xmlns:c16r2="http://schemas.microsoft.com/office/drawing/2015/06/chart">
            <c:ext xmlns:c16="http://schemas.microsoft.com/office/drawing/2014/chart" uri="{C3380CC4-5D6E-409C-BE32-E72D297353CC}">
              <c16:uniqueId val="{00000000-46DC-0A49-B176-C583E914FB12}"/>
            </c:ext>
          </c:extLst>
        </c:ser>
        <c:ser>
          <c:idx val="1"/>
          <c:order val="1"/>
          <c:tx>
            <c:strRef>
              <c:f>'Ethernet Segments'!$B$118</c:f>
              <c:strCache>
                <c:ptCount val="1"/>
                <c:pt idx="0">
                  <c:v>Telecom</c:v>
                </c:pt>
              </c:strCache>
            </c:strRef>
          </c:tx>
          <c:cat>
            <c:numRef>
              <c:f>'Ethernet Segments'!$C$117:$L$117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Segments'!$C$118:$L$118</c:f>
              <c:numCache>
                <c:formatCode>_(* #,##0_);_(* \(#,##0\);_(* "-"??_);_(@_)</c:formatCode>
                <c:ptCount val="10"/>
                <c:pt idx="0">
                  <c:v>54341.649999999994</c:v>
                </c:pt>
                <c:pt idx="1">
                  <c:v>67372.41</c:v>
                </c:pt>
              </c:numCache>
            </c:numRef>
          </c:val>
          <c:extLst xmlns:c16r2="http://schemas.microsoft.com/office/drawing/2015/06/chart">
            <c:ext xmlns:c16="http://schemas.microsoft.com/office/drawing/2014/chart" uri="{C3380CC4-5D6E-409C-BE32-E72D297353CC}">
              <c16:uniqueId val="{00000001-46DC-0A49-B176-C583E914FB12}"/>
            </c:ext>
          </c:extLst>
        </c:ser>
        <c:ser>
          <c:idx val="0"/>
          <c:order val="2"/>
          <c:tx>
            <c:strRef>
              <c:f>'Ethernet Segments'!$B$119</c:f>
              <c:strCache>
                <c:ptCount val="1"/>
                <c:pt idx="0">
                  <c:v>Cloud</c:v>
                </c:pt>
              </c:strCache>
            </c:strRef>
          </c:tx>
          <c:cat>
            <c:numRef>
              <c:f>'Ethernet Segments'!$C$117:$L$117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Segments'!$C$119:$L$119</c:f>
              <c:numCache>
                <c:formatCode>_(* #,##0_);_(* \(#,##0\);_(* "-"??_);_(@_)</c:formatCode>
                <c:ptCount val="10"/>
                <c:pt idx="0">
                  <c:v>2325263.4499999997</c:v>
                </c:pt>
                <c:pt idx="1">
                  <c:v>2832537.65</c:v>
                </c:pt>
              </c:numCache>
            </c:numRef>
          </c:val>
          <c:extLst xmlns:c16r2="http://schemas.microsoft.com/office/drawing/2015/06/chart">
            <c:ext xmlns:c16="http://schemas.microsoft.com/office/drawing/2014/chart" uri="{C3380CC4-5D6E-409C-BE32-E72D297353CC}">
              <c16:uniqueId val="{00000002-46DC-0A49-B176-C583E914FB12}"/>
            </c:ext>
          </c:extLst>
        </c:ser>
        <c:dLbls>
          <c:showLegendKey val="0"/>
          <c:showVal val="0"/>
          <c:showCatName val="0"/>
          <c:showSerName val="0"/>
          <c:showPercent val="0"/>
          <c:showBubbleSize val="0"/>
        </c:dLbls>
        <c:axId val="399035392"/>
        <c:axId val="399037184"/>
      </c:areaChart>
      <c:catAx>
        <c:axId val="399035392"/>
        <c:scaling>
          <c:orientation val="minMax"/>
        </c:scaling>
        <c:delete val="0"/>
        <c:axPos val="b"/>
        <c:numFmt formatCode="General" sourceLinked="1"/>
        <c:majorTickMark val="out"/>
        <c:minorTickMark val="none"/>
        <c:tickLblPos val="nextTo"/>
        <c:txPr>
          <a:bodyPr/>
          <a:lstStyle/>
          <a:p>
            <a:pPr>
              <a:defRPr sz="1200"/>
            </a:pPr>
            <a:endParaRPr lang="en-US"/>
          </a:p>
        </c:txPr>
        <c:crossAx val="399037184"/>
        <c:crosses val="autoZero"/>
        <c:auto val="1"/>
        <c:lblAlgn val="ctr"/>
        <c:lblOffset val="100"/>
        <c:noMultiLvlLbl val="0"/>
      </c:catAx>
      <c:valAx>
        <c:axId val="399037184"/>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399035392"/>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45988723016119"/>
          <c:y val="0.12809633181242536"/>
          <c:w val="0.81351077723952125"/>
          <c:h val="0.76610721964075179"/>
        </c:manualLayout>
      </c:layout>
      <c:areaChart>
        <c:grouping val="stacked"/>
        <c:varyColors val="0"/>
        <c:ser>
          <c:idx val="2"/>
          <c:order val="0"/>
          <c:tx>
            <c:strRef>
              <c:f>'Ethernet Segments'!$B$129</c:f>
              <c:strCache>
                <c:ptCount val="1"/>
                <c:pt idx="0">
                  <c:v>Enterprise</c:v>
                </c:pt>
              </c:strCache>
            </c:strRef>
          </c:tx>
          <c:cat>
            <c:numRef>
              <c:f>'Ethernet Segments'!$C$126:$L$126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Segments'!$C$129:$L$129</c:f>
              <c:numCache>
                <c:formatCode>_("$"* #,##0_);_("$"* \(#,##0\);_("$"* "-"??_);_(@_)</c:formatCode>
                <c:ptCount val="10"/>
                <c:pt idx="0">
                  <c:v>120.58714935132662</c:v>
                </c:pt>
                <c:pt idx="1">
                  <c:v>145.31904051298693</c:v>
                </c:pt>
              </c:numCache>
            </c:numRef>
          </c:val>
          <c:extLst xmlns:c16r2="http://schemas.microsoft.com/office/drawing/2015/06/chart">
            <c:ext xmlns:c16="http://schemas.microsoft.com/office/drawing/2014/chart" uri="{C3380CC4-5D6E-409C-BE32-E72D297353CC}">
              <c16:uniqueId val="{00000000-7031-2946-9DC7-25AA67A63B9C}"/>
            </c:ext>
          </c:extLst>
        </c:ser>
        <c:ser>
          <c:idx val="1"/>
          <c:order val="1"/>
          <c:tx>
            <c:strRef>
              <c:f>'Ethernet Segments'!$B$127</c:f>
              <c:strCache>
                <c:ptCount val="1"/>
                <c:pt idx="0">
                  <c:v>Telecom</c:v>
                </c:pt>
              </c:strCache>
            </c:strRef>
          </c:tx>
          <c:cat>
            <c:numRef>
              <c:f>'Ethernet Segments'!$C$126:$L$126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Segments'!$C$127:$L$127</c:f>
              <c:numCache>
                <c:formatCode>_("$"* #,##0_);_("$"* \(#,##0\);_("$"* "-"??_);_(@_)</c:formatCode>
                <c:ptCount val="10"/>
                <c:pt idx="0">
                  <c:v>18.058417629679582</c:v>
                </c:pt>
                <c:pt idx="1">
                  <c:v>12.666483288921981</c:v>
                </c:pt>
              </c:numCache>
            </c:numRef>
          </c:val>
          <c:extLst xmlns:c16r2="http://schemas.microsoft.com/office/drawing/2015/06/chart">
            <c:ext xmlns:c16="http://schemas.microsoft.com/office/drawing/2014/chart" uri="{C3380CC4-5D6E-409C-BE32-E72D297353CC}">
              <c16:uniqueId val="{00000001-7031-2946-9DC7-25AA67A63B9C}"/>
            </c:ext>
          </c:extLst>
        </c:ser>
        <c:ser>
          <c:idx val="0"/>
          <c:order val="2"/>
          <c:tx>
            <c:strRef>
              <c:f>'Ethernet Segments'!$B$128</c:f>
              <c:strCache>
                <c:ptCount val="1"/>
                <c:pt idx="0">
                  <c:v>Cloud</c:v>
                </c:pt>
              </c:strCache>
            </c:strRef>
          </c:tx>
          <c:cat>
            <c:numRef>
              <c:f>'Ethernet Segments'!$C$126:$L$126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Segments'!$C$128:$L$128</c:f>
              <c:numCache>
                <c:formatCode>_("$"* #,##0_);_("$"* \(#,##0\);_("$"* "-"??_);_(@_)</c:formatCode>
                <c:ptCount val="10"/>
                <c:pt idx="0">
                  <c:v>575.50569919114832</c:v>
                </c:pt>
                <c:pt idx="1">
                  <c:v>663.14048344029288</c:v>
                </c:pt>
              </c:numCache>
            </c:numRef>
          </c:val>
          <c:extLst xmlns:c16r2="http://schemas.microsoft.com/office/drawing/2015/06/chart">
            <c:ext xmlns:c16="http://schemas.microsoft.com/office/drawing/2014/chart" uri="{C3380CC4-5D6E-409C-BE32-E72D297353CC}">
              <c16:uniqueId val="{00000002-7031-2946-9DC7-25AA67A63B9C}"/>
            </c:ext>
          </c:extLst>
        </c:ser>
        <c:dLbls>
          <c:showLegendKey val="0"/>
          <c:showVal val="0"/>
          <c:showCatName val="0"/>
          <c:showSerName val="0"/>
          <c:showPercent val="0"/>
          <c:showBubbleSize val="0"/>
        </c:dLbls>
        <c:axId val="399129600"/>
        <c:axId val="399139584"/>
      </c:areaChart>
      <c:catAx>
        <c:axId val="399129600"/>
        <c:scaling>
          <c:orientation val="minMax"/>
        </c:scaling>
        <c:delete val="0"/>
        <c:axPos val="b"/>
        <c:numFmt formatCode="General" sourceLinked="1"/>
        <c:majorTickMark val="out"/>
        <c:minorTickMark val="none"/>
        <c:tickLblPos val="nextTo"/>
        <c:txPr>
          <a:bodyPr/>
          <a:lstStyle/>
          <a:p>
            <a:pPr>
              <a:defRPr sz="1200"/>
            </a:pPr>
            <a:endParaRPr lang="en-US"/>
          </a:p>
        </c:txPr>
        <c:crossAx val="399139584"/>
        <c:crosses val="autoZero"/>
        <c:auto val="1"/>
        <c:lblAlgn val="ctr"/>
        <c:lblOffset val="100"/>
        <c:noMultiLvlLbl val="0"/>
      </c:catAx>
      <c:valAx>
        <c:axId val="399139584"/>
        <c:scaling>
          <c:orientation val="minMax"/>
        </c:scaling>
        <c:delete val="0"/>
        <c:axPos val="l"/>
        <c:majorGridlines/>
        <c:title>
          <c:tx>
            <c:rich>
              <a:bodyPr rot="-5400000" vert="horz"/>
              <a:lstStyle/>
              <a:p>
                <a:pPr>
                  <a:defRPr sz="1100"/>
                </a:pPr>
                <a:r>
                  <a:rPr lang="en-US" sz="1100"/>
                  <a:t>$ millions</a:t>
                </a:r>
              </a:p>
            </c:rich>
          </c:tx>
          <c:layout>
            <c:manualLayout>
              <c:xMode val="edge"/>
              <c:yMode val="edge"/>
              <c:x val="8.7842140448960142E-3"/>
              <c:y val="0.38888668720834613"/>
            </c:manualLayout>
          </c:layout>
          <c:overlay val="0"/>
        </c:title>
        <c:numFmt formatCode="&quot;$&quot;#,##0" sourceLinked="0"/>
        <c:majorTickMark val="out"/>
        <c:minorTickMark val="none"/>
        <c:tickLblPos val="nextTo"/>
        <c:txPr>
          <a:bodyPr/>
          <a:lstStyle/>
          <a:p>
            <a:pPr>
              <a:defRPr sz="1200"/>
            </a:pPr>
            <a:endParaRPr lang="en-US"/>
          </a:p>
        </c:txPr>
        <c:crossAx val="399129600"/>
        <c:crosses val="autoZero"/>
        <c:crossBetween val="midCat"/>
      </c:valAx>
    </c:plotArea>
    <c:legend>
      <c:legendPos val="t"/>
      <c:layout>
        <c:manualLayout>
          <c:xMode val="edge"/>
          <c:yMode val="edge"/>
          <c:x val="6.2104975267026324E-2"/>
          <c:y val="3.2632596696352441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40G by reach </a:t>
            </a:r>
          </a:p>
        </c:rich>
      </c:tx>
      <c:layout>
        <c:manualLayout>
          <c:xMode val="edge"/>
          <c:yMode val="edge"/>
          <c:x val="0.39173344062155346"/>
          <c:y val="2.3199661347661573E-2"/>
        </c:manualLayout>
      </c:layout>
      <c:overlay val="0"/>
    </c:title>
    <c:autoTitleDeleted val="0"/>
    <c:plotArea>
      <c:layout>
        <c:manualLayout>
          <c:layoutTarget val="inner"/>
          <c:xMode val="edge"/>
          <c:yMode val="edge"/>
          <c:x val="0.134332066939121"/>
          <c:y val="0.158433565369546"/>
          <c:w val="0.84334423950430903"/>
          <c:h val="0.76719851755012003"/>
        </c:manualLayout>
      </c:layout>
      <c:lineChart>
        <c:grouping val="standard"/>
        <c:varyColors val="0"/>
        <c:ser>
          <c:idx val="0"/>
          <c:order val="0"/>
          <c:tx>
            <c:strRef>
              <c:f>'Ethernet Summary'!$B$154:$B$155</c:f>
              <c:strCache>
                <c:ptCount val="1"/>
                <c:pt idx="0">
                  <c:v>100 m</c:v>
                </c:pt>
              </c:strCache>
            </c:strRef>
          </c:tx>
          <c:cat>
            <c:numRef>
              <c:f>'Ethernet Summary'!$C$154:$L$154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Summary'!$C$155:$L$155</c:f>
              <c:numCache>
                <c:formatCode>_(* #,##0_);_(* \(#,##0\);_(* "-"??_);_(@_)</c:formatCode>
                <c:ptCount val="10"/>
                <c:pt idx="0">
                  <c:v>1254229</c:v>
                </c:pt>
                <c:pt idx="1">
                  <c:v>1544331</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1561-CB4F-A76B-976947782B6C}"/>
            </c:ext>
          </c:extLst>
        </c:ser>
        <c:ser>
          <c:idx val="1"/>
          <c:order val="1"/>
          <c:tx>
            <c:strRef>
              <c:f>'Ethernet Summary'!$B$156</c:f>
              <c:strCache>
                <c:ptCount val="1"/>
                <c:pt idx="0">
                  <c:v>300 m</c:v>
                </c:pt>
              </c:strCache>
            </c:strRef>
          </c:tx>
          <c:spPr>
            <a:ln>
              <a:solidFill>
                <a:schemeClr val="accent4"/>
              </a:solidFill>
            </a:ln>
          </c:spPr>
          <c:marker>
            <c:symbol val="square"/>
            <c:size val="5"/>
            <c:spPr>
              <a:solidFill>
                <a:schemeClr val="accent4"/>
              </a:solidFill>
              <a:ln>
                <a:solidFill>
                  <a:schemeClr val="accent4"/>
                </a:solidFill>
              </a:ln>
            </c:spPr>
          </c:marker>
          <c:cat>
            <c:numRef>
              <c:f>'Ethernet Summary'!$C$154:$L$154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Summary'!$C$156:$L$156</c:f>
              <c:numCache>
                <c:formatCode>_(* #,##0_);_(* \(#,##0\);_(* "-"??_);_(@_)</c:formatCode>
                <c:ptCount val="10"/>
                <c:pt idx="0">
                  <c:v>275269</c:v>
                </c:pt>
                <c:pt idx="1">
                  <c:v>466535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1561-CB4F-A76B-976947782B6C}"/>
            </c:ext>
          </c:extLst>
        </c:ser>
        <c:ser>
          <c:idx val="5"/>
          <c:order val="2"/>
          <c:tx>
            <c:strRef>
              <c:f>'Ethernet Summary'!$B$157</c:f>
              <c:strCache>
                <c:ptCount val="1"/>
                <c:pt idx="0">
                  <c:v>500 m</c:v>
                </c:pt>
              </c:strCache>
            </c:strRef>
          </c:tx>
          <c:cat>
            <c:numRef>
              <c:f>'Ethernet Summary'!$C$154:$L$154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Summary'!$C$157:$L$157</c:f>
              <c:numCache>
                <c:formatCode>_(* #,##0_);_(* \(#,##0\);_(* "-"??_);_(@_)</c:formatCode>
                <c:ptCount val="10"/>
                <c:pt idx="0">
                  <c:v>813790</c:v>
                </c:pt>
                <c:pt idx="1">
                  <c:v>613640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1561-CB4F-A76B-976947782B6C}"/>
            </c:ext>
          </c:extLst>
        </c:ser>
        <c:ser>
          <c:idx val="2"/>
          <c:order val="3"/>
          <c:tx>
            <c:strRef>
              <c:f>'Ethernet Summary'!$B$158</c:f>
              <c:strCache>
                <c:ptCount val="1"/>
                <c:pt idx="0">
                  <c:v>2 km</c:v>
                </c:pt>
              </c:strCache>
            </c:strRef>
          </c:tx>
          <c:spPr>
            <a:ln>
              <a:solidFill>
                <a:schemeClr val="accent2"/>
              </a:solidFill>
            </a:ln>
          </c:spPr>
          <c:marker>
            <c:spPr>
              <a:solidFill>
                <a:schemeClr val="accent2"/>
              </a:solidFill>
              <a:ln>
                <a:solidFill>
                  <a:schemeClr val="accent2"/>
                </a:solidFill>
              </a:ln>
            </c:spPr>
          </c:marker>
          <c:cat>
            <c:numRef>
              <c:f>'Ethernet Summary'!$C$154:$L$154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Summary'!$C$158:$L$158</c:f>
              <c:numCache>
                <c:formatCode>_(* #,##0_);_(* \(#,##0\);_(* "-"??_);_(@_)</c:formatCode>
                <c:ptCount val="10"/>
                <c:pt idx="0">
                  <c:v>471000</c:v>
                </c:pt>
                <c:pt idx="1">
                  <c:v>807018</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1561-CB4F-A76B-976947782B6C}"/>
            </c:ext>
          </c:extLst>
        </c:ser>
        <c:ser>
          <c:idx val="3"/>
          <c:order val="4"/>
          <c:tx>
            <c:strRef>
              <c:f>'Ethernet Summary'!$B$159</c:f>
              <c:strCache>
                <c:ptCount val="1"/>
                <c:pt idx="0">
                  <c:v>10 km</c:v>
                </c:pt>
              </c:strCache>
            </c:strRef>
          </c:tx>
          <c:spPr>
            <a:ln>
              <a:solidFill>
                <a:schemeClr val="accent3"/>
              </a:solidFill>
            </a:ln>
          </c:spPr>
          <c:marker>
            <c:symbol val="x"/>
            <c:size val="5"/>
            <c:spPr>
              <a:solidFill>
                <a:schemeClr val="accent3"/>
              </a:solidFill>
              <a:ln>
                <a:solidFill>
                  <a:schemeClr val="accent3"/>
                </a:solidFill>
              </a:ln>
            </c:spPr>
          </c:marker>
          <c:cat>
            <c:numRef>
              <c:f>'Ethernet Summary'!$C$154:$L$154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Summary'!$C$159:$L$159</c:f>
              <c:numCache>
                <c:formatCode>_(* #,##0_);_(* \(#,##0\);_(* "-"??_);_(@_)</c:formatCode>
                <c:ptCount val="10"/>
                <c:pt idx="0">
                  <c:v>333886</c:v>
                </c:pt>
                <c:pt idx="1">
                  <c:v>427204</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1561-CB4F-A76B-976947782B6C}"/>
            </c:ext>
          </c:extLst>
        </c:ser>
        <c:ser>
          <c:idx val="4"/>
          <c:order val="5"/>
          <c:tx>
            <c:strRef>
              <c:f>'Ethernet Summary'!$B$160</c:f>
              <c:strCache>
                <c:ptCount val="1"/>
                <c:pt idx="0">
                  <c:v>40 km</c:v>
                </c:pt>
              </c:strCache>
            </c:strRef>
          </c:tx>
          <c:cat>
            <c:numRef>
              <c:f>'Ethernet Summary'!$C$154:$L$154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Summary'!$C$161:$L$161</c:f>
              <c:numCache>
                <c:formatCode>_(* #,##0_);_(* \(#,##0\);_(* "-"??_);_(@_)</c:formatCode>
                <c:ptCount val="10"/>
                <c:pt idx="0">
                  <c:v>3153068</c:v>
                </c:pt>
                <c:pt idx="1">
                  <c:v>3864160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1561-CB4F-A76B-976947782B6C}"/>
            </c:ext>
          </c:extLst>
        </c:ser>
        <c:dLbls>
          <c:showLegendKey val="0"/>
          <c:showVal val="0"/>
          <c:showCatName val="0"/>
          <c:showSerName val="0"/>
          <c:showPercent val="0"/>
          <c:showBubbleSize val="0"/>
        </c:dLbls>
        <c:marker val="1"/>
        <c:smooth val="0"/>
        <c:axId val="119952896"/>
        <c:axId val="119954432"/>
      </c:lineChart>
      <c:catAx>
        <c:axId val="119952896"/>
        <c:scaling>
          <c:orientation val="minMax"/>
        </c:scaling>
        <c:delete val="0"/>
        <c:axPos val="b"/>
        <c:numFmt formatCode="General" sourceLinked="1"/>
        <c:majorTickMark val="out"/>
        <c:minorTickMark val="none"/>
        <c:tickLblPos val="nextTo"/>
        <c:txPr>
          <a:bodyPr/>
          <a:lstStyle/>
          <a:p>
            <a:pPr>
              <a:defRPr sz="1200"/>
            </a:pPr>
            <a:endParaRPr lang="en-US"/>
          </a:p>
        </c:txPr>
        <c:crossAx val="119954432"/>
        <c:crosses val="autoZero"/>
        <c:auto val="1"/>
        <c:lblAlgn val="ctr"/>
        <c:lblOffset val="100"/>
        <c:noMultiLvlLbl val="0"/>
      </c:catAx>
      <c:valAx>
        <c:axId val="119954432"/>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19952896"/>
        <c:crosses val="autoZero"/>
        <c:crossBetween val="between"/>
      </c:valAx>
    </c:plotArea>
    <c:legend>
      <c:legendPos val="t"/>
      <c:layout>
        <c:manualLayout>
          <c:xMode val="edge"/>
          <c:yMode val="edge"/>
          <c:x val="0.138434687334833"/>
          <c:y val="8.4526269707527996E-2"/>
          <c:w val="0.83516448244067498"/>
          <c:h val="6.2463193624026199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Ethernet  </a:t>
            </a:r>
            <a:r>
              <a:rPr lang="en-US" sz="1800"/>
              <a:t>Shipments -</a:t>
            </a:r>
            <a:r>
              <a:rPr lang="en-US" sz="1800" baseline="0"/>
              <a:t> 2x400G, 800G</a:t>
            </a:r>
            <a:endParaRPr lang="en-US" sz="1800"/>
          </a:p>
        </c:rich>
      </c:tx>
      <c:layout>
        <c:manualLayout>
          <c:xMode val="edge"/>
          <c:yMode val="edge"/>
          <c:x val="0.18882012712888729"/>
          <c:y val="8.8650873392584267E-4"/>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'Ethernet Segments'!$B$288</c:f>
              <c:strCache>
                <c:ptCount val="1"/>
                <c:pt idx="0">
                  <c:v>Enterprise</c:v>
                </c:pt>
              </c:strCache>
            </c:strRef>
          </c:tx>
          <c:cat>
            <c:numRef>
              <c:f>'Ethernet Segments'!$C$285:$L$285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Segments'!$C$288:$L$288</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8201-1647-A69D-FD264516557E}"/>
            </c:ext>
          </c:extLst>
        </c:ser>
        <c:ser>
          <c:idx val="1"/>
          <c:order val="1"/>
          <c:tx>
            <c:strRef>
              <c:f>'Ethernet Segments'!$B$287</c:f>
              <c:strCache>
                <c:ptCount val="1"/>
                <c:pt idx="0">
                  <c:v>Cloud</c:v>
                </c:pt>
              </c:strCache>
            </c:strRef>
          </c:tx>
          <c:spPr>
            <a:solidFill>
              <a:schemeClr val="accent1"/>
            </a:solidFill>
          </c:spPr>
          <c:cat>
            <c:numRef>
              <c:f>'Ethernet Segments'!$C$285:$L$285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Segments'!$C$287:$L$287</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8201-1647-A69D-FD264516557E}"/>
            </c:ext>
          </c:extLst>
        </c:ser>
        <c:ser>
          <c:idx val="0"/>
          <c:order val="2"/>
          <c:tx>
            <c:strRef>
              <c:f>'Ethernet Segments'!$B$286</c:f>
              <c:strCache>
                <c:ptCount val="1"/>
                <c:pt idx="0">
                  <c:v>Telecom</c:v>
                </c:pt>
              </c:strCache>
            </c:strRef>
          </c:tx>
          <c:cat>
            <c:numRef>
              <c:f>'Ethernet Segments'!$C$285:$L$285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Segments'!$C$286:$L$286</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8201-1647-A69D-FD264516557E}"/>
            </c:ext>
          </c:extLst>
        </c:ser>
        <c:dLbls>
          <c:showLegendKey val="0"/>
          <c:showVal val="0"/>
          <c:showCatName val="0"/>
          <c:showSerName val="0"/>
          <c:showPercent val="0"/>
          <c:showBubbleSize val="0"/>
        </c:dLbls>
        <c:axId val="399183232"/>
        <c:axId val="399189120"/>
      </c:areaChart>
      <c:catAx>
        <c:axId val="399183232"/>
        <c:scaling>
          <c:orientation val="minMax"/>
        </c:scaling>
        <c:delete val="0"/>
        <c:axPos val="b"/>
        <c:numFmt formatCode="General" sourceLinked="1"/>
        <c:majorTickMark val="out"/>
        <c:minorTickMark val="none"/>
        <c:tickLblPos val="nextTo"/>
        <c:txPr>
          <a:bodyPr/>
          <a:lstStyle/>
          <a:p>
            <a:pPr>
              <a:defRPr sz="1200"/>
            </a:pPr>
            <a:endParaRPr lang="en-US"/>
          </a:p>
        </c:txPr>
        <c:crossAx val="399189120"/>
        <c:crosses val="autoZero"/>
        <c:auto val="1"/>
        <c:lblAlgn val="ctr"/>
        <c:lblOffset val="100"/>
        <c:noMultiLvlLbl val="0"/>
      </c:catAx>
      <c:valAx>
        <c:axId val="399189120"/>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399183232"/>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39891135952116"/>
          <c:y val="0.179907098242029"/>
          <c:w val="0.74783574527184948"/>
          <c:h val="0.71429654830996703"/>
        </c:manualLayout>
      </c:layout>
      <c:areaChart>
        <c:grouping val="stacked"/>
        <c:varyColors val="0"/>
        <c:ser>
          <c:idx val="2"/>
          <c:order val="0"/>
          <c:tx>
            <c:strRef>
              <c:f>'Ethernet Segments'!$B$297</c:f>
              <c:strCache>
                <c:ptCount val="1"/>
                <c:pt idx="0">
                  <c:v>Enterprise</c:v>
                </c:pt>
              </c:strCache>
            </c:strRef>
          </c:tx>
          <c:cat>
            <c:numRef>
              <c:f>'Ethernet Segments'!$C$294:$L$294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Segments'!$C$297:$L$297</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34D8-CF45-B425-5BEB5159C6AC}"/>
            </c:ext>
          </c:extLst>
        </c:ser>
        <c:ser>
          <c:idx val="1"/>
          <c:order val="1"/>
          <c:tx>
            <c:strRef>
              <c:f>'Ethernet Segments'!$B$295</c:f>
              <c:strCache>
                <c:ptCount val="1"/>
                <c:pt idx="0">
                  <c:v>Telecom</c:v>
                </c:pt>
              </c:strCache>
            </c:strRef>
          </c:tx>
          <c:cat>
            <c:numRef>
              <c:f>'Ethernet Segments'!$C$294:$L$294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Segments'!$C$295:$L$295</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34D8-CF45-B425-5BEB5159C6AC}"/>
            </c:ext>
          </c:extLst>
        </c:ser>
        <c:ser>
          <c:idx val="0"/>
          <c:order val="2"/>
          <c:tx>
            <c:strRef>
              <c:f>'Ethernet Segments'!$B$296</c:f>
              <c:strCache>
                <c:ptCount val="1"/>
                <c:pt idx="0">
                  <c:v>Cloud</c:v>
                </c:pt>
              </c:strCache>
            </c:strRef>
          </c:tx>
          <c:cat>
            <c:numRef>
              <c:f>'Ethernet Segments'!$C$294:$L$294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Segments'!$C$296:$L$296</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34D8-CF45-B425-5BEB5159C6AC}"/>
            </c:ext>
          </c:extLst>
        </c:ser>
        <c:dLbls>
          <c:showLegendKey val="0"/>
          <c:showVal val="0"/>
          <c:showCatName val="0"/>
          <c:showSerName val="0"/>
          <c:showPercent val="0"/>
          <c:showBubbleSize val="0"/>
        </c:dLbls>
        <c:axId val="399237120"/>
        <c:axId val="399238656"/>
      </c:areaChart>
      <c:catAx>
        <c:axId val="399237120"/>
        <c:scaling>
          <c:orientation val="minMax"/>
        </c:scaling>
        <c:delete val="0"/>
        <c:axPos val="b"/>
        <c:numFmt formatCode="General" sourceLinked="1"/>
        <c:majorTickMark val="out"/>
        <c:minorTickMark val="none"/>
        <c:tickLblPos val="nextTo"/>
        <c:txPr>
          <a:bodyPr/>
          <a:lstStyle/>
          <a:p>
            <a:pPr>
              <a:defRPr sz="1200"/>
            </a:pPr>
            <a:endParaRPr lang="en-US"/>
          </a:p>
        </c:txPr>
        <c:crossAx val="399238656"/>
        <c:crosses val="autoZero"/>
        <c:auto val="1"/>
        <c:lblAlgn val="ctr"/>
        <c:lblOffset val="100"/>
        <c:noMultiLvlLbl val="0"/>
      </c:catAx>
      <c:valAx>
        <c:axId val="399238656"/>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399237120"/>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159839094177697"/>
          <c:y val="5.140705785508258E-2"/>
          <c:w val="0.80646511832301948"/>
          <c:h val="0.83829398352754203"/>
        </c:manualLayout>
      </c:layout>
      <c:barChart>
        <c:barDir val="col"/>
        <c:grouping val="clustered"/>
        <c:varyColors val="0"/>
        <c:ser>
          <c:idx val="0"/>
          <c:order val="0"/>
          <c:tx>
            <c:strRef>
              <c:f>'WDM Cloud (DCI)'!$C$80</c:f>
              <c:strCache>
                <c:ptCount val="1"/>
                <c:pt idx="0">
                  <c:v>Cloud (DCI)</c:v>
                </c:pt>
              </c:strCache>
            </c:strRef>
          </c:tx>
          <c:invertIfNegative val="0"/>
          <c:cat>
            <c:numRef>
              <c:f>'WDM Cloud (DCI)'!$D$79:$M$79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(DCI)'!$D$80:$M$80</c:f>
              <c:numCache>
                <c:formatCode>_(* #,##0_);_(* \(#,##0\);_(* "-"??_);_(@_)</c:formatCode>
                <c:ptCount val="10"/>
                <c:pt idx="0">
                  <c:v>15096.521746430493</c:v>
                </c:pt>
                <c:pt idx="1">
                  <c:v>52107.077374683708</c:v>
                </c:pt>
              </c:numCache>
            </c:numRef>
          </c:val>
          <c:extLst xmlns:c16r2="http://schemas.microsoft.com/office/drawing/2015/06/chart">
            <c:ext xmlns:c16="http://schemas.microsoft.com/office/drawing/2014/chart" uri="{C3380CC4-5D6E-409C-BE32-E72D297353CC}">
              <c16:uniqueId val="{00000000-DB56-6446-81C2-DF4EB82CC923}"/>
            </c:ext>
          </c:extLst>
        </c:ser>
        <c:ser>
          <c:idx val="2"/>
          <c:order val="1"/>
          <c:tx>
            <c:strRef>
              <c:f>'WDM Cloud (DCI)'!$C$81</c:f>
              <c:strCache>
                <c:ptCount val="1"/>
                <c:pt idx="0">
                  <c:v>Telecom</c:v>
                </c:pt>
              </c:strCache>
            </c:strRef>
          </c:tx>
          <c:spPr>
            <a:solidFill>
              <a:schemeClr val="accent2"/>
            </a:solidFill>
            <a:ln>
              <a:solidFill>
                <a:schemeClr val="accent2"/>
              </a:solidFill>
            </a:ln>
            <a:effectLst/>
          </c:spPr>
          <c:invertIfNegative val="0"/>
          <c:cat>
            <c:numRef>
              <c:f>'WDM Cloud (DCI)'!$D$79:$M$79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(DCI)'!$D$81:$M$81</c:f>
              <c:numCache>
                <c:formatCode>_(* #,##0_);_(* \(#,##0\);_(* "-"??_);_(@_)</c:formatCode>
                <c:ptCount val="10"/>
                <c:pt idx="0">
                  <c:v>52720.80928840585</c:v>
                </c:pt>
                <c:pt idx="1">
                  <c:v>51349.368665993024</c:v>
                </c:pt>
              </c:numCache>
            </c:numRef>
          </c:val>
          <c:extLst xmlns:c16r2="http://schemas.microsoft.com/office/drawing/2015/06/chart">
            <c:ext xmlns:c16="http://schemas.microsoft.com/office/drawing/2014/chart" uri="{C3380CC4-5D6E-409C-BE32-E72D297353CC}">
              <c16:uniqueId val="{00000001-DB56-6446-81C2-DF4EB82CC923}"/>
            </c:ext>
          </c:extLst>
        </c:ser>
        <c:ser>
          <c:idx val="1"/>
          <c:order val="2"/>
          <c:tx>
            <c:strRef>
              <c:f>'WDM Cloud (DCI)'!$C$82</c:f>
              <c:strCache>
                <c:ptCount val="1"/>
                <c:pt idx="0">
                  <c:v>Enterprise</c:v>
                </c:pt>
              </c:strCache>
            </c:strRef>
          </c:tx>
          <c:spPr>
            <a:solidFill>
              <a:schemeClr val="accent3"/>
            </a:solidFill>
            <a:ln>
              <a:solidFill>
                <a:schemeClr val="accent3"/>
              </a:solidFill>
            </a:ln>
            <a:effectLst/>
          </c:spPr>
          <c:invertIfNegative val="0"/>
          <c:cat>
            <c:numRef>
              <c:f>'WDM Cloud (DCI)'!$D$79:$M$79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(DCI)'!$D$82:$M$82</c:f>
              <c:numCache>
                <c:formatCode>_(* #,##0_);_(* \(#,##0\);_(* "-"??_);_(@_)</c:formatCode>
                <c:ptCount val="10"/>
                <c:pt idx="0">
                  <c:v>2798.6689651636584</c:v>
                </c:pt>
                <c:pt idx="1">
                  <c:v>6867.5539593232616</c:v>
                </c:pt>
              </c:numCache>
            </c:numRef>
          </c:val>
          <c:extLst xmlns:c16r2="http://schemas.microsoft.com/office/drawing/2015/06/chart">
            <c:ext xmlns:c16="http://schemas.microsoft.com/office/drawing/2014/chart" uri="{C3380CC4-5D6E-409C-BE32-E72D297353CC}">
              <c16:uniqueId val="{00000002-DB56-6446-81C2-DF4EB82CC923}"/>
            </c:ext>
          </c:extLst>
        </c:ser>
        <c:dLbls>
          <c:showLegendKey val="0"/>
          <c:showVal val="0"/>
          <c:showCatName val="0"/>
          <c:showSerName val="0"/>
          <c:showPercent val="0"/>
          <c:showBubbleSize val="0"/>
        </c:dLbls>
        <c:gapWidth val="150"/>
        <c:axId val="400509568"/>
        <c:axId val="400511360"/>
      </c:barChart>
      <c:catAx>
        <c:axId val="400509568"/>
        <c:scaling>
          <c:orientation val="minMax"/>
        </c:scaling>
        <c:delete val="0"/>
        <c:axPos val="b"/>
        <c:numFmt formatCode="General" sourceLinked="1"/>
        <c:majorTickMark val="out"/>
        <c:minorTickMark val="none"/>
        <c:tickLblPos val="nextTo"/>
        <c:txPr>
          <a:bodyPr/>
          <a:lstStyle/>
          <a:p>
            <a:pPr>
              <a:defRPr sz="1200"/>
            </a:pPr>
            <a:endParaRPr lang="en-US"/>
          </a:p>
        </c:txPr>
        <c:crossAx val="400511360"/>
        <c:crosses val="autoZero"/>
        <c:auto val="1"/>
        <c:lblAlgn val="ctr"/>
        <c:lblOffset val="100"/>
        <c:noMultiLvlLbl val="0"/>
      </c:catAx>
      <c:valAx>
        <c:axId val="400511360"/>
        <c:scaling>
          <c:orientation val="minMax"/>
        </c:scaling>
        <c:delete val="0"/>
        <c:axPos val="l"/>
        <c:majorGridlines/>
        <c:title>
          <c:tx>
            <c:rich>
              <a:bodyPr/>
              <a:lstStyle/>
              <a:p>
                <a:pPr>
                  <a:defRPr sz="1400"/>
                </a:pPr>
                <a:r>
                  <a:rPr lang="en-US" sz="1400"/>
                  <a:t>Units</a:t>
                </a:r>
              </a:p>
            </c:rich>
          </c:tx>
          <c:layout/>
          <c:overlay val="0"/>
        </c:title>
        <c:numFmt formatCode="_(* #,##0_);_(* \(#,##0\);_(* &quot;-&quot;??_);_(@_)" sourceLinked="1"/>
        <c:majorTickMark val="out"/>
        <c:minorTickMark val="none"/>
        <c:tickLblPos val="nextTo"/>
        <c:txPr>
          <a:bodyPr/>
          <a:lstStyle/>
          <a:p>
            <a:pPr>
              <a:defRPr sz="1400"/>
            </a:pPr>
            <a:endParaRPr lang="en-US"/>
          </a:p>
        </c:txPr>
        <c:crossAx val="400509568"/>
        <c:crosses val="autoZero"/>
        <c:crossBetween val="between"/>
      </c:valAx>
    </c:plotArea>
    <c:legend>
      <c:legendPos val="r"/>
      <c:layout>
        <c:manualLayout>
          <c:xMode val="edge"/>
          <c:yMode val="edge"/>
          <c:x val="0.1697823103511443"/>
          <c:y val="7.6962869044489957E-2"/>
          <c:w val="0.18787470843795676"/>
          <c:h val="0.2534121562880349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Based on transceivers</a:t>
            </a:r>
          </a:p>
        </c:rich>
      </c:tx>
      <c:layout>
        <c:manualLayout>
          <c:xMode val="edge"/>
          <c:yMode val="edge"/>
          <c:x val="0.32529545673636778"/>
          <c:y val="0"/>
        </c:manualLayout>
      </c:layout>
      <c:overlay val="1"/>
    </c:title>
    <c:autoTitleDeleted val="0"/>
    <c:plotArea>
      <c:layout>
        <c:manualLayout>
          <c:layoutTarget val="inner"/>
          <c:xMode val="edge"/>
          <c:yMode val="edge"/>
          <c:x val="0.10161571375105501"/>
          <c:y val="0.11201659803574564"/>
          <c:w val="0.86678139507270602"/>
          <c:h val="0.77864713475097036"/>
        </c:manualLayout>
      </c:layout>
      <c:lineChart>
        <c:grouping val="standard"/>
        <c:varyColors val="0"/>
        <c:ser>
          <c:idx val="0"/>
          <c:order val="0"/>
          <c:tx>
            <c:strRef>
              <c:f>'WDM Cloud (DCI)'!$C$84</c:f>
              <c:strCache>
                <c:ptCount val="1"/>
                <c:pt idx="0">
                  <c:v>Cloud (DCI)</c:v>
                </c:pt>
              </c:strCache>
            </c:strRef>
          </c:tx>
          <c:marker>
            <c:symbol val="none"/>
          </c:marker>
          <c:cat>
            <c:numRef>
              <c:f>'WDM Cloud (DCI)'!$D$79:$M$79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(DCI)'!$D$84:$M$84</c:f>
              <c:numCache>
                <c:formatCode>0%</c:formatCode>
                <c:ptCount val="10"/>
                <c:pt idx="0">
                  <c:v>0.65271573116098747</c:v>
                </c:pt>
                <c:pt idx="1">
                  <c:v>1.2155041751406821</c:v>
                </c:pt>
              </c:numCache>
            </c:numRef>
          </c:val>
          <c:smooth val="0"/>
          <c:extLst xmlns:c16r2="http://schemas.microsoft.com/office/drawing/2015/06/chart">
            <c:ext xmlns:c16="http://schemas.microsoft.com/office/drawing/2014/chart" uri="{C3380CC4-5D6E-409C-BE32-E72D297353CC}">
              <c16:uniqueId val="{00000000-4AC5-D448-8DE7-0872C149E45D}"/>
            </c:ext>
          </c:extLst>
        </c:ser>
        <c:ser>
          <c:idx val="2"/>
          <c:order val="1"/>
          <c:tx>
            <c:strRef>
              <c:f>'WDM Cloud (DCI)'!$C$85</c:f>
              <c:strCache>
                <c:ptCount val="1"/>
                <c:pt idx="0">
                  <c:v>Telecom</c:v>
                </c:pt>
              </c:strCache>
            </c:strRef>
          </c:tx>
          <c:spPr>
            <a:ln>
              <a:solidFill>
                <a:schemeClr val="accent2"/>
              </a:solidFill>
            </a:ln>
          </c:spPr>
          <c:marker>
            <c:symbol val="none"/>
          </c:marker>
          <c:cat>
            <c:numRef>
              <c:f>'WDM Cloud (DCI)'!$D$79:$M$79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(DCI)'!$D$85:$M$85</c:f>
              <c:numCache>
                <c:formatCode>0%</c:formatCode>
                <c:ptCount val="10"/>
                <c:pt idx="0">
                  <c:v>0.29596786483557369</c:v>
                </c:pt>
                <c:pt idx="1">
                  <c:v>0.2621767066226075</c:v>
                </c:pt>
              </c:numCache>
            </c:numRef>
          </c:val>
          <c:smooth val="0"/>
          <c:extLst xmlns:c16r2="http://schemas.microsoft.com/office/drawing/2015/06/chart">
            <c:ext xmlns:c16="http://schemas.microsoft.com/office/drawing/2014/chart" uri="{C3380CC4-5D6E-409C-BE32-E72D297353CC}">
              <c16:uniqueId val="{00000002-4AC5-D448-8DE7-0872C149E45D}"/>
            </c:ext>
          </c:extLst>
        </c:ser>
        <c:ser>
          <c:idx val="1"/>
          <c:order val="2"/>
          <c:tx>
            <c:strRef>
              <c:f>'WDM Cloud (DCI)'!$C$86</c:f>
              <c:strCache>
                <c:ptCount val="1"/>
                <c:pt idx="0">
                  <c:v>Enterprise</c:v>
                </c:pt>
              </c:strCache>
            </c:strRef>
          </c:tx>
          <c:spPr>
            <a:ln>
              <a:solidFill>
                <a:schemeClr val="accent3"/>
              </a:solidFill>
            </a:ln>
          </c:spPr>
          <c:marker>
            <c:symbol val="none"/>
          </c:marker>
          <c:cat>
            <c:numRef>
              <c:f>'WDM Cloud (DCI)'!$D$79:$M$79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(DCI)'!$D$86:$M$86</c:f>
              <c:numCache>
                <c:formatCode>0%</c:formatCode>
                <c:ptCount val="10"/>
                <c:pt idx="0">
                  <c:v>0.58795662920711655</c:v>
                </c:pt>
                <c:pt idx="1">
                  <c:v>0.60022360376721973</c:v>
                </c:pt>
              </c:numCache>
            </c:numRef>
          </c:val>
          <c:smooth val="0"/>
          <c:extLst xmlns:c16r2="http://schemas.microsoft.com/office/drawing/2015/06/chart">
            <c:ext xmlns:c16="http://schemas.microsoft.com/office/drawing/2014/chart" uri="{C3380CC4-5D6E-409C-BE32-E72D297353CC}">
              <c16:uniqueId val="{00000001-4AC5-D448-8DE7-0872C149E45D}"/>
            </c:ext>
          </c:extLst>
        </c:ser>
        <c:dLbls>
          <c:showLegendKey val="0"/>
          <c:showVal val="0"/>
          <c:showCatName val="0"/>
          <c:showSerName val="0"/>
          <c:showPercent val="0"/>
          <c:showBubbleSize val="0"/>
        </c:dLbls>
        <c:marker val="1"/>
        <c:smooth val="0"/>
        <c:axId val="400534528"/>
        <c:axId val="400540416"/>
      </c:lineChart>
      <c:catAx>
        <c:axId val="400534528"/>
        <c:scaling>
          <c:orientation val="minMax"/>
        </c:scaling>
        <c:delete val="0"/>
        <c:axPos val="b"/>
        <c:numFmt formatCode="General" sourceLinked="1"/>
        <c:majorTickMark val="out"/>
        <c:minorTickMark val="none"/>
        <c:tickLblPos val="nextTo"/>
        <c:txPr>
          <a:bodyPr/>
          <a:lstStyle/>
          <a:p>
            <a:pPr>
              <a:defRPr sz="1100"/>
            </a:pPr>
            <a:endParaRPr lang="en-US"/>
          </a:p>
        </c:txPr>
        <c:crossAx val="400540416"/>
        <c:crosses val="autoZero"/>
        <c:auto val="1"/>
        <c:lblAlgn val="ctr"/>
        <c:lblOffset val="100"/>
        <c:noMultiLvlLbl val="0"/>
      </c:catAx>
      <c:valAx>
        <c:axId val="400540416"/>
        <c:scaling>
          <c:orientation val="minMax"/>
          <c:min val="0"/>
        </c:scaling>
        <c:delete val="0"/>
        <c:axPos val="l"/>
        <c:majorGridlines/>
        <c:title>
          <c:tx>
            <c:rich>
              <a:bodyPr rot="-5400000" vert="horz"/>
              <a:lstStyle/>
              <a:p>
                <a:pPr>
                  <a:defRPr/>
                </a:pPr>
                <a:r>
                  <a:rPr lang="en-US"/>
                  <a:t>Annual growth in bandwidth</a:t>
                </a:r>
              </a:p>
            </c:rich>
          </c:tx>
          <c:layout/>
          <c:overlay val="0"/>
        </c:title>
        <c:numFmt formatCode="0%" sourceLinked="1"/>
        <c:majorTickMark val="out"/>
        <c:minorTickMark val="none"/>
        <c:tickLblPos val="nextTo"/>
        <c:txPr>
          <a:bodyPr/>
          <a:lstStyle/>
          <a:p>
            <a:pPr>
              <a:defRPr sz="1100"/>
            </a:pPr>
            <a:endParaRPr lang="en-US"/>
          </a:p>
        </c:txPr>
        <c:crossAx val="400534528"/>
        <c:crosses val="autoZero"/>
        <c:crossBetween val="between"/>
      </c:valAx>
    </c:plotArea>
    <c:legend>
      <c:legendPos val="r"/>
      <c:layout>
        <c:manualLayout>
          <c:xMode val="edge"/>
          <c:yMode val="edge"/>
          <c:x val="0.73056153845527461"/>
          <c:y val="0.13854532081381113"/>
          <c:w val="0.21419794354730354"/>
          <c:h val="0.25163878806906581"/>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2016</a:t>
            </a:r>
            <a:r>
              <a:rPr lang="en-US" sz="1600" baseline="0"/>
              <a:t> DWDM transceiver sales by </a:t>
            </a:r>
          </a:p>
          <a:p>
            <a:pPr>
              <a:defRPr sz="1600"/>
            </a:pPr>
            <a:r>
              <a:rPr lang="en-US" sz="1600" baseline="0"/>
              <a:t>segment: $</a:t>
            </a:r>
            <a:r>
              <a:rPr lang="en-US" sz="1600" baseline="0">
                <a:solidFill>
                  <a:sysClr val="windowText" lastClr="000000"/>
                </a:solidFill>
              </a:rPr>
              <a:t>0.66 billion </a:t>
            </a:r>
            <a:r>
              <a:rPr lang="en-US" sz="1600" baseline="0"/>
              <a:t>total</a:t>
            </a:r>
            <a:r>
              <a:rPr lang="en-US" sz="1600"/>
              <a:t> </a:t>
            </a:r>
          </a:p>
        </c:rich>
      </c:tx>
      <c:layout>
        <c:manualLayout>
          <c:xMode val="edge"/>
          <c:yMode val="edge"/>
          <c:x val="6.774678073748483E-2"/>
          <c:y val="2.5163977186604316E-2"/>
        </c:manualLayout>
      </c:layout>
      <c:overlay val="0"/>
    </c:title>
    <c:autoTitleDeleted val="0"/>
    <c:plotArea>
      <c:layout>
        <c:manualLayout>
          <c:layoutTarget val="inner"/>
          <c:xMode val="edge"/>
          <c:yMode val="edge"/>
          <c:x val="0.17233104814454972"/>
          <c:y val="0.31554492105843002"/>
          <c:w val="0.45555036140067928"/>
          <c:h val="0.6279481892740566"/>
        </c:manualLayout>
      </c:layout>
      <c:pieChart>
        <c:varyColors val="1"/>
        <c:ser>
          <c:idx val="0"/>
          <c:order val="0"/>
          <c:tx>
            <c:strRef>
              <c:f>'WDM Cloud (DCI)'!$C$89:$C$91</c:f>
              <c:strCache>
                <c:ptCount val="1"/>
                <c:pt idx="0">
                  <c:v>Cloud (DCI) Telecom Enterprise</c:v>
                </c:pt>
              </c:strCache>
            </c:strRef>
          </c:tx>
          <c:dPt>
            <c:idx val="1"/>
            <c:bubble3D val="0"/>
            <c:explosion val="2"/>
            <c:extLst xmlns:c16r2="http://schemas.microsoft.com/office/drawing/2015/06/chart">
              <c:ext xmlns:c16="http://schemas.microsoft.com/office/drawing/2014/chart" uri="{C3380CC4-5D6E-409C-BE32-E72D297353CC}">
                <c16:uniqueId val="{00000000-5D1A-B644-97E9-BB7A63CF6DA4}"/>
              </c:ext>
            </c:extLst>
          </c:dPt>
          <c:dLbls>
            <c:spPr>
              <a:noFill/>
              <a:ln>
                <a:noFill/>
              </a:ln>
              <a:effectLst/>
            </c:spPr>
            <c:txPr>
              <a:bodyPr/>
              <a:lstStyle/>
              <a:p>
                <a:pPr>
                  <a:defRPr sz="1200"/>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'WDM Cloud (DCI)'!$C$89:$C$91</c:f>
              <c:strCache>
                <c:ptCount val="3"/>
                <c:pt idx="0">
                  <c:v>Cloud (DCI)</c:v>
                </c:pt>
                <c:pt idx="1">
                  <c:v>Telecom</c:v>
                </c:pt>
                <c:pt idx="2">
                  <c:v>Enterprise</c:v>
                </c:pt>
              </c:strCache>
            </c:strRef>
          </c:cat>
          <c:val>
            <c:numRef>
              <c:f>'WDM Cloud (DCI)'!$D$89:$D$91</c:f>
              <c:numCache>
                <c:formatCode>_("$"* #,##0_);_("$"* \(#,##0\);_("$"* "-"??_);_(@_)</c:formatCode>
                <c:ptCount val="3"/>
                <c:pt idx="0">
                  <c:v>142.40790098788366</c:v>
                </c:pt>
                <c:pt idx="1">
                  <c:v>497.32381506485746</c:v>
                </c:pt>
                <c:pt idx="2">
                  <c:v>26.400291377258814</c:v>
                </c:pt>
              </c:numCache>
            </c:numRef>
          </c:val>
          <c:extLst xmlns:c16r2="http://schemas.microsoft.com/office/drawing/2015/06/chart">
            <c:ext xmlns:c16="http://schemas.microsoft.com/office/drawing/2014/chart" uri="{C3380CC4-5D6E-409C-BE32-E72D297353CC}">
              <c16:uniqueId val="{00000000-BB9C-2046-AE5C-951C6213ECE2}"/>
            </c:ext>
          </c:extLst>
        </c:ser>
        <c:dLbls>
          <c:dLblPos val="outEnd"/>
          <c:showLegendKey val="0"/>
          <c:showVal val="1"/>
          <c:showCatName val="0"/>
          <c:showSerName val="0"/>
          <c:showPercent val="0"/>
          <c:showBubbleSize val="0"/>
          <c:showLeaderLines val="0"/>
        </c:dLbls>
        <c:firstSliceAng val="80"/>
      </c:pieChart>
    </c:plotArea>
    <c:plotVisOnly val="1"/>
    <c:dispBlanksAs val="gap"/>
    <c:showDLblsOverMax val="0"/>
  </c:chart>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2020 DWDM transceiver</a:t>
            </a:r>
            <a:r>
              <a:rPr lang="en-US" sz="1600" baseline="0"/>
              <a:t> sales</a:t>
            </a:r>
            <a:r>
              <a:rPr lang="en-US" sz="1600"/>
              <a:t> by segment: $0.71 billion</a:t>
            </a:r>
            <a:r>
              <a:rPr lang="en-US" sz="1600" baseline="0"/>
              <a:t> total</a:t>
            </a:r>
            <a:endParaRPr lang="en-US" sz="1600"/>
          </a:p>
        </c:rich>
      </c:tx>
      <c:layout>
        <c:manualLayout>
          <c:xMode val="edge"/>
          <c:yMode val="edge"/>
          <c:x val="0.20184778437989001"/>
          <c:y val="1.38609015399391E-2"/>
        </c:manualLayout>
      </c:layout>
      <c:overlay val="0"/>
    </c:title>
    <c:autoTitleDeleted val="0"/>
    <c:plotArea>
      <c:layout>
        <c:manualLayout>
          <c:layoutTarget val="inner"/>
          <c:xMode val="edge"/>
          <c:yMode val="edge"/>
          <c:x val="0.26004342106070449"/>
          <c:y val="0.3032222486142786"/>
          <c:w val="0.53185949479996131"/>
          <c:h val="0.60476053638255711"/>
        </c:manualLayout>
      </c:layout>
      <c:pieChart>
        <c:varyColors val="1"/>
        <c:ser>
          <c:idx val="0"/>
          <c:order val="0"/>
          <c:dLbls>
            <c:spPr>
              <a:noFill/>
              <a:ln>
                <a:noFill/>
              </a:ln>
              <a:effectLst/>
            </c:spPr>
            <c:txPr>
              <a:bodyPr/>
              <a:lstStyle/>
              <a:p>
                <a:pPr>
                  <a:defRPr sz="1200"/>
                </a:pPr>
                <a:endParaRPr lang="en-US"/>
              </a:p>
            </c:txPr>
            <c:dLblPos val="outEnd"/>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'WDM Cloud (DCI)'!$C$89:$C$91</c:f>
              <c:strCache>
                <c:ptCount val="3"/>
                <c:pt idx="0">
                  <c:v>Cloud (DCI)</c:v>
                </c:pt>
                <c:pt idx="1">
                  <c:v>Telecom</c:v>
                </c:pt>
                <c:pt idx="2">
                  <c:v>Enterprise</c:v>
                </c:pt>
              </c:strCache>
            </c:strRef>
          </c:cat>
          <c:val>
            <c:numRef>
              <c:f>'WDM Cloud (DCI)'!$H$89:$H$91</c:f>
              <c:numCache>
                <c:formatCode>_("$"* #,##0_);_("$"* \(#,##0\);_("$"* "-"??_);_(@_)</c:formatCode>
                <c:ptCount val="3"/>
              </c:numCache>
            </c:numRef>
          </c:val>
          <c:extLst xmlns:c16r2="http://schemas.microsoft.com/office/drawing/2015/06/chart">
            <c:ext xmlns:c16="http://schemas.microsoft.com/office/drawing/2014/chart" uri="{C3380CC4-5D6E-409C-BE32-E72D297353CC}">
              <c16:uniqueId val="{00000000-0798-0B49-89EB-A40045EAD069}"/>
            </c:ext>
          </c:extLst>
        </c:ser>
        <c:dLbls>
          <c:showLegendKey val="0"/>
          <c:showVal val="1"/>
          <c:showCatName val="0"/>
          <c:showSerName val="0"/>
          <c:showPercent val="0"/>
          <c:showBubbleSize val="0"/>
          <c:showLeaderLines val="1"/>
        </c:dLbls>
        <c:firstSliceAng val="58"/>
      </c:pieChart>
    </c:plotArea>
    <c:plotVisOnly val="1"/>
    <c:dispBlanksAs val="gap"/>
    <c:showDLblsOverMax val="0"/>
  </c:chart>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557410034270626"/>
          <c:y val="4.4846922865465703E-2"/>
          <c:w val="0.82106854905508764"/>
          <c:h val="0.82527627909294499"/>
        </c:manualLayout>
      </c:layout>
      <c:barChart>
        <c:barDir val="col"/>
        <c:grouping val="stacked"/>
        <c:varyColors val="0"/>
        <c:ser>
          <c:idx val="2"/>
          <c:order val="0"/>
          <c:tx>
            <c:strRef>
              <c:f>'WDM Cloud (DCI)'!$C$91</c:f>
              <c:strCache>
                <c:ptCount val="1"/>
                <c:pt idx="0">
                  <c:v>Enterprise</c:v>
                </c:pt>
              </c:strCache>
            </c:strRef>
          </c:tx>
          <c:spPr>
            <a:solidFill>
              <a:schemeClr val="accent3"/>
            </a:solidFill>
            <a:ln>
              <a:noFill/>
            </a:ln>
          </c:spPr>
          <c:invertIfNegative val="0"/>
          <c:cat>
            <c:numRef>
              <c:f>'WDM Cloud (DCI)'!$D$88:$M$88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(DCI)'!$D$91:$M$91</c:f>
              <c:numCache>
                <c:formatCode>_("$"* #,##0_);_("$"* \(#,##0\);_("$"* "-"??_);_(@_)</c:formatCode>
                <c:ptCount val="10"/>
                <c:pt idx="0">
                  <c:v>26.400291377258814</c:v>
                </c:pt>
                <c:pt idx="1">
                  <c:v>42.496369038486577</c:v>
                </c:pt>
              </c:numCache>
            </c:numRef>
          </c:val>
          <c:extLst xmlns:c16r2="http://schemas.microsoft.com/office/drawing/2015/06/chart">
            <c:ext xmlns:c16="http://schemas.microsoft.com/office/drawing/2014/chart" uri="{C3380CC4-5D6E-409C-BE32-E72D297353CC}">
              <c16:uniqueId val="{00000002-0D74-8745-AA54-23D8328DD2C1}"/>
            </c:ext>
          </c:extLst>
        </c:ser>
        <c:ser>
          <c:idx val="1"/>
          <c:order val="1"/>
          <c:tx>
            <c:strRef>
              <c:f>'WDM Cloud (DCI)'!$C$90</c:f>
              <c:strCache>
                <c:ptCount val="1"/>
                <c:pt idx="0">
                  <c:v>Telecom</c:v>
                </c:pt>
              </c:strCache>
            </c:strRef>
          </c:tx>
          <c:spPr>
            <a:solidFill>
              <a:schemeClr val="accent2"/>
            </a:solidFill>
            <a:ln>
              <a:noFill/>
            </a:ln>
          </c:spPr>
          <c:invertIfNegative val="0"/>
          <c:cat>
            <c:numRef>
              <c:f>'WDM Cloud (DCI)'!$D$88:$M$88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(DCI)'!$D$90:$M$90</c:f>
              <c:numCache>
                <c:formatCode>_("$"* #,##0_);_("$"* \(#,##0\);_("$"* "-"??_);_(@_)</c:formatCode>
                <c:ptCount val="10"/>
                <c:pt idx="0">
                  <c:v>497.32381506485746</c:v>
                </c:pt>
                <c:pt idx="1">
                  <c:v>320.7613328445758</c:v>
                </c:pt>
              </c:numCache>
            </c:numRef>
          </c:val>
          <c:extLst xmlns:c16r2="http://schemas.microsoft.com/office/drawing/2015/06/chart">
            <c:ext xmlns:c16="http://schemas.microsoft.com/office/drawing/2014/chart" uri="{C3380CC4-5D6E-409C-BE32-E72D297353CC}">
              <c16:uniqueId val="{00000001-0D74-8745-AA54-23D8328DD2C1}"/>
            </c:ext>
          </c:extLst>
        </c:ser>
        <c:ser>
          <c:idx val="0"/>
          <c:order val="2"/>
          <c:tx>
            <c:strRef>
              <c:f>'WDM Cloud (DCI)'!$C$89</c:f>
              <c:strCache>
                <c:ptCount val="1"/>
                <c:pt idx="0">
                  <c:v>Cloud (DCI)</c:v>
                </c:pt>
              </c:strCache>
            </c:strRef>
          </c:tx>
          <c:invertIfNegative val="0"/>
          <c:cat>
            <c:numRef>
              <c:f>'WDM Cloud (DCI)'!$D$88:$M$88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(DCI)'!$D$89:$M$89</c:f>
              <c:numCache>
                <c:formatCode>_("$"* #,##0_);_("$"* \(#,##0\);_("$"* "-"??_);_(@_)</c:formatCode>
                <c:ptCount val="10"/>
                <c:pt idx="0">
                  <c:v>142.40790098788366</c:v>
                </c:pt>
                <c:pt idx="1">
                  <c:v>318.08952811693752</c:v>
                </c:pt>
              </c:numCache>
            </c:numRef>
          </c:val>
          <c:extLst xmlns:c16r2="http://schemas.microsoft.com/office/drawing/2015/06/chart">
            <c:ext xmlns:c16="http://schemas.microsoft.com/office/drawing/2014/chart" uri="{C3380CC4-5D6E-409C-BE32-E72D297353CC}">
              <c16:uniqueId val="{00000000-0D74-8745-AA54-23D8328DD2C1}"/>
            </c:ext>
          </c:extLst>
        </c:ser>
        <c:dLbls>
          <c:showLegendKey val="0"/>
          <c:showVal val="0"/>
          <c:showCatName val="0"/>
          <c:showSerName val="0"/>
          <c:showPercent val="0"/>
          <c:showBubbleSize val="0"/>
        </c:dLbls>
        <c:gapWidth val="150"/>
        <c:overlap val="100"/>
        <c:axId val="400983552"/>
        <c:axId val="400985088"/>
      </c:barChart>
      <c:catAx>
        <c:axId val="400983552"/>
        <c:scaling>
          <c:orientation val="minMax"/>
        </c:scaling>
        <c:delete val="0"/>
        <c:axPos val="b"/>
        <c:numFmt formatCode="General" sourceLinked="1"/>
        <c:majorTickMark val="out"/>
        <c:minorTickMark val="none"/>
        <c:tickLblPos val="nextTo"/>
        <c:txPr>
          <a:bodyPr/>
          <a:lstStyle/>
          <a:p>
            <a:pPr>
              <a:defRPr sz="1200"/>
            </a:pPr>
            <a:endParaRPr lang="en-US"/>
          </a:p>
        </c:txPr>
        <c:crossAx val="400985088"/>
        <c:crosses val="autoZero"/>
        <c:auto val="1"/>
        <c:lblAlgn val="ctr"/>
        <c:lblOffset val="100"/>
        <c:noMultiLvlLbl val="0"/>
      </c:catAx>
      <c:valAx>
        <c:axId val="400985088"/>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1.2406084989526899E-2"/>
              <c:y val="0.33204795446219898"/>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400983552"/>
        <c:crosses val="autoZero"/>
        <c:crossBetween val="between"/>
      </c:valAx>
    </c:plotArea>
    <c:legend>
      <c:legendPos val="r"/>
      <c:layout>
        <c:manualLayout>
          <c:xMode val="edge"/>
          <c:yMode val="edge"/>
          <c:x val="0.1516223267409037"/>
          <c:y val="6.9640564720600304E-2"/>
          <c:w val="0.17316004477479802"/>
          <c:h val="0.2235286805344103"/>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078199909422"/>
          <c:y val="6.5889462955491473E-2"/>
          <c:w val="0.79062986555328973"/>
          <c:h val="0.825580530857281"/>
        </c:manualLayout>
      </c:layout>
      <c:barChart>
        <c:barDir val="col"/>
        <c:grouping val="clustered"/>
        <c:varyColors val="0"/>
        <c:ser>
          <c:idx val="2"/>
          <c:order val="0"/>
          <c:tx>
            <c:strRef>
              <c:f>'WDM Cloud (DCI)'!$C$172</c:f>
              <c:strCache>
                <c:ptCount val="1"/>
                <c:pt idx="0">
                  <c:v>100 Gbps</c:v>
                </c:pt>
              </c:strCache>
            </c:strRef>
          </c:tx>
          <c:spPr>
            <a:solidFill>
              <a:schemeClr val="accent1"/>
            </a:solidFill>
            <a:ln w="25400">
              <a:solidFill>
                <a:schemeClr val="accent1"/>
              </a:solidFill>
            </a:ln>
          </c:spPr>
          <c:invertIfNegative val="0"/>
          <c:cat>
            <c:numRef>
              <c:f>'WDM Cloud (DCI)'!$D$167:$M$167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(DCI)'!$D$172:$M$172</c:f>
              <c:numCache>
                <c:formatCode>#,##0</c:formatCode>
                <c:ptCount val="10"/>
                <c:pt idx="0">
                  <c:v>15096.521746430493</c:v>
                </c:pt>
                <c:pt idx="1">
                  <c:v>47148.000451606786</c:v>
                </c:pt>
              </c:numCache>
            </c:numRef>
          </c:val>
          <c:extLst xmlns:c16r2="http://schemas.microsoft.com/office/drawing/2015/06/chart">
            <c:ext xmlns:c16="http://schemas.microsoft.com/office/drawing/2014/chart" uri="{C3380CC4-5D6E-409C-BE32-E72D297353CC}">
              <c16:uniqueId val="{00000000-36C7-5946-B520-CB40ACF6F037}"/>
            </c:ext>
          </c:extLst>
        </c:ser>
        <c:ser>
          <c:idx val="1"/>
          <c:order val="1"/>
          <c:tx>
            <c:strRef>
              <c:f>'WDM Cloud (DCI)'!$C$173</c:f>
              <c:strCache>
                <c:ptCount val="1"/>
                <c:pt idx="0">
                  <c:v>200 Gbps</c:v>
                </c:pt>
              </c:strCache>
            </c:strRef>
          </c:tx>
          <c:invertIfNegative val="0"/>
          <c:cat>
            <c:numRef>
              <c:f>'WDM Cloud (DCI)'!$D$167:$M$167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(DCI)'!$D$173:$M$173</c:f>
              <c:numCache>
                <c:formatCode>#,##0</c:formatCode>
                <c:ptCount val="10"/>
                <c:pt idx="0">
                  <c:v>0</c:v>
                </c:pt>
                <c:pt idx="1">
                  <c:v>4959.0769230769238</c:v>
                </c:pt>
              </c:numCache>
            </c:numRef>
          </c:val>
          <c:extLst xmlns:c16r2="http://schemas.microsoft.com/office/drawing/2015/06/chart">
            <c:ext xmlns:c16="http://schemas.microsoft.com/office/drawing/2014/chart" uri="{C3380CC4-5D6E-409C-BE32-E72D297353CC}">
              <c16:uniqueId val="{00000001-36C7-5946-B520-CB40ACF6F037}"/>
            </c:ext>
          </c:extLst>
        </c:ser>
        <c:ser>
          <c:idx val="3"/>
          <c:order val="2"/>
          <c:tx>
            <c:strRef>
              <c:f>'WDM Cloud (DCI)'!$C$174</c:f>
              <c:strCache>
                <c:ptCount val="1"/>
                <c:pt idx="0">
                  <c:v>400G ZR</c:v>
                </c:pt>
              </c:strCache>
            </c:strRef>
          </c:tx>
          <c:invertIfNegative val="0"/>
          <c:val>
            <c:numRef>
              <c:f>'WDM Cloud (DCI)'!$D$174:$M$174</c:f>
              <c:numCache>
                <c:formatCode>#,##0</c:formatCode>
                <c:ptCount val="10"/>
                <c:pt idx="0">
                  <c:v>0</c:v>
                </c:pt>
                <c:pt idx="1">
                  <c:v>0</c:v>
                </c:pt>
              </c:numCache>
            </c:numRef>
          </c:val>
          <c:extLst xmlns:c16r2="http://schemas.microsoft.com/office/drawing/2015/06/chart">
            <c:ext xmlns:c16="http://schemas.microsoft.com/office/drawing/2014/chart" uri="{C3380CC4-5D6E-409C-BE32-E72D297353CC}">
              <c16:uniqueId val="{00000001-7A2F-944F-834A-30C2F42C0FF7}"/>
            </c:ext>
          </c:extLst>
        </c:ser>
        <c:ser>
          <c:idx val="4"/>
          <c:order val="3"/>
          <c:tx>
            <c:strRef>
              <c:f>'WDM Cloud (DCI)'!$C$175</c:f>
              <c:strCache>
                <c:ptCount val="1"/>
                <c:pt idx="0">
                  <c:v>400G ZR+</c:v>
                </c:pt>
              </c:strCache>
            </c:strRef>
          </c:tx>
          <c:invertIfNegative val="0"/>
          <c:val>
            <c:numRef>
              <c:f>'WDM Cloud (DCI)'!$D$175:$M$175</c:f>
              <c:numCache>
                <c:formatCode>#,##0</c:formatCode>
                <c:ptCount val="10"/>
                <c:pt idx="0">
                  <c:v>0</c:v>
                </c:pt>
                <c:pt idx="1">
                  <c:v>0</c:v>
                </c:pt>
              </c:numCache>
            </c:numRef>
          </c:val>
          <c:extLst xmlns:c16r2="http://schemas.microsoft.com/office/drawing/2015/06/chart">
            <c:ext xmlns:c16="http://schemas.microsoft.com/office/drawing/2014/chart" uri="{C3380CC4-5D6E-409C-BE32-E72D297353CC}">
              <c16:uniqueId val="{00000002-7A2F-944F-834A-30C2F42C0FF7}"/>
            </c:ext>
          </c:extLst>
        </c:ser>
        <c:ser>
          <c:idx val="0"/>
          <c:order val="4"/>
          <c:tx>
            <c:strRef>
              <c:f>'WDM Cloud (DCI)'!$C$176</c:f>
              <c:strCache>
                <c:ptCount val="1"/>
                <c:pt idx="0">
                  <c:v>400/600/800G on-board</c:v>
                </c:pt>
              </c:strCache>
            </c:strRef>
          </c:tx>
          <c:spPr>
            <a:solidFill>
              <a:schemeClr val="accent3"/>
            </a:solidFill>
            <a:ln>
              <a:solidFill>
                <a:schemeClr val="accent3"/>
              </a:solidFill>
            </a:ln>
          </c:spPr>
          <c:invertIfNegative val="0"/>
          <c:cat>
            <c:numRef>
              <c:f>'WDM Cloud (DCI)'!$D$167:$M$167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(DCI)'!$D$176:$M$176</c:f>
              <c:numCache>
                <c:formatCode>#,##0</c:formatCode>
                <c:ptCount val="10"/>
                <c:pt idx="0">
                  <c:v>0</c:v>
                </c:pt>
                <c:pt idx="1">
                  <c:v>0</c:v>
                </c:pt>
              </c:numCache>
            </c:numRef>
          </c:val>
          <c:extLst xmlns:c16r2="http://schemas.microsoft.com/office/drawing/2015/06/chart">
            <c:ext xmlns:c16="http://schemas.microsoft.com/office/drawing/2014/chart" uri="{C3380CC4-5D6E-409C-BE32-E72D297353CC}">
              <c16:uniqueId val="{00000002-36C7-5946-B520-CB40ACF6F037}"/>
            </c:ext>
          </c:extLst>
        </c:ser>
        <c:dLbls>
          <c:showLegendKey val="0"/>
          <c:showVal val="0"/>
          <c:showCatName val="0"/>
          <c:showSerName val="0"/>
          <c:showPercent val="0"/>
          <c:showBubbleSize val="0"/>
        </c:dLbls>
        <c:gapWidth val="150"/>
        <c:axId val="401023360"/>
        <c:axId val="401024896"/>
      </c:barChart>
      <c:catAx>
        <c:axId val="401023360"/>
        <c:scaling>
          <c:orientation val="minMax"/>
        </c:scaling>
        <c:delete val="0"/>
        <c:axPos val="b"/>
        <c:numFmt formatCode="General" sourceLinked="1"/>
        <c:majorTickMark val="out"/>
        <c:minorTickMark val="none"/>
        <c:tickLblPos val="nextTo"/>
        <c:crossAx val="401024896"/>
        <c:crosses val="autoZero"/>
        <c:auto val="1"/>
        <c:lblAlgn val="ctr"/>
        <c:lblOffset val="100"/>
        <c:noMultiLvlLbl val="0"/>
      </c:catAx>
      <c:valAx>
        <c:axId val="401024896"/>
        <c:scaling>
          <c:orientation val="minMax"/>
        </c:scaling>
        <c:delete val="0"/>
        <c:axPos val="l"/>
        <c:majorGridlines/>
        <c:title>
          <c:tx>
            <c:rich>
              <a:bodyPr/>
              <a:lstStyle/>
              <a:p>
                <a:pPr>
                  <a:defRPr sz="1600" b="0"/>
                </a:pPr>
                <a:r>
                  <a:rPr lang="en-US" sz="1600" b="0"/>
                  <a:t>Shipments (Units)</a:t>
                </a:r>
              </a:p>
            </c:rich>
          </c:tx>
          <c:layout/>
          <c:overlay val="0"/>
        </c:title>
        <c:numFmt formatCode="#,##0" sourceLinked="1"/>
        <c:majorTickMark val="out"/>
        <c:minorTickMark val="none"/>
        <c:tickLblPos val="nextTo"/>
        <c:crossAx val="401023360"/>
        <c:crosses val="autoZero"/>
        <c:crossBetween val="between"/>
      </c:valAx>
    </c:plotArea>
    <c:legend>
      <c:legendPos val="t"/>
      <c:layout>
        <c:manualLayout>
          <c:xMode val="edge"/>
          <c:yMode val="edge"/>
          <c:x val="0.18377997046835262"/>
          <c:y val="8.6887216705997597E-2"/>
          <c:w val="0.31515975763682508"/>
          <c:h val="0.37975421879869981"/>
        </c:manualLayout>
      </c:layout>
      <c:overlay val="0"/>
      <c:spPr>
        <a:solidFill>
          <a:schemeClr val="bg1"/>
        </a:solidFill>
        <a:ln>
          <a:solidFill>
            <a:schemeClr val="tx1">
              <a:lumMod val="65000"/>
              <a:lumOff val="35000"/>
            </a:schemeClr>
          </a:solidFill>
        </a:ln>
      </c:sp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Based on ports</a:t>
            </a:r>
          </a:p>
        </c:rich>
      </c:tx>
      <c:layout/>
      <c:overlay val="1"/>
    </c:title>
    <c:autoTitleDeleted val="0"/>
    <c:plotArea>
      <c:layout>
        <c:manualLayout>
          <c:layoutTarget val="inner"/>
          <c:xMode val="edge"/>
          <c:yMode val="edge"/>
          <c:x val="0.10161571375105501"/>
          <c:y val="7.5470992285136304E-2"/>
          <c:w val="0.86678139507270602"/>
          <c:h val="0.81519274050157964"/>
        </c:manualLayout>
      </c:layout>
      <c:lineChart>
        <c:grouping val="standard"/>
        <c:varyColors val="0"/>
        <c:ser>
          <c:idx val="0"/>
          <c:order val="0"/>
          <c:tx>
            <c:strRef>
              <c:f>'WDM Cloud (DCI)'!$C$84</c:f>
              <c:strCache>
                <c:ptCount val="1"/>
                <c:pt idx="0">
                  <c:v>Cloud (DCI)</c:v>
                </c:pt>
              </c:strCache>
            </c:strRef>
          </c:tx>
          <c:marker>
            <c:symbol val="none"/>
          </c:marker>
          <c:cat>
            <c:numRef>
              <c:f>'WDM Cloud (DCI)'!$D$79:$M$79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(DCI)'!$D$286:$M$286</c:f>
              <c:numCache>
                <c:formatCode>0%</c:formatCode>
                <c:ptCount val="10"/>
                <c:pt idx="0">
                  <c:v>0.74547713349130551</c:v>
                </c:pt>
                <c:pt idx="1">
                  <c:v>1.0062042860894831</c:v>
                </c:pt>
              </c:numCache>
            </c:numRef>
          </c:val>
          <c:smooth val="0"/>
          <c:extLst xmlns:c16r2="http://schemas.microsoft.com/office/drawing/2015/06/chart">
            <c:ext xmlns:c16="http://schemas.microsoft.com/office/drawing/2014/chart" uri="{C3380CC4-5D6E-409C-BE32-E72D297353CC}">
              <c16:uniqueId val="{00000000-F825-DE41-AD32-A7B944E8E637}"/>
            </c:ext>
          </c:extLst>
        </c:ser>
        <c:ser>
          <c:idx val="2"/>
          <c:order val="1"/>
          <c:tx>
            <c:strRef>
              <c:f>'WDM Cloud (DCI)'!$C$85</c:f>
              <c:strCache>
                <c:ptCount val="1"/>
                <c:pt idx="0">
                  <c:v>Telecom</c:v>
                </c:pt>
              </c:strCache>
            </c:strRef>
          </c:tx>
          <c:spPr>
            <a:ln>
              <a:solidFill>
                <a:schemeClr val="accent2"/>
              </a:solidFill>
            </a:ln>
          </c:spPr>
          <c:marker>
            <c:symbol val="none"/>
          </c:marker>
          <c:cat>
            <c:numRef>
              <c:f>'WDM Cloud (DCI)'!$D$79:$M$79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(DCI)'!$D$299:$M$299</c:f>
              <c:numCache>
                <c:formatCode>0%</c:formatCode>
                <c:ptCount val="10"/>
                <c:pt idx="0">
                  <c:v>0.44235431147059034</c:v>
                </c:pt>
                <c:pt idx="1">
                  <c:v>0.35328245912124601</c:v>
                </c:pt>
              </c:numCache>
            </c:numRef>
          </c:val>
          <c:smooth val="0"/>
          <c:extLst xmlns:c16r2="http://schemas.microsoft.com/office/drawing/2015/06/chart">
            <c:ext xmlns:c16="http://schemas.microsoft.com/office/drawing/2014/chart" uri="{C3380CC4-5D6E-409C-BE32-E72D297353CC}">
              <c16:uniqueId val="{00000002-F825-DE41-AD32-A7B944E8E637}"/>
            </c:ext>
          </c:extLst>
        </c:ser>
        <c:ser>
          <c:idx val="1"/>
          <c:order val="2"/>
          <c:tx>
            <c:strRef>
              <c:f>'WDM Cloud (DCI)'!$C$86</c:f>
              <c:strCache>
                <c:ptCount val="1"/>
                <c:pt idx="0">
                  <c:v>Enterprise</c:v>
                </c:pt>
              </c:strCache>
            </c:strRef>
          </c:tx>
          <c:spPr>
            <a:ln>
              <a:solidFill>
                <a:schemeClr val="accent3"/>
              </a:solidFill>
            </a:ln>
          </c:spPr>
          <c:marker>
            <c:symbol val="none"/>
          </c:marker>
          <c:cat>
            <c:numRef>
              <c:f>'WDM Cloud (DCI)'!$D$79:$M$79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(DCI)'!$D$312:$M$312</c:f>
              <c:numCache>
                <c:formatCode>0%</c:formatCode>
                <c:ptCount val="10"/>
                <c:pt idx="0">
                  <c:v>0.54895873151955743</c:v>
                </c:pt>
                <c:pt idx="1">
                  <c:v>0.50801378088463789</c:v>
                </c:pt>
              </c:numCache>
            </c:numRef>
          </c:val>
          <c:smooth val="0"/>
          <c:extLst xmlns:c16r2="http://schemas.microsoft.com/office/drawing/2015/06/chart">
            <c:ext xmlns:c16="http://schemas.microsoft.com/office/drawing/2014/chart" uri="{C3380CC4-5D6E-409C-BE32-E72D297353CC}">
              <c16:uniqueId val="{00000001-F825-DE41-AD32-A7B944E8E637}"/>
            </c:ext>
          </c:extLst>
        </c:ser>
        <c:dLbls>
          <c:showLegendKey val="0"/>
          <c:showVal val="0"/>
          <c:showCatName val="0"/>
          <c:showSerName val="0"/>
          <c:showPercent val="0"/>
          <c:showBubbleSize val="0"/>
        </c:dLbls>
        <c:marker val="1"/>
        <c:smooth val="0"/>
        <c:axId val="401072896"/>
        <c:axId val="401074432"/>
      </c:lineChart>
      <c:catAx>
        <c:axId val="401072896"/>
        <c:scaling>
          <c:orientation val="minMax"/>
        </c:scaling>
        <c:delete val="0"/>
        <c:axPos val="b"/>
        <c:numFmt formatCode="General" sourceLinked="1"/>
        <c:majorTickMark val="out"/>
        <c:minorTickMark val="none"/>
        <c:tickLblPos val="nextTo"/>
        <c:txPr>
          <a:bodyPr/>
          <a:lstStyle/>
          <a:p>
            <a:pPr>
              <a:defRPr sz="1100"/>
            </a:pPr>
            <a:endParaRPr lang="en-US"/>
          </a:p>
        </c:txPr>
        <c:crossAx val="401074432"/>
        <c:crosses val="autoZero"/>
        <c:auto val="1"/>
        <c:lblAlgn val="ctr"/>
        <c:lblOffset val="100"/>
        <c:noMultiLvlLbl val="0"/>
      </c:catAx>
      <c:valAx>
        <c:axId val="401074432"/>
        <c:scaling>
          <c:orientation val="minMax"/>
          <c:max val="1.5"/>
          <c:min val="0"/>
        </c:scaling>
        <c:delete val="0"/>
        <c:axPos val="l"/>
        <c:majorGridlines/>
        <c:title>
          <c:tx>
            <c:rich>
              <a:bodyPr rot="-5400000" vert="horz"/>
              <a:lstStyle/>
              <a:p>
                <a:pPr>
                  <a:defRPr/>
                </a:pPr>
                <a:r>
                  <a:rPr lang="en-US"/>
                  <a:t>Annual growth in bandwidth</a:t>
                </a:r>
              </a:p>
            </c:rich>
          </c:tx>
          <c:layout/>
          <c:overlay val="0"/>
        </c:title>
        <c:numFmt formatCode="0%" sourceLinked="1"/>
        <c:majorTickMark val="out"/>
        <c:minorTickMark val="none"/>
        <c:tickLblPos val="nextTo"/>
        <c:txPr>
          <a:bodyPr/>
          <a:lstStyle/>
          <a:p>
            <a:pPr>
              <a:defRPr sz="1100"/>
            </a:pPr>
            <a:endParaRPr lang="en-US"/>
          </a:p>
        </c:txPr>
        <c:crossAx val="401072896"/>
        <c:crosses val="autoZero"/>
        <c:crossBetween val="between"/>
      </c:valAx>
    </c:plotArea>
    <c:legend>
      <c:legendPos val="r"/>
      <c:layout>
        <c:manualLayout>
          <c:xMode val="edge"/>
          <c:yMode val="edge"/>
          <c:x val="0.7536381248478915"/>
          <c:y val="0.15441941246304275"/>
          <c:w val="0.19746701567133071"/>
          <c:h val="0.24827816593319901"/>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079615048119"/>
          <c:y val="5.1400554097404488E-2"/>
          <c:w val="0.81822112860892393"/>
          <c:h val="0.8326195683872849"/>
        </c:manualLayout>
      </c:layout>
      <c:barChart>
        <c:barDir val="col"/>
        <c:grouping val="stacked"/>
        <c:varyColors val="0"/>
        <c:ser>
          <c:idx val="0"/>
          <c:order val="0"/>
          <c:tx>
            <c:strRef>
              <c:f>'WDM Cloud (DCI)'!$C$366</c:f>
              <c:strCache>
                <c:ptCount val="1"/>
                <c:pt idx="0">
                  <c:v>≤ 40 km</c:v>
                </c:pt>
              </c:strCache>
            </c:strRef>
          </c:tx>
          <c:invertIfNegative val="0"/>
          <c:cat>
            <c:numRef>
              <c:f>'WDM Cloud (DCI)'!$D$356:$M$356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(DCI)'!$D$366:$M$366</c:f>
              <c:numCache>
                <c:formatCode>_(* #,##0_);_(* \(#,##0\);_(* "-"??_);_(@_)</c:formatCode>
                <c:ptCount val="10"/>
                <c:pt idx="0">
                  <c:v>6038.6086985721977</c:v>
                </c:pt>
                <c:pt idx="1">
                  <c:v>32100.766264923768</c:v>
                </c:pt>
              </c:numCache>
            </c:numRef>
          </c:val>
          <c:extLst xmlns:c16r2="http://schemas.microsoft.com/office/drawing/2015/06/chart">
            <c:ext xmlns:c16="http://schemas.microsoft.com/office/drawing/2014/chart" uri="{C3380CC4-5D6E-409C-BE32-E72D297353CC}">
              <c16:uniqueId val="{00000000-6AF5-1C42-AA93-835DF5A539EA}"/>
            </c:ext>
          </c:extLst>
        </c:ser>
        <c:ser>
          <c:idx val="1"/>
          <c:order val="1"/>
          <c:tx>
            <c:strRef>
              <c:f>'WDM Cloud (DCI)'!$C$367</c:f>
              <c:strCache>
                <c:ptCount val="1"/>
                <c:pt idx="0">
                  <c:v>≤ 80 km</c:v>
                </c:pt>
              </c:strCache>
            </c:strRef>
          </c:tx>
          <c:invertIfNegative val="0"/>
          <c:cat>
            <c:numRef>
              <c:f>'WDM Cloud (DCI)'!$D$356:$M$356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(DCI)'!$D$367:$M$367</c:f>
              <c:numCache>
                <c:formatCode>_(* #,##0_);_(* \(#,##0\);_(* "-"??_);_(@_)</c:formatCode>
                <c:ptCount val="10"/>
                <c:pt idx="0">
                  <c:v>754.82608732152471</c:v>
                </c:pt>
                <c:pt idx="1">
                  <c:v>5210.7077374683713</c:v>
                </c:pt>
              </c:numCache>
            </c:numRef>
          </c:val>
          <c:extLst xmlns:c16r2="http://schemas.microsoft.com/office/drawing/2015/06/chart">
            <c:ext xmlns:c16="http://schemas.microsoft.com/office/drawing/2014/chart" uri="{C3380CC4-5D6E-409C-BE32-E72D297353CC}">
              <c16:uniqueId val="{00000001-6AF5-1C42-AA93-835DF5A539EA}"/>
            </c:ext>
          </c:extLst>
        </c:ser>
        <c:ser>
          <c:idx val="2"/>
          <c:order val="2"/>
          <c:tx>
            <c:strRef>
              <c:f>'WDM Cloud (DCI)'!$C$368</c:f>
              <c:strCache>
                <c:ptCount val="1"/>
                <c:pt idx="0">
                  <c:v>&gt; 80 km</c:v>
                </c:pt>
              </c:strCache>
            </c:strRef>
          </c:tx>
          <c:invertIfNegative val="0"/>
          <c:cat>
            <c:numRef>
              <c:f>'WDM Cloud (DCI)'!$D$356:$M$356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(DCI)'!$D$368:$M$368</c:f>
              <c:numCache>
                <c:formatCode>_(* #,##0_);_(* \(#,##0\);_(* "-"??_);_(@_)</c:formatCode>
                <c:ptCount val="10"/>
                <c:pt idx="0">
                  <c:v>8303.0869605367698</c:v>
                </c:pt>
                <c:pt idx="1">
                  <c:v>14795.603372291571</c:v>
                </c:pt>
              </c:numCache>
            </c:numRef>
          </c:val>
          <c:extLst xmlns:c16r2="http://schemas.microsoft.com/office/drawing/2015/06/chart">
            <c:ext xmlns:c16="http://schemas.microsoft.com/office/drawing/2014/chart" uri="{C3380CC4-5D6E-409C-BE32-E72D297353CC}">
              <c16:uniqueId val="{00000002-6AF5-1C42-AA93-835DF5A539EA}"/>
            </c:ext>
          </c:extLst>
        </c:ser>
        <c:dLbls>
          <c:showLegendKey val="0"/>
          <c:showVal val="0"/>
          <c:showCatName val="0"/>
          <c:showSerName val="0"/>
          <c:showPercent val="0"/>
          <c:showBubbleSize val="0"/>
        </c:dLbls>
        <c:gapWidth val="150"/>
        <c:overlap val="100"/>
        <c:axId val="400721408"/>
        <c:axId val="400722944"/>
      </c:barChart>
      <c:catAx>
        <c:axId val="400721408"/>
        <c:scaling>
          <c:orientation val="minMax"/>
        </c:scaling>
        <c:delete val="0"/>
        <c:axPos val="b"/>
        <c:numFmt formatCode="General" sourceLinked="1"/>
        <c:majorTickMark val="out"/>
        <c:minorTickMark val="none"/>
        <c:tickLblPos val="nextTo"/>
        <c:crossAx val="400722944"/>
        <c:crosses val="autoZero"/>
        <c:auto val="1"/>
        <c:lblAlgn val="ctr"/>
        <c:lblOffset val="100"/>
        <c:noMultiLvlLbl val="0"/>
      </c:catAx>
      <c:valAx>
        <c:axId val="400722944"/>
        <c:scaling>
          <c:orientation val="minMax"/>
        </c:scaling>
        <c:delete val="0"/>
        <c:axPos val="l"/>
        <c:majorGridlines/>
        <c:numFmt formatCode="_(* #,##0_);_(* \(#,##0\);_(* &quot;-&quot;??_);_(@_)" sourceLinked="1"/>
        <c:majorTickMark val="out"/>
        <c:minorTickMark val="none"/>
        <c:tickLblPos val="nextTo"/>
        <c:crossAx val="400721408"/>
        <c:crosses val="autoZero"/>
        <c:crossBetween val="between"/>
      </c:valAx>
    </c:plotArea>
    <c:legend>
      <c:legendPos val="r"/>
      <c:layout>
        <c:manualLayout>
          <c:xMode val="edge"/>
          <c:yMode val="edge"/>
          <c:x val="0.19380686789151361"/>
          <c:y val="8.7386993292505113E-2"/>
          <c:w val="0.16745815836843742"/>
          <c:h val="0.25578120443277924"/>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40G by form factor </a:t>
            </a:r>
          </a:p>
        </c:rich>
      </c:tx>
      <c:layout>
        <c:manualLayout>
          <c:xMode val="edge"/>
          <c:yMode val="edge"/>
          <c:x val="0.36194148480115701"/>
          <c:y val="2.5445992617308202E-2"/>
        </c:manualLayout>
      </c:layout>
      <c:overlay val="0"/>
    </c:title>
    <c:autoTitleDeleted val="0"/>
    <c:plotArea>
      <c:layout/>
      <c:lineChart>
        <c:grouping val="standard"/>
        <c:varyColors val="0"/>
        <c:ser>
          <c:idx val="0"/>
          <c:order val="0"/>
          <c:tx>
            <c:strRef>
              <c:f>'Ethernet Summary'!$B$166</c:f>
              <c:strCache>
                <c:ptCount val="1"/>
                <c:pt idx="0">
                  <c:v>CFP</c:v>
                </c:pt>
              </c:strCache>
            </c:strRef>
          </c:tx>
          <c:cat>
            <c:numRef>
              <c:f>'Ethernet Summary'!$C$165:$L$165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Summary'!$C$166:$L$166</c:f>
              <c:numCache>
                <c:formatCode>_(* #,##0_);_(* \(#,##0\);_(* "-"??_);_(@_)</c:formatCode>
                <c:ptCount val="10"/>
                <c:pt idx="0">
                  <c:v>7446</c:v>
                </c:pt>
                <c:pt idx="1">
                  <c:v>3248</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53AB-2243-B302-5AD8269E92A0}"/>
            </c:ext>
          </c:extLst>
        </c:ser>
        <c:ser>
          <c:idx val="1"/>
          <c:order val="1"/>
          <c:tx>
            <c:strRef>
              <c:f>'Ethernet Summary'!$B$167</c:f>
              <c:strCache>
                <c:ptCount val="1"/>
                <c:pt idx="0">
                  <c:v>QSFP+</c:v>
                </c:pt>
              </c:strCache>
            </c:strRef>
          </c:tx>
          <c:spPr>
            <a:ln>
              <a:solidFill>
                <a:schemeClr val="accent4"/>
              </a:solidFill>
            </a:ln>
          </c:spPr>
          <c:marker>
            <c:symbol val="square"/>
            <c:size val="5"/>
            <c:spPr>
              <a:solidFill>
                <a:schemeClr val="accent4"/>
              </a:solidFill>
              <a:ln>
                <a:solidFill>
                  <a:schemeClr val="accent4"/>
                </a:solidFill>
              </a:ln>
            </c:spPr>
          </c:marker>
          <c:cat>
            <c:numRef>
              <c:f>'Ethernet Summary'!$C$165:$L$165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Summary'!$C$167:$L$167</c:f>
              <c:numCache>
                <c:formatCode>_(* #,##0_);_(* \(#,##0\);_(* "-"??_);_(@_)</c:formatCode>
                <c:ptCount val="10"/>
                <c:pt idx="0">
                  <c:v>3145622</c:v>
                </c:pt>
                <c:pt idx="1">
                  <c:v>3860912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53AB-2243-B302-5AD8269E92A0}"/>
            </c:ext>
          </c:extLst>
        </c:ser>
        <c:dLbls>
          <c:showLegendKey val="0"/>
          <c:showVal val="0"/>
          <c:showCatName val="0"/>
          <c:showSerName val="0"/>
          <c:showPercent val="0"/>
          <c:showBubbleSize val="0"/>
        </c:dLbls>
        <c:marker val="1"/>
        <c:smooth val="0"/>
        <c:axId val="119986816"/>
        <c:axId val="120001280"/>
      </c:lineChart>
      <c:catAx>
        <c:axId val="119986816"/>
        <c:scaling>
          <c:orientation val="minMax"/>
        </c:scaling>
        <c:delete val="0"/>
        <c:axPos val="b"/>
        <c:numFmt formatCode="General" sourceLinked="1"/>
        <c:majorTickMark val="out"/>
        <c:minorTickMark val="none"/>
        <c:tickLblPos val="nextTo"/>
        <c:txPr>
          <a:bodyPr/>
          <a:lstStyle/>
          <a:p>
            <a:pPr>
              <a:defRPr sz="1200"/>
            </a:pPr>
            <a:endParaRPr lang="en-US"/>
          </a:p>
        </c:txPr>
        <c:crossAx val="120001280"/>
        <c:crosses val="autoZero"/>
        <c:auto val="1"/>
        <c:lblAlgn val="ctr"/>
        <c:lblOffset val="100"/>
        <c:noMultiLvlLbl val="0"/>
      </c:catAx>
      <c:valAx>
        <c:axId val="120001280"/>
        <c:scaling>
          <c:orientation val="minMax"/>
        </c:scaling>
        <c:delete val="0"/>
        <c:axPos val="l"/>
        <c:majorGridlines/>
        <c:numFmt formatCode="_(* #,##0_);_(* \(#,##0\);_(* &quot;-&quot;??_);_(@_)" sourceLinked="1"/>
        <c:majorTickMark val="out"/>
        <c:minorTickMark val="none"/>
        <c:tickLblPos val="nextTo"/>
        <c:txPr>
          <a:bodyPr/>
          <a:lstStyle/>
          <a:p>
            <a:pPr>
              <a:defRPr sz="1100"/>
            </a:pPr>
            <a:endParaRPr lang="en-US"/>
          </a:p>
        </c:txPr>
        <c:crossAx val="119986816"/>
        <c:crosses val="autoZero"/>
        <c:crossBetween val="between"/>
      </c:valAx>
    </c:plotArea>
    <c:legend>
      <c:legendPos val="t"/>
      <c:layout>
        <c:manualLayout>
          <c:xMode val="edge"/>
          <c:yMode val="edge"/>
          <c:x val="0.27172453675574199"/>
          <c:y val="0.117181776076884"/>
          <c:w val="0.46520492137470898"/>
          <c:h val="6.49800963440757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Accumulated bandwidth</a:t>
            </a:r>
            <a:r>
              <a:rPr lang="en-US" sz="1600" baseline="0"/>
              <a:t> </a:t>
            </a:r>
          </a:p>
          <a:p>
            <a:pPr>
              <a:defRPr/>
            </a:pPr>
            <a:r>
              <a:rPr lang="en-US" sz="1600" baseline="0"/>
              <a:t>(DWDM ports)  </a:t>
            </a:r>
            <a:r>
              <a:rPr lang="en-US"/>
              <a:t>2020</a:t>
            </a:r>
          </a:p>
        </c:rich>
      </c:tx>
      <c:layout/>
      <c:overlay val="1"/>
    </c:title>
    <c:autoTitleDeleted val="0"/>
    <c:plotArea>
      <c:layout>
        <c:manualLayout>
          <c:layoutTarget val="inner"/>
          <c:xMode val="edge"/>
          <c:yMode val="edge"/>
          <c:x val="0.26308890715843886"/>
          <c:y val="0.19101371364723987"/>
          <c:w val="0.47382244952450508"/>
          <c:h val="0.75719613361582816"/>
        </c:manualLayout>
      </c:layout>
      <c:pieChart>
        <c:varyColors val="1"/>
        <c:ser>
          <c:idx val="0"/>
          <c:order val="0"/>
          <c:dLbls>
            <c:spPr>
              <a:noFill/>
              <a:ln>
                <a:noFill/>
              </a:ln>
              <a:effectLst/>
            </c:spPr>
            <c:txPr>
              <a:bodyPr/>
              <a:lstStyle/>
              <a:p>
                <a:pPr>
                  <a:defRPr sz="1100"/>
                </a:pPr>
                <a:endParaRPr lang="en-US"/>
              </a:p>
            </c:txPr>
            <c:dLblPos val="outEnd"/>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numRef>
              <c:f>'WDM Cloud (DCI)'!$P$284:$P$286</c:f>
              <c:numCache>
                <c:formatCode>General</c:formatCode>
                <c:ptCount val="3"/>
              </c:numCache>
            </c:numRef>
          </c:cat>
          <c:val>
            <c:numRef>
              <c:f>'WDM Cloud (DCI)'!$Q$284:$Q$286</c:f>
              <c:numCache>
                <c:formatCode>General</c:formatCode>
                <c:ptCount val="3"/>
              </c:numCache>
            </c:numRef>
          </c:val>
          <c:extLst xmlns:c16r2="http://schemas.microsoft.com/office/drawing/2015/06/chart">
            <c:ext xmlns:c16="http://schemas.microsoft.com/office/drawing/2014/chart" uri="{C3380CC4-5D6E-409C-BE32-E72D297353CC}">
              <c16:uniqueId val="{00000000-EECB-014D-96FE-04041653395D}"/>
            </c:ext>
          </c:extLst>
        </c:ser>
        <c:dLbls>
          <c:showLegendKey val="0"/>
          <c:showVal val="1"/>
          <c:showCatName val="0"/>
          <c:showSerName val="0"/>
          <c:showPercent val="0"/>
          <c:showBubbleSize val="0"/>
          <c:showLeaderLines val="1"/>
        </c:dLbls>
        <c:firstSliceAng val="80"/>
      </c:pieChart>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b="1" i="0" baseline="0">
                <a:effectLst/>
              </a:rPr>
              <a:t>Accumulated bandwidth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b="1" i="0" baseline="0">
                <a:effectLst/>
              </a:rPr>
              <a:t>(DWDM ports) </a:t>
            </a:r>
            <a:r>
              <a:rPr lang="en-US"/>
              <a:t>2025</a:t>
            </a:r>
          </a:p>
        </c:rich>
      </c:tx>
      <c:layout>
        <c:manualLayout>
          <c:xMode val="edge"/>
          <c:yMode val="edge"/>
          <c:x val="0.11940933301953799"/>
          <c:y val="1.6895464964526177E-2"/>
        </c:manualLayout>
      </c:layout>
      <c:overlay val="1"/>
    </c:title>
    <c:autoTitleDeleted val="0"/>
    <c:plotArea>
      <c:layout>
        <c:manualLayout>
          <c:layoutTarget val="inner"/>
          <c:xMode val="edge"/>
          <c:yMode val="edge"/>
          <c:x val="0.26308890715843886"/>
          <c:y val="0.19101371364723987"/>
          <c:w val="0.47382244952450508"/>
          <c:h val="0.75719613361582816"/>
        </c:manualLayout>
      </c:layout>
      <c:pieChart>
        <c:varyColors val="1"/>
        <c:ser>
          <c:idx val="0"/>
          <c:order val="0"/>
          <c:dLbls>
            <c:spPr>
              <a:noFill/>
              <a:ln>
                <a:noFill/>
              </a:ln>
              <a:effectLst/>
            </c:spPr>
            <c:txPr>
              <a:bodyPr/>
              <a:lstStyle/>
              <a:p>
                <a:pPr>
                  <a:defRPr sz="1100"/>
                </a:pPr>
                <a:endParaRPr lang="en-US"/>
              </a:p>
            </c:txPr>
            <c:dLblPos val="outEnd"/>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numRef>
              <c:f>'WDM Cloud (DCI)'!$P$284:$P$286</c:f>
              <c:numCache>
                <c:formatCode>General</c:formatCode>
                <c:ptCount val="3"/>
              </c:numCache>
            </c:numRef>
          </c:cat>
          <c:val>
            <c:numRef>
              <c:f>'WDM Cloud (DCI)'!$R$284:$R$286</c:f>
              <c:numCache>
                <c:formatCode>General</c:formatCode>
                <c:ptCount val="3"/>
              </c:numCache>
            </c:numRef>
          </c:val>
          <c:extLst xmlns:c16r2="http://schemas.microsoft.com/office/drawing/2015/06/chart">
            <c:ext xmlns:c16="http://schemas.microsoft.com/office/drawing/2014/chart" uri="{C3380CC4-5D6E-409C-BE32-E72D297353CC}">
              <c16:uniqueId val="{00000000-D5A4-A247-9665-D1780A597091}"/>
            </c:ext>
          </c:extLst>
        </c:ser>
        <c:dLbls>
          <c:showLegendKey val="0"/>
          <c:showVal val="1"/>
          <c:showCatName val="0"/>
          <c:showSerName val="0"/>
          <c:showPercent val="0"/>
          <c:showBubbleSize val="0"/>
          <c:showLeaderLines val="1"/>
        </c:dLbls>
        <c:firstSliceAng val="80"/>
      </c:pieChart>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3323582139521"/>
          <c:y val="7.4467774861475655E-2"/>
          <c:w val="0.78781122688593019"/>
          <c:h val="0.81414224263633694"/>
        </c:manualLayout>
      </c:layout>
      <c:barChart>
        <c:barDir val="col"/>
        <c:grouping val="clustered"/>
        <c:varyColors val="0"/>
        <c:ser>
          <c:idx val="0"/>
          <c:order val="0"/>
          <c:tx>
            <c:strRef>
              <c:f>'WDM Cloud (DCI)'!$C$271</c:f>
              <c:strCache>
                <c:ptCount val="1"/>
                <c:pt idx="0">
                  <c:v>100 Gbps</c:v>
                </c:pt>
              </c:strCache>
            </c:strRef>
          </c:tx>
          <c:spPr>
            <a:solidFill>
              <a:schemeClr val="accent1"/>
            </a:solidFill>
            <a:ln>
              <a:noFill/>
            </a:ln>
            <a:effectLst/>
          </c:spPr>
          <c:invertIfNegative val="0"/>
          <c:cat>
            <c:numRef>
              <c:f>'WDM Cloud (DCI)'!$D$266:$M$266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(DCI)'!$D$271:$M$271</c:f>
              <c:numCache>
                <c:formatCode>#,##0</c:formatCode>
                <c:ptCount val="10"/>
                <c:pt idx="0">
                  <c:v>312088</c:v>
                </c:pt>
                <c:pt idx="1">
                  <c:v>347869</c:v>
                </c:pt>
              </c:numCache>
            </c:numRef>
          </c:val>
          <c:extLst xmlns:c16r2="http://schemas.microsoft.com/office/drawing/2015/06/chart">
            <c:ext xmlns:c16="http://schemas.microsoft.com/office/drawing/2014/chart" uri="{C3380CC4-5D6E-409C-BE32-E72D297353CC}">
              <c16:uniqueId val="{00000000-9939-F54E-91F8-DCBA97735E0D}"/>
            </c:ext>
          </c:extLst>
        </c:ser>
        <c:ser>
          <c:idx val="1"/>
          <c:order val="1"/>
          <c:tx>
            <c:strRef>
              <c:f>'WDM Cloud (DCI)'!$C$272</c:f>
              <c:strCache>
                <c:ptCount val="1"/>
                <c:pt idx="0">
                  <c:v>200 Gbps</c:v>
                </c:pt>
              </c:strCache>
            </c:strRef>
          </c:tx>
          <c:spPr>
            <a:solidFill>
              <a:schemeClr val="accent2"/>
            </a:solidFill>
            <a:ln>
              <a:noFill/>
            </a:ln>
            <a:effectLst/>
          </c:spPr>
          <c:invertIfNegative val="0"/>
          <c:cat>
            <c:numRef>
              <c:f>'WDM Cloud (DCI)'!$D$266:$M$266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(DCI)'!$D$272:$M$272</c:f>
              <c:numCache>
                <c:formatCode>#,##0</c:formatCode>
                <c:ptCount val="10"/>
                <c:pt idx="0">
                  <c:v>0</c:v>
                </c:pt>
                <c:pt idx="1">
                  <c:v>45500</c:v>
                </c:pt>
              </c:numCache>
            </c:numRef>
          </c:val>
          <c:extLst xmlns:c16r2="http://schemas.microsoft.com/office/drawing/2015/06/chart">
            <c:ext xmlns:c16="http://schemas.microsoft.com/office/drawing/2014/chart" uri="{C3380CC4-5D6E-409C-BE32-E72D297353CC}">
              <c16:uniqueId val="{00000001-9939-F54E-91F8-DCBA97735E0D}"/>
            </c:ext>
          </c:extLst>
        </c:ser>
        <c:ser>
          <c:idx val="2"/>
          <c:order val="2"/>
          <c:tx>
            <c:strRef>
              <c:f>'WDM Cloud (DCI)'!$C$273</c:f>
              <c:strCache>
                <c:ptCount val="1"/>
                <c:pt idx="0">
                  <c:v>400 Gbps and above</c:v>
                </c:pt>
              </c:strCache>
            </c:strRef>
          </c:tx>
          <c:spPr>
            <a:solidFill>
              <a:schemeClr val="accent3"/>
            </a:solidFill>
            <a:ln>
              <a:noFill/>
            </a:ln>
            <a:effectLst/>
          </c:spPr>
          <c:invertIfNegative val="0"/>
          <c:cat>
            <c:numRef>
              <c:f>'WDM Cloud (DCI)'!$D$266:$M$266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(DCI)'!$D$273:$M$273</c:f>
              <c:numCache>
                <c:formatCode>#,##0</c:formatCode>
                <c:ptCount val="10"/>
                <c:pt idx="0">
                  <c:v>0</c:v>
                </c:pt>
                <c:pt idx="1">
                  <c:v>4000</c:v>
                </c:pt>
              </c:numCache>
            </c:numRef>
          </c:val>
          <c:extLst xmlns:c16r2="http://schemas.microsoft.com/office/drawing/2015/06/chart">
            <c:ext xmlns:c16="http://schemas.microsoft.com/office/drawing/2014/chart" uri="{C3380CC4-5D6E-409C-BE32-E72D297353CC}">
              <c16:uniqueId val="{00000002-9939-F54E-91F8-DCBA97735E0D}"/>
            </c:ext>
          </c:extLst>
        </c:ser>
        <c:dLbls>
          <c:showLegendKey val="0"/>
          <c:showVal val="0"/>
          <c:showCatName val="0"/>
          <c:showSerName val="0"/>
          <c:showPercent val="0"/>
          <c:showBubbleSize val="0"/>
        </c:dLbls>
        <c:gapWidth val="219"/>
        <c:overlap val="-27"/>
        <c:axId val="401357824"/>
        <c:axId val="401359616"/>
      </c:barChart>
      <c:catAx>
        <c:axId val="40135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359616"/>
        <c:crosses val="autoZero"/>
        <c:auto val="1"/>
        <c:lblAlgn val="ctr"/>
        <c:lblOffset val="100"/>
        <c:noMultiLvlLbl val="0"/>
      </c:catAx>
      <c:valAx>
        <c:axId val="401359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Port Shipments (Units)</a:t>
                </a:r>
              </a:p>
            </c:rich>
          </c:tx>
          <c:layout>
            <c:manualLayout>
              <c:xMode val="edge"/>
              <c:yMode val="edge"/>
              <c:x val="2.6868419445499368E-2"/>
              <c:y val="0.24552019539224262"/>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357824"/>
        <c:crosses val="autoZero"/>
        <c:crossBetween val="between"/>
      </c:valAx>
      <c:spPr>
        <a:noFill/>
        <a:ln>
          <a:noFill/>
        </a:ln>
        <a:effectLst/>
      </c:spPr>
    </c:plotArea>
    <c:legend>
      <c:legendPos val="b"/>
      <c:layout>
        <c:manualLayout>
          <c:xMode val="edge"/>
          <c:yMode val="edge"/>
          <c:x val="0.19980730982373399"/>
          <c:y val="0.11726319355359682"/>
          <c:w val="0.27386206802190671"/>
          <c:h val="0.35638482253877685"/>
        </c:manualLayout>
      </c:layout>
      <c:overlay val="0"/>
      <c:spPr>
        <a:solidFill>
          <a:schemeClr val="bg1"/>
        </a:solidFill>
        <a:ln>
          <a:solidFill>
            <a:schemeClr val="bg1">
              <a:lumMod val="65000"/>
            </a:schemeClr>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74811039680864"/>
          <c:y val="5.1850054683753526E-2"/>
          <c:w val="0.84225187357466313"/>
          <c:h val="0.84171280509648794"/>
        </c:manualLayout>
      </c:layout>
      <c:lineChart>
        <c:grouping val="standard"/>
        <c:varyColors val="0"/>
        <c:ser>
          <c:idx val="0"/>
          <c:order val="0"/>
          <c:spPr>
            <a:ln w="28575" cap="rnd">
              <a:solidFill>
                <a:schemeClr val="accent2"/>
              </a:solidFill>
              <a:round/>
            </a:ln>
            <a:effectLst/>
          </c:spPr>
          <c:marker>
            <c:symbol val="none"/>
          </c:marker>
          <c:cat>
            <c:numRef>
              <c:f>'WDM Cloud (DCI)'!$D$88:$M$88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(DCI)'!$D$114:$M$114</c:f>
              <c:numCache>
                <c:formatCode>0%</c:formatCode>
                <c:ptCount val="10"/>
                <c:pt idx="0">
                  <c:v>0.22626951372689755</c:v>
                </c:pt>
                <c:pt idx="1">
                  <c:v>0.27763615178838813</c:v>
                </c:pt>
              </c:numCache>
            </c:numRef>
          </c:val>
          <c:smooth val="0"/>
          <c:extLst xmlns:c16r2="http://schemas.microsoft.com/office/drawing/2015/06/chart">
            <c:ext xmlns:c16="http://schemas.microsoft.com/office/drawing/2014/chart" uri="{C3380CC4-5D6E-409C-BE32-E72D297353CC}">
              <c16:uniqueId val="{00000000-C85D-1542-80A8-0CB555101156}"/>
            </c:ext>
          </c:extLst>
        </c:ser>
        <c:dLbls>
          <c:showLegendKey val="0"/>
          <c:showVal val="0"/>
          <c:showCatName val="0"/>
          <c:showSerName val="0"/>
          <c:showPercent val="0"/>
          <c:showBubbleSize val="0"/>
        </c:dLbls>
        <c:marker val="1"/>
        <c:smooth val="0"/>
        <c:axId val="401397248"/>
        <c:axId val="401398784"/>
      </c:lineChart>
      <c:catAx>
        <c:axId val="40139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1398784"/>
        <c:crosses val="autoZero"/>
        <c:auto val="1"/>
        <c:lblAlgn val="ctr"/>
        <c:lblOffset val="100"/>
        <c:noMultiLvlLbl val="0"/>
      </c:catAx>
      <c:valAx>
        <c:axId val="401398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Market Share of DWDM transceivers </a:t>
                </a:r>
              </a:p>
            </c:rich>
          </c:tx>
          <c:layout>
            <c:manualLayout>
              <c:xMode val="edge"/>
              <c:yMode val="edge"/>
              <c:x val="1.7521585618948031E-2"/>
              <c:y val="0.1410913499842362"/>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13972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27606203210901"/>
          <c:y val="5.228205429545188E-2"/>
          <c:w val="0.79374586354544885"/>
          <c:h val="0.83150287930426614"/>
        </c:manualLayout>
      </c:layout>
      <c:barChart>
        <c:barDir val="col"/>
        <c:grouping val="clustered"/>
        <c:varyColors val="0"/>
        <c:ser>
          <c:idx val="2"/>
          <c:order val="0"/>
          <c:tx>
            <c:strRef>
              <c:f>'WDM Cloud (DCI)'!$C$187</c:f>
              <c:strCache>
                <c:ptCount val="1"/>
                <c:pt idx="0">
                  <c:v>100 Gbps</c:v>
                </c:pt>
              </c:strCache>
            </c:strRef>
          </c:tx>
          <c:spPr>
            <a:solidFill>
              <a:schemeClr val="accent1"/>
            </a:solidFill>
            <a:ln w="25400">
              <a:solidFill>
                <a:schemeClr val="accent1"/>
              </a:solidFill>
            </a:ln>
          </c:spPr>
          <c:invertIfNegative val="0"/>
          <c:cat>
            <c:numRef>
              <c:f>'WDM Cloud (DCI)'!$D$182:$M$182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(DCI)'!$D$187:$M$187</c:f>
              <c:numCache>
                <c:formatCode>_("$"* #,##0_);_("$"* \(#,##0\);_("$"* "-"??_);_(@_)</c:formatCode>
                <c:ptCount val="10"/>
                <c:pt idx="0">
                  <c:v>142.40790098788366</c:v>
                </c:pt>
                <c:pt idx="1">
                  <c:v>281.52983580924518</c:v>
                </c:pt>
              </c:numCache>
            </c:numRef>
          </c:val>
          <c:extLst xmlns:c16r2="http://schemas.microsoft.com/office/drawing/2015/06/chart">
            <c:ext xmlns:c16="http://schemas.microsoft.com/office/drawing/2014/chart" uri="{C3380CC4-5D6E-409C-BE32-E72D297353CC}">
              <c16:uniqueId val="{00000000-1B5B-E345-8CEB-5A3F4D8AD93E}"/>
            </c:ext>
          </c:extLst>
        </c:ser>
        <c:ser>
          <c:idx val="1"/>
          <c:order val="1"/>
          <c:tx>
            <c:strRef>
              <c:f>'WDM Cloud (DCI)'!$C$188</c:f>
              <c:strCache>
                <c:ptCount val="1"/>
                <c:pt idx="0">
                  <c:v>200 Gbps</c:v>
                </c:pt>
              </c:strCache>
            </c:strRef>
          </c:tx>
          <c:invertIfNegative val="0"/>
          <c:cat>
            <c:numRef>
              <c:f>'WDM Cloud (DCI)'!$D$182:$M$182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(DCI)'!$D$188:$M$188</c:f>
              <c:numCache>
                <c:formatCode>_("$"* #,##0_);_("$"* \(#,##0\);_("$"* "-"??_);_(@_)</c:formatCode>
                <c:ptCount val="10"/>
                <c:pt idx="0">
                  <c:v>0</c:v>
                </c:pt>
                <c:pt idx="1">
                  <c:v>36.559692307692309</c:v>
                </c:pt>
              </c:numCache>
            </c:numRef>
          </c:val>
          <c:extLst xmlns:c16r2="http://schemas.microsoft.com/office/drawing/2015/06/chart">
            <c:ext xmlns:c16="http://schemas.microsoft.com/office/drawing/2014/chart" uri="{C3380CC4-5D6E-409C-BE32-E72D297353CC}">
              <c16:uniqueId val="{00000001-1B5B-E345-8CEB-5A3F4D8AD93E}"/>
            </c:ext>
          </c:extLst>
        </c:ser>
        <c:ser>
          <c:idx val="3"/>
          <c:order val="2"/>
          <c:tx>
            <c:strRef>
              <c:f>'WDM Cloud (DCI)'!$C$189</c:f>
              <c:strCache>
                <c:ptCount val="1"/>
                <c:pt idx="0">
                  <c:v>400G ZR</c:v>
                </c:pt>
              </c:strCache>
            </c:strRef>
          </c:tx>
          <c:invertIfNegative val="0"/>
          <c:val>
            <c:numRef>
              <c:f>'WDM Cloud (DCI)'!$D$189:$M$189</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1B5B-E345-8CEB-5A3F4D8AD93E}"/>
            </c:ext>
          </c:extLst>
        </c:ser>
        <c:ser>
          <c:idx val="4"/>
          <c:order val="3"/>
          <c:tx>
            <c:strRef>
              <c:f>'WDM Cloud (DCI)'!$C$175</c:f>
              <c:strCache>
                <c:ptCount val="1"/>
                <c:pt idx="0">
                  <c:v>400G ZR+</c:v>
                </c:pt>
              </c:strCache>
            </c:strRef>
          </c:tx>
          <c:invertIfNegative val="0"/>
          <c:val>
            <c:numRef>
              <c:f>'WDM Cloud (DCI)'!$D$190:$M$190</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3-1B5B-E345-8CEB-5A3F4D8AD93E}"/>
            </c:ext>
          </c:extLst>
        </c:ser>
        <c:ser>
          <c:idx val="0"/>
          <c:order val="4"/>
          <c:tx>
            <c:strRef>
              <c:f>'WDM Cloud (DCI)'!$C$191</c:f>
              <c:strCache>
                <c:ptCount val="1"/>
                <c:pt idx="0">
                  <c:v>400/600/800G on-board</c:v>
                </c:pt>
              </c:strCache>
            </c:strRef>
          </c:tx>
          <c:spPr>
            <a:solidFill>
              <a:schemeClr val="accent3"/>
            </a:solidFill>
            <a:ln>
              <a:solidFill>
                <a:schemeClr val="accent3"/>
              </a:solidFill>
            </a:ln>
          </c:spPr>
          <c:invertIfNegative val="0"/>
          <c:cat>
            <c:numRef>
              <c:f>'WDM Cloud (DCI)'!$D$182:$M$182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(DCI)'!$D$191:$M$191</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4-1B5B-E345-8CEB-5A3F4D8AD93E}"/>
            </c:ext>
          </c:extLst>
        </c:ser>
        <c:dLbls>
          <c:showLegendKey val="0"/>
          <c:showVal val="0"/>
          <c:showCatName val="0"/>
          <c:showSerName val="0"/>
          <c:showPercent val="0"/>
          <c:showBubbleSize val="0"/>
        </c:dLbls>
        <c:gapWidth val="150"/>
        <c:axId val="401453056"/>
        <c:axId val="401454592"/>
      </c:barChart>
      <c:catAx>
        <c:axId val="401453056"/>
        <c:scaling>
          <c:orientation val="minMax"/>
        </c:scaling>
        <c:delete val="0"/>
        <c:axPos val="b"/>
        <c:numFmt formatCode="General" sourceLinked="1"/>
        <c:majorTickMark val="out"/>
        <c:minorTickMark val="none"/>
        <c:tickLblPos val="nextTo"/>
        <c:crossAx val="401454592"/>
        <c:crosses val="autoZero"/>
        <c:auto val="1"/>
        <c:lblAlgn val="ctr"/>
        <c:lblOffset val="100"/>
        <c:noMultiLvlLbl val="0"/>
      </c:catAx>
      <c:valAx>
        <c:axId val="401454592"/>
        <c:scaling>
          <c:orientation val="minMax"/>
        </c:scaling>
        <c:delete val="0"/>
        <c:axPos val="l"/>
        <c:majorGridlines/>
        <c:title>
          <c:tx>
            <c:rich>
              <a:bodyPr/>
              <a:lstStyle/>
              <a:p>
                <a:pPr>
                  <a:defRPr sz="1600" b="0"/>
                </a:pPr>
                <a:r>
                  <a:rPr lang="en-US" sz="1600" b="0"/>
                  <a:t>Sales ($M)</a:t>
                </a:r>
              </a:p>
            </c:rich>
          </c:tx>
          <c:layout/>
          <c:overlay val="0"/>
        </c:title>
        <c:numFmt formatCode="_(&quot;$&quot;* #,##0_);_(&quot;$&quot;* \(#,##0\);_(&quot;$&quot;* &quot;-&quot;??_);_(@_)" sourceLinked="1"/>
        <c:majorTickMark val="out"/>
        <c:minorTickMark val="none"/>
        <c:tickLblPos val="nextTo"/>
        <c:crossAx val="401453056"/>
        <c:crosses val="autoZero"/>
        <c:crossBetween val="between"/>
      </c:valAx>
    </c:plotArea>
    <c:legend>
      <c:legendPos val="t"/>
      <c:layout>
        <c:manualLayout>
          <c:xMode val="edge"/>
          <c:yMode val="edge"/>
          <c:x val="0.47809208128459924"/>
          <c:y val="4.5425166212200128E-2"/>
          <c:w val="0.33516758395818524"/>
          <c:h val="0.33575974662569302"/>
        </c:manualLayout>
      </c:layout>
      <c:overlay val="0"/>
      <c:spPr>
        <a:solidFill>
          <a:schemeClr val="bg1"/>
        </a:solidFill>
        <a:ln>
          <a:solidFill>
            <a:schemeClr val="tx1">
              <a:lumMod val="65000"/>
              <a:lumOff val="35000"/>
            </a:schemeClr>
          </a:solidFill>
        </a:ln>
      </c:sp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74811039680864"/>
          <c:y val="5.1850054683753526E-2"/>
          <c:w val="0.84225187357466313"/>
          <c:h val="0.84171280509648794"/>
        </c:manualLayout>
      </c:layout>
      <c:lineChart>
        <c:grouping val="standard"/>
        <c:varyColors val="0"/>
        <c:ser>
          <c:idx val="0"/>
          <c:order val="0"/>
          <c:tx>
            <c:v>Cloud Segment Only</c:v>
          </c:tx>
          <c:spPr>
            <a:ln w="28575" cap="rnd">
              <a:solidFill>
                <a:schemeClr val="accent1"/>
              </a:solidFill>
              <a:round/>
            </a:ln>
            <a:effectLst/>
          </c:spPr>
          <c:marker>
            <c:symbol val="none"/>
          </c:marker>
          <c:cat>
            <c:numRef>
              <c:f>'WDM Cloud (DCI)'!$D$88:$M$88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'WDM Cloud (DCI)'!$D$115:$M$115</c:f>
              <c:numCache>
                <c:formatCode>0%</c:formatCode>
                <c:ptCount val="10"/>
                <c:pt idx="0">
                  <c:v>0.39118267377773874</c:v>
                </c:pt>
                <c:pt idx="1">
                  <c:v>0.62129126822406022</c:v>
                </c:pt>
              </c:numCache>
            </c:numRef>
          </c:val>
          <c:smooth val="0"/>
          <c:extLst xmlns:c16r2="http://schemas.microsoft.com/office/drawing/2015/06/chart">
            <c:ext xmlns:c16="http://schemas.microsoft.com/office/drawing/2014/chart" uri="{C3380CC4-5D6E-409C-BE32-E72D297353CC}">
              <c16:uniqueId val="{00000000-9780-8F41-8552-5BCDCD3C2506}"/>
            </c:ext>
          </c:extLst>
        </c:ser>
        <c:ser>
          <c:idx val="1"/>
          <c:order val="1"/>
          <c:tx>
            <c:v>Total Market</c:v>
          </c:tx>
          <c:spPr>
            <a:ln w="28575" cap="rnd">
              <a:solidFill>
                <a:schemeClr val="accent2"/>
              </a:solidFill>
              <a:round/>
            </a:ln>
            <a:effectLst/>
          </c:spPr>
          <c:marker>
            <c:symbol val="none"/>
          </c:marker>
          <c:val>
            <c:numRef>
              <c:f>'WDM Cloud (DCI)'!$D$114:$M$114</c:f>
              <c:numCache>
                <c:formatCode>0%</c:formatCode>
                <c:ptCount val="10"/>
                <c:pt idx="0">
                  <c:v>0.22626951372689755</c:v>
                </c:pt>
                <c:pt idx="1">
                  <c:v>0.27763615178838813</c:v>
                </c:pt>
              </c:numCache>
            </c:numRef>
          </c:val>
          <c:smooth val="0"/>
          <c:extLst xmlns:c16r2="http://schemas.microsoft.com/office/drawing/2015/06/chart">
            <c:ext xmlns:c16="http://schemas.microsoft.com/office/drawing/2014/chart" uri="{C3380CC4-5D6E-409C-BE32-E72D297353CC}">
              <c16:uniqueId val="{00000002-9780-8F41-8552-5BCDCD3C2506}"/>
            </c:ext>
          </c:extLst>
        </c:ser>
        <c:dLbls>
          <c:showLegendKey val="0"/>
          <c:showVal val="0"/>
          <c:showCatName val="0"/>
          <c:showSerName val="0"/>
          <c:showPercent val="0"/>
          <c:showBubbleSize val="0"/>
        </c:dLbls>
        <c:marker val="1"/>
        <c:smooth val="0"/>
        <c:axId val="401472896"/>
        <c:axId val="401482880"/>
      </c:lineChart>
      <c:catAx>
        <c:axId val="40147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1482880"/>
        <c:crosses val="autoZero"/>
        <c:auto val="1"/>
        <c:lblAlgn val="ctr"/>
        <c:lblOffset val="100"/>
        <c:noMultiLvlLbl val="0"/>
      </c:catAx>
      <c:valAx>
        <c:axId val="401482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Market Share of DWDM transceivers </a:t>
                </a:r>
              </a:p>
            </c:rich>
          </c:tx>
          <c:layout>
            <c:manualLayout>
              <c:xMode val="edge"/>
              <c:yMode val="edge"/>
              <c:x val="1.7521585618948031E-2"/>
              <c:y val="0.1410913499842362"/>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1472896"/>
        <c:crosses val="autoZero"/>
        <c:crossBetween val="between"/>
      </c:valAx>
      <c:spPr>
        <a:noFill/>
        <a:ln>
          <a:noFill/>
        </a:ln>
        <a:effectLst/>
      </c:spPr>
    </c:plotArea>
    <c:legend>
      <c:legendPos val="t"/>
      <c:layout>
        <c:manualLayout>
          <c:xMode val="edge"/>
          <c:yMode val="edge"/>
          <c:x val="0.22201239563738939"/>
          <c:y val="6.8204635387938736E-2"/>
          <c:w val="0.56654596646171218"/>
          <c:h val="7.737514192187330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baseline="0">
                <a:effectLst/>
              </a:rPr>
              <a:t>2016 AOC/EOMs revenue by segment </a:t>
            </a:r>
            <a:endParaRPr lang="en-US" sz="1600">
              <a:effectLst/>
            </a:endParaRPr>
          </a:p>
          <a:p>
            <a:pPr>
              <a:defRPr sz="1600"/>
            </a:pPr>
            <a:r>
              <a:rPr lang="en-US" sz="1600" b="1" i="0" baseline="0">
                <a:effectLst/>
              </a:rPr>
              <a:t>$0.44 billion</a:t>
            </a:r>
            <a:endParaRPr lang="en-US" sz="1600">
              <a:effectLst/>
            </a:endParaRPr>
          </a:p>
          <a:p>
            <a:pPr>
              <a:defRPr sz="1600"/>
            </a:pPr>
            <a:endParaRPr lang="en-US" sz="1600"/>
          </a:p>
        </c:rich>
      </c:tx>
      <c:layout>
        <c:manualLayout>
          <c:xMode val="edge"/>
          <c:yMode val="edge"/>
          <c:x val="0.101588468578673"/>
          <c:y val="1.8518497856455599E-2"/>
        </c:manualLayout>
      </c:layout>
      <c:overlay val="0"/>
    </c:title>
    <c:autoTitleDeleted val="0"/>
    <c:plotArea>
      <c:layout>
        <c:manualLayout>
          <c:layoutTarget val="inner"/>
          <c:xMode val="edge"/>
          <c:yMode val="edge"/>
          <c:x val="0.26537617670512786"/>
          <c:y val="0.2710847254901616"/>
          <c:w val="0.28513834333797367"/>
          <c:h val="0.56620888492731625"/>
        </c:manualLayout>
      </c:layout>
      <c:pieChart>
        <c:varyColors val="1"/>
        <c:ser>
          <c:idx val="0"/>
          <c:order val="0"/>
          <c:tx>
            <c:strRef>
              <c:f>'AOC-EOMs'!$F$43:$F$44</c:f>
              <c:strCache>
                <c:ptCount val="1"/>
                <c:pt idx="0">
                  <c:v>Cloud All other</c:v>
                </c:pt>
              </c:strCache>
            </c:strRef>
          </c:tx>
          <c:dLbls>
            <c:spPr>
              <a:noFill/>
              <a:ln>
                <a:noFill/>
              </a:ln>
              <a:effectLst/>
            </c:spPr>
            <c:txPr>
              <a:bodyPr/>
              <a:lstStyle/>
              <a:p>
                <a:pPr>
                  <a:defRPr sz="1800"/>
                </a:pPr>
                <a:endParaRPr lang="en-US"/>
              </a:p>
            </c:txPr>
            <c:dLblPos val="outEnd"/>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'AOC-EOMs'!$F$43:$F$44</c:f>
              <c:strCache>
                <c:ptCount val="2"/>
                <c:pt idx="0">
                  <c:v>Cloud</c:v>
                </c:pt>
                <c:pt idx="1">
                  <c:v>All other</c:v>
                </c:pt>
              </c:strCache>
            </c:strRef>
          </c:cat>
          <c:val>
            <c:numRef>
              <c:f>'AOC-EOMs'!$G$43:$G$44</c:f>
              <c:numCache>
                <c:formatCode>_("$"* #,##0_);_("$"* \(#,##0\);_("$"* "-"??_);_(@_)</c:formatCode>
                <c:ptCount val="2"/>
                <c:pt idx="0">
                  <c:v>121.62186288155685</c:v>
                </c:pt>
                <c:pt idx="1">
                  <c:v>317.30994357015214</c:v>
                </c:pt>
              </c:numCache>
            </c:numRef>
          </c:val>
          <c:extLst xmlns:c16r2="http://schemas.microsoft.com/office/drawing/2015/06/chart">
            <c:ext xmlns:c16="http://schemas.microsoft.com/office/drawing/2014/chart" uri="{C3380CC4-5D6E-409C-BE32-E72D297353CC}">
              <c16:uniqueId val="{00000000-D018-5742-B5BF-55097AD5F44D}"/>
            </c:ext>
          </c:extLst>
        </c:ser>
        <c:dLbls>
          <c:showLegendKey val="0"/>
          <c:showVal val="1"/>
          <c:showCatName val="0"/>
          <c:showSerName val="0"/>
          <c:showPercent val="0"/>
          <c:showBubbleSize val="0"/>
          <c:showLeaderLines val="1"/>
        </c:dLbls>
        <c:firstSliceAng val="220"/>
      </c:pieChart>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ysClr val="windowText" lastClr="000000"/>
                </a:solidFill>
                <a:effectLst/>
                <a:latin typeface="+mn-lt"/>
                <a:ea typeface="+mn-ea"/>
                <a:cs typeface="+mn-cs"/>
              </a:defRPr>
            </a:pPr>
            <a:r>
              <a:rPr lang="en-US" sz="1600" b="1" i="0" u="none" strike="noStrike" kern="1200" baseline="0">
                <a:solidFill>
                  <a:sysClr val="windowText" lastClr="000000"/>
                </a:solidFill>
                <a:effectLst/>
                <a:latin typeface="+mn-lt"/>
                <a:ea typeface="+mn-ea"/>
                <a:cs typeface="+mn-cs"/>
              </a:rPr>
              <a:t>2020 AOC/EOMs revenue by segment </a:t>
            </a:r>
          </a:p>
          <a:p>
            <a:pPr algn="ctr" rtl="0">
              <a:defRPr lang="en-US" sz="1600" b="1" i="0" u="none" strike="noStrike" kern="1200" baseline="0">
                <a:solidFill>
                  <a:sysClr val="windowText" lastClr="000000"/>
                </a:solidFill>
                <a:effectLst/>
                <a:latin typeface="+mn-lt"/>
                <a:ea typeface="+mn-ea"/>
                <a:cs typeface="+mn-cs"/>
              </a:defRPr>
            </a:pPr>
            <a:r>
              <a:rPr lang="en-US" sz="1600" b="1" i="0" u="none" strike="noStrike" kern="1200" baseline="0">
                <a:solidFill>
                  <a:sysClr val="windowText" lastClr="000000"/>
                </a:solidFill>
                <a:effectLst/>
                <a:latin typeface="+mn-lt"/>
                <a:ea typeface="+mn-ea"/>
                <a:cs typeface="+mn-cs"/>
              </a:rPr>
              <a:t>$0.75 billion</a:t>
            </a:r>
          </a:p>
          <a:p>
            <a:pPr algn="ctr" rtl="0">
              <a:defRPr lang="en-US" sz="1600" b="1" i="0" u="none" strike="noStrike" kern="1200" baseline="0">
                <a:solidFill>
                  <a:sysClr val="windowText" lastClr="000000"/>
                </a:solidFill>
                <a:effectLst/>
                <a:latin typeface="+mn-lt"/>
                <a:ea typeface="+mn-ea"/>
                <a:cs typeface="+mn-cs"/>
              </a:defRPr>
            </a:pPr>
            <a:endParaRPr lang="en-US" sz="1600" b="1" i="0" u="none" strike="noStrike" kern="1200" baseline="0">
              <a:solidFill>
                <a:sysClr val="windowText" lastClr="000000"/>
              </a:solidFill>
              <a:effectLst/>
              <a:latin typeface="+mn-lt"/>
              <a:ea typeface="+mn-ea"/>
              <a:cs typeface="+mn-cs"/>
            </a:endParaRPr>
          </a:p>
        </c:rich>
      </c:tx>
      <c:layout>
        <c:manualLayout>
          <c:xMode val="edge"/>
          <c:yMode val="edge"/>
          <c:x val="0.12535688472449896"/>
          <c:y val="6.2407496063278372E-3"/>
        </c:manualLayout>
      </c:layout>
      <c:overlay val="0"/>
    </c:title>
    <c:autoTitleDeleted val="0"/>
    <c:plotArea>
      <c:layout>
        <c:manualLayout>
          <c:layoutTarget val="inner"/>
          <c:xMode val="edge"/>
          <c:yMode val="edge"/>
          <c:x val="0.20399637465028886"/>
          <c:y val="0.2496864828264049"/>
          <c:w val="0.55240199420904168"/>
          <c:h val="0.72792596015915723"/>
        </c:manualLayout>
      </c:layout>
      <c:pieChart>
        <c:varyColors val="1"/>
        <c:ser>
          <c:idx val="0"/>
          <c:order val="0"/>
          <c:tx>
            <c:strRef>
              <c:f>'AOC-EOMs'!$F$43:$F$44</c:f>
              <c:strCache>
                <c:ptCount val="1"/>
                <c:pt idx="0">
                  <c:v>Cloud All other</c:v>
                </c:pt>
              </c:strCache>
            </c:strRef>
          </c:tx>
          <c:dLbls>
            <c:spPr>
              <a:noFill/>
              <a:ln>
                <a:noFill/>
              </a:ln>
              <a:effectLst/>
            </c:spPr>
            <c:txPr>
              <a:bodyPr/>
              <a:lstStyle/>
              <a:p>
                <a:pPr>
                  <a:defRPr sz="1800"/>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'AOC-EOMs'!$F$43:$F$44</c:f>
              <c:strCache>
                <c:ptCount val="2"/>
                <c:pt idx="0">
                  <c:v>Cloud</c:v>
                </c:pt>
                <c:pt idx="1">
                  <c:v>All other</c:v>
                </c:pt>
              </c:strCache>
            </c:strRef>
          </c:cat>
          <c:val>
            <c:numRef>
              <c:f>'AOC-EOMs'!$K$43:$K$44</c:f>
              <c:numCache>
                <c:formatCode>_("$"* #,##0_);_("$"* \(#,##0\);_("$"* "-"??_);_(@_)</c:formatCode>
                <c:ptCount val="2"/>
              </c:numCache>
            </c:numRef>
          </c:val>
          <c:extLst xmlns:c16r2="http://schemas.microsoft.com/office/drawing/2015/06/chart">
            <c:ext xmlns:c16="http://schemas.microsoft.com/office/drawing/2014/chart" uri="{C3380CC4-5D6E-409C-BE32-E72D297353CC}">
              <c16:uniqueId val="{00000000-C278-144B-B879-F181C1CBB8D5}"/>
            </c:ext>
          </c:extLst>
        </c:ser>
        <c:ser>
          <c:idx val="1"/>
          <c:order val="1"/>
          <c:tx>
            <c:strRef>
              <c:f>'AOC-EOMs'!$F$44</c:f>
              <c:strCache>
                <c:ptCount val="1"/>
                <c:pt idx="0">
                  <c:v>All other</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'AOC-EOMs'!$F$43:$F$44</c:f>
              <c:strCache>
                <c:ptCount val="2"/>
                <c:pt idx="0">
                  <c:v>Cloud</c:v>
                </c:pt>
                <c:pt idx="1">
                  <c:v>All other</c:v>
                </c:pt>
              </c:strCache>
            </c:strRef>
          </c:cat>
          <c:val>
            <c:numRef>
              <c:f>'AOC-EOMs'!$J$44</c:f>
              <c:numCache>
                <c:formatCode>_("$"* #,##0_);_("$"* \(#,##0\);_("$"* "-"??_);_(@_)</c:formatCode>
                <c:ptCount val="1"/>
              </c:numCache>
            </c:numRef>
          </c:val>
          <c:extLst xmlns:c16r2="http://schemas.microsoft.com/office/drawing/2015/06/chart">
            <c:ext xmlns:c16="http://schemas.microsoft.com/office/drawing/2014/chart" uri="{C3380CC4-5D6E-409C-BE32-E72D297353CC}">
              <c16:uniqueId val="{00000000-866D-9942-9152-334E2ACF53A5}"/>
            </c:ext>
          </c:extLst>
        </c:ser>
        <c:dLbls>
          <c:showLegendKey val="0"/>
          <c:showVal val="1"/>
          <c:showCatName val="0"/>
          <c:showSerName val="0"/>
          <c:showPercent val="0"/>
          <c:showBubbleSize val="0"/>
          <c:showLeaderLines val="0"/>
        </c:dLbls>
        <c:firstSliceAng val="219"/>
      </c:pieChart>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segment splits - 2019 shipments</a:t>
            </a:r>
          </a:p>
        </c:rich>
      </c:tx>
      <c:layout/>
      <c:overlay val="0"/>
    </c:title>
    <c:autoTitleDeleted val="0"/>
    <c:plotArea>
      <c:layout>
        <c:manualLayout>
          <c:layoutTarget val="inner"/>
          <c:xMode val="edge"/>
          <c:yMode val="edge"/>
          <c:x val="0.16385433070866143"/>
          <c:y val="0.17581036745406825"/>
          <c:w val="0.45284711286089241"/>
          <c:h val="0.75474518810148727"/>
        </c:manualLayout>
      </c:layout>
      <c:pieChart>
        <c:varyColors val="1"/>
        <c:ser>
          <c:idx val="0"/>
          <c:order val="0"/>
          <c:dLbls>
            <c:dLbl>
              <c:idx val="2"/>
              <c:layout>
                <c:manualLayout>
                  <c:x val="-0.17500000000000004"/>
                  <c:y val="-7.407407407407407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F51-714A-ABBE-F9EDC81133D8}"/>
                </c:ext>
              </c:extLst>
            </c:dLbl>
            <c:spPr>
              <a:noFill/>
              <a:ln>
                <a:noFill/>
              </a:ln>
              <a:effectLst/>
            </c:spPr>
            <c:txPr>
              <a:bodyPr/>
              <a:lstStyle/>
              <a:p>
                <a:pPr>
                  <a:defRPr sz="1800"/>
                </a:pPr>
                <a:endParaRPr lang="en-US"/>
              </a:p>
            </c:txPr>
            <c:dLblPos val="outEnd"/>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'AOC-EOMs'!$O$8:$O$10</c:f>
              <c:strCache>
                <c:ptCount val="3"/>
                <c:pt idx="0">
                  <c:v>High Performance Computing (HPC)</c:v>
                </c:pt>
                <c:pt idx="1">
                  <c:v>Core Routing</c:v>
                </c:pt>
                <c:pt idx="2">
                  <c:v>Cloud </c:v>
                </c:pt>
              </c:strCache>
            </c:strRef>
          </c:cat>
          <c:val>
            <c:numRef>
              <c:f>'AOC-EOMs'!$U$8:$U$10</c:f>
              <c:numCache>
                <c:formatCode>_(* #,##0_);_(* \(#,##0\);_(* "-"??_);_(@_)</c:formatCode>
                <c:ptCount val="3"/>
              </c:numCache>
            </c:numRef>
          </c:val>
          <c:extLst xmlns:c16r2="http://schemas.microsoft.com/office/drawing/2015/06/chart">
            <c:ext xmlns:c16="http://schemas.microsoft.com/office/drawing/2014/chart" uri="{C3380CC4-5D6E-409C-BE32-E72D297353CC}">
              <c16:uniqueId val="{00000001-2F51-714A-ABBE-F9EDC81133D8}"/>
            </c:ext>
          </c:extLst>
        </c:ser>
        <c:dLbls>
          <c:showLegendKey val="0"/>
          <c:showVal val="0"/>
          <c:showCatName val="0"/>
          <c:showSerName val="0"/>
          <c:showPercent val="0"/>
          <c:showBubbleSize val="0"/>
          <c:showLeaderLines val="1"/>
        </c:dLbls>
        <c:firstSliceAng val="270"/>
      </c:pieChart>
    </c:plotArea>
    <c:legend>
      <c:legendPos val="r"/>
      <c:layout>
        <c:manualLayout>
          <c:xMode val="edge"/>
          <c:yMode val="edge"/>
          <c:x val="0.62459430026059237"/>
          <c:y val="0.21029978983780936"/>
          <c:w val="0.35759021485661807"/>
          <c:h val="0.78837988511447199"/>
        </c:manualLayout>
      </c:layout>
      <c:overlay val="0"/>
      <c:txPr>
        <a:bodyPr/>
        <a:lstStyle/>
        <a:p>
          <a:pPr rtl="0">
            <a:defRPr sz="1400"/>
          </a:pPr>
          <a:endParaRPr lang="en-US"/>
        </a:p>
      </c:txPr>
    </c:legend>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EOM segment splits - 2019 shipments</a:t>
            </a:r>
          </a:p>
        </c:rich>
      </c:tx>
      <c:layout/>
      <c:overlay val="0"/>
    </c:title>
    <c:autoTitleDeleted val="0"/>
    <c:plotArea>
      <c:layout>
        <c:manualLayout>
          <c:layoutTarget val="inner"/>
          <c:xMode val="edge"/>
          <c:yMode val="edge"/>
          <c:x val="0.11095512799039475"/>
          <c:y val="0.17581021817116951"/>
          <c:w val="0.45284711286089241"/>
          <c:h val="0.75474518810148727"/>
        </c:manualLayout>
      </c:layout>
      <c:pieChart>
        <c:varyColors val="1"/>
        <c:ser>
          <c:idx val="0"/>
          <c:order val="0"/>
          <c:dLbls>
            <c:dLbl>
              <c:idx val="1"/>
              <c:layout>
                <c:manualLayout>
                  <c:x val="8.3966424008843576E-2"/>
                  <c:y val="0.1692744523767615"/>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986-7A42-A1E2-04BB33273477}"/>
                </c:ext>
              </c:extLst>
            </c:dLbl>
            <c:dLbl>
              <c:idx val="2"/>
              <c:layout>
                <c:manualLayout>
                  <c:x val="-0.14421222304303136"/>
                  <c:y val="9.022155822660905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986-7A42-A1E2-04BB33273477}"/>
                </c:ext>
              </c:extLst>
            </c:dLbl>
            <c:spPr>
              <a:noFill/>
              <a:ln>
                <a:noFill/>
              </a:ln>
              <a:effectLst/>
            </c:spPr>
            <c:txPr>
              <a:bodyPr/>
              <a:lstStyle/>
              <a:p>
                <a:pPr>
                  <a:defRPr sz="1800"/>
                </a:pPr>
                <a:endParaRPr lang="en-US"/>
              </a:p>
            </c:txPr>
            <c:dLblPos val="outEnd"/>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'AOC-EOMs'!$O$16:$O$19</c:f>
              <c:strCache>
                <c:ptCount val="4"/>
                <c:pt idx="0">
                  <c:v>High Performance Computing (HPC)</c:v>
                </c:pt>
                <c:pt idx="1">
                  <c:v>Core Routing</c:v>
                </c:pt>
                <c:pt idx="2">
                  <c:v>Cloud </c:v>
                </c:pt>
                <c:pt idx="3">
                  <c:v>Military/Aero/Other</c:v>
                </c:pt>
              </c:strCache>
            </c:strRef>
          </c:cat>
          <c:val>
            <c:numRef>
              <c:f>'AOC-EOMs'!$U$16:$U$19</c:f>
              <c:numCache>
                <c:formatCode>_(* #,##0_);_(* \(#,##0\);_(* "-"??_);_(@_)</c:formatCode>
                <c:ptCount val="4"/>
              </c:numCache>
            </c:numRef>
          </c:val>
          <c:extLst xmlns:c16r2="http://schemas.microsoft.com/office/drawing/2015/06/chart">
            <c:ext xmlns:c16="http://schemas.microsoft.com/office/drawing/2014/chart" uri="{C3380CC4-5D6E-409C-BE32-E72D297353CC}">
              <c16:uniqueId val="{00000002-0986-7A42-A1E2-04BB33273477}"/>
            </c:ext>
          </c:extLst>
        </c:ser>
        <c:dLbls>
          <c:showLegendKey val="0"/>
          <c:showVal val="0"/>
          <c:showCatName val="0"/>
          <c:showSerName val="0"/>
          <c:showPercent val="0"/>
          <c:showBubbleSize val="0"/>
          <c:showLeaderLines val="1"/>
        </c:dLbls>
        <c:firstSliceAng val="270"/>
      </c:pieChart>
    </c:plotArea>
    <c:legend>
      <c:legendPos val="r"/>
      <c:layout>
        <c:manualLayout>
          <c:xMode val="edge"/>
          <c:yMode val="edge"/>
          <c:x val="0.57836800125530907"/>
          <c:y val="0.16296880261650165"/>
          <c:w val="0.41781075510718618"/>
          <c:h val="0.77351133154859464"/>
        </c:manualLayout>
      </c:layout>
      <c:overlay val="0"/>
      <c:txPr>
        <a:bodyPr/>
        <a:lstStyle/>
        <a:p>
          <a:pPr rtl="0">
            <a:defRPr sz="14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400G Shipments</a:t>
            </a:r>
          </a:p>
        </c:rich>
      </c:tx>
      <c:layout>
        <c:manualLayout>
          <c:xMode val="edge"/>
          <c:yMode val="edge"/>
          <c:x val="0.34452532986484402"/>
          <c:y val="1.07355919187456E-2"/>
        </c:manualLayout>
      </c:layout>
      <c:overlay val="0"/>
    </c:title>
    <c:autoTitleDeleted val="0"/>
    <c:plotArea>
      <c:layout>
        <c:manualLayout>
          <c:layoutTarget val="inner"/>
          <c:xMode val="edge"/>
          <c:yMode val="edge"/>
          <c:x val="0.11778837016807278"/>
          <c:y val="9.6668311342570631E-2"/>
          <c:w val="0.86755786851239303"/>
          <c:h val="0.83507402397069952"/>
        </c:manualLayout>
      </c:layout>
      <c:lineChart>
        <c:grouping val="standard"/>
        <c:varyColors val="0"/>
        <c:ser>
          <c:idx val="2"/>
          <c:order val="0"/>
          <c:tx>
            <c:strRef>
              <c:f>'Ethernet Summary'!$B$315</c:f>
              <c:strCache>
                <c:ptCount val="1"/>
                <c:pt idx="0">
                  <c:v>400G SR4.2_100 m_all</c:v>
                </c:pt>
              </c:strCache>
            </c:strRef>
          </c:tx>
          <c:spPr>
            <a:ln>
              <a:solidFill>
                <a:schemeClr val="accent2"/>
              </a:solidFill>
            </a:ln>
          </c:spPr>
          <c:marker>
            <c:spPr>
              <a:solidFill>
                <a:schemeClr val="accent2"/>
              </a:solidFill>
              <a:ln>
                <a:solidFill>
                  <a:schemeClr val="accent2"/>
                </a:solidFill>
              </a:ln>
            </c:spPr>
          </c:marker>
          <c:cat>
            <c:numRef>
              <c:f>'Ethernet Summary'!$C$314:$L$314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Summary'!$C$315:$L$315</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7A53-5949-8D09-6804500D4D7C}"/>
            </c:ext>
          </c:extLst>
        </c:ser>
        <c:ser>
          <c:idx val="0"/>
          <c:order val="1"/>
          <c:tx>
            <c:strRef>
              <c:f>'Ethernet Summary'!$B$316</c:f>
              <c:strCache>
                <c:ptCount val="1"/>
                <c:pt idx="0">
                  <c:v>400G DR4_500 m_all</c:v>
                </c:pt>
              </c:strCache>
            </c:strRef>
          </c:tx>
          <c:cat>
            <c:numRef>
              <c:f>'Ethernet Summary'!$C$314:$L$314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Summary'!$C$316:$L$316</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7A53-5949-8D09-6804500D4D7C}"/>
            </c:ext>
          </c:extLst>
        </c:ser>
        <c:ser>
          <c:idx val="1"/>
          <c:order val="2"/>
          <c:tx>
            <c:strRef>
              <c:f>'Ethernet Summary'!$B$317</c:f>
              <c:strCache>
                <c:ptCount val="1"/>
                <c:pt idx="0">
                  <c:v>400G FR4, FR8_2 km_all</c:v>
                </c:pt>
              </c:strCache>
            </c:strRef>
          </c:tx>
          <c:spPr>
            <a:ln>
              <a:solidFill>
                <a:schemeClr val="accent4"/>
              </a:solidFill>
            </a:ln>
          </c:spPr>
          <c:marker>
            <c:spPr>
              <a:solidFill>
                <a:schemeClr val="accent4"/>
              </a:solidFill>
              <a:ln>
                <a:solidFill>
                  <a:schemeClr val="accent4"/>
                </a:solidFill>
              </a:ln>
            </c:spPr>
          </c:marker>
          <c:cat>
            <c:numRef>
              <c:f>'Ethernet Summary'!$C$314:$L$314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Summary'!$C$317:$L$317</c:f>
              <c:numCache>
                <c:formatCode>_(* #,##0_);_(* \(#,##0\);_(* "-"??_);_(@_)</c:formatCode>
                <c:ptCount val="10"/>
                <c:pt idx="1">
                  <c:v>7</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7A53-5949-8D09-6804500D4D7C}"/>
            </c:ext>
          </c:extLst>
        </c:ser>
        <c:ser>
          <c:idx val="3"/>
          <c:order val="3"/>
          <c:tx>
            <c:strRef>
              <c:f>'Ethernet Summary'!$B$318</c:f>
              <c:strCache>
                <c:ptCount val="1"/>
                <c:pt idx="0">
                  <c:v>400G LR4, LR8_10 km_all</c:v>
                </c:pt>
              </c:strCache>
            </c:strRef>
          </c:tx>
          <c:spPr>
            <a:ln>
              <a:solidFill>
                <a:schemeClr val="accent3"/>
              </a:solidFill>
            </a:ln>
          </c:spPr>
          <c:marker>
            <c:symbol val="x"/>
            <c:size val="5"/>
            <c:spPr>
              <a:solidFill>
                <a:schemeClr val="accent3"/>
              </a:solidFill>
              <a:ln>
                <a:solidFill>
                  <a:schemeClr val="accent3"/>
                </a:solidFill>
              </a:ln>
            </c:spPr>
          </c:marker>
          <c:cat>
            <c:numRef>
              <c:f>'Ethernet Summary'!$C$314:$L$314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Summary'!$C$318:$L$318</c:f>
              <c:numCache>
                <c:formatCode>_(* #,##0_);_(* \(#,##0\);_(* "-"??_);_(@_)</c:formatCode>
                <c:ptCount val="10"/>
                <c:pt idx="1">
                  <c:v>82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7A53-5949-8D09-6804500D4D7C}"/>
            </c:ext>
          </c:extLst>
        </c:ser>
        <c:ser>
          <c:idx val="4"/>
          <c:order val="4"/>
          <c:tx>
            <c:strRef>
              <c:f>'Ethernet Summary'!#REF!</c:f>
              <c:strCache>
                <c:ptCount val="1"/>
                <c:pt idx="0">
                  <c:v>#REF!</c:v>
                </c:pt>
              </c:strCache>
            </c:strRef>
          </c:tx>
          <c:cat>
            <c:numRef>
              <c:f>'Ethernet Summary'!$C$314:$L$314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9965-5448-9692-61128819E2B6}"/>
            </c:ext>
          </c:extLst>
        </c:ser>
        <c:dLbls>
          <c:showLegendKey val="0"/>
          <c:showVal val="0"/>
          <c:showCatName val="0"/>
          <c:showSerName val="0"/>
          <c:showPercent val="0"/>
          <c:showBubbleSize val="0"/>
        </c:dLbls>
        <c:marker val="1"/>
        <c:smooth val="0"/>
        <c:axId val="120043008"/>
        <c:axId val="120044544"/>
      </c:lineChart>
      <c:catAx>
        <c:axId val="120043008"/>
        <c:scaling>
          <c:orientation val="minMax"/>
        </c:scaling>
        <c:delete val="0"/>
        <c:axPos val="b"/>
        <c:numFmt formatCode="General" sourceLinked="1"/>
        <c:majorTickMark val="out"/>
        <c:minorTickMark val="none"/>
        <c:tickLblPos val="nextTo"/>
        <c:txPr>
          <a:bodyPr/>
          <a:lstStyle/>
          <a:p>
            <a:pPr>
              <a:defRPr sz="1200"/>
            </a:pPr>
            <a:endParaRPr lang="en-US"/>
          </a:p>
        </c:txPr>
        <c:crossAx val="120044544"/>
        <c:crosses val="autoZero"/>
        <c:auto val="1"/>
        <c:lblAlgn val="ctr"/>
        <c:lblOffset val="100"/>
        <c:noMultiLvlLbl val="0"/>
      </c:catAx>
      <c:valAx>
        <c:axId val="12004454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20043008"/>
        <c:crosses val="autoZero"/>
        <c:crossBetween val="between"/>
      </c:valAx>
    </c:plotArea>
    <c:legend>
      <c:legendPos val="t"/>
      <c:layout>
        <c:manualLayout>
          <c:xMode val="edge"/>
          <c:yMode val="edge"/>
          <c:x val="0.14429170022715548"/>
          <c:y val="0.11707245881758645"/>
          <c:w val="0.27053988935306983"/>
          <c:h val="0.36074279725546904"/>
        </c:manualLayout>
      </c:layout>
      <c:overlay val="0"/>
      <c:spPr>
        <a:solidFill>
          <a:sysClr val="window" lastClr="FFFFFF"/>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ysClr val="windowText" lastClr="000000"/>
                </a:solidFill>
                <a:effectLst/>
                <a:latin typeface="+mn-lt"/>
                <a:ea typeface="+mn-ea"/>
                <a:cs typeface="+mn-cs"/>
              </a:defRPr>
            </a:pPr>
            <a:r>
              <a:rPr lang="en-US" sz="1600" b="1" i="0" u="none" strike="noStrike" kern="1200" baseline="0">
                <a:solidFill>
                  <a:sysClr val="windowText" lastClr="000000"/>
                </a:solidFill>
                <a:effectLst/>
                <a:latin typeface="+mn-lt"/>
                <a:ea typeface="+mn-ea"/>
                <a:cs typeface="+mn-cs"/>
              </a:rPr>
              <a:t>2025 AOC/EOMs revenue by segment </a:t>
            </a:r>
          </a:p>
          <a:p>
            <a:pPr algn="ctr" rtl="0">
              <a:defRPr lang="en-US" sz="1600" b="1" i="0" u="none" strike="noStrike" kern="1200" baseline="0">
                <a:solidFill>
                  <a:sysClr val="windowText" lastClr="000000"/>
                </a:solidFill>
                <a:effectLst/>
                <a:latin typeface="+mn-lt"/>
                <a:ea typeface="+mn-ea"/>
                <a:cs typeface="+mn-cs"/>
              </a:defRPr>
            </a:pPr>
            <a:r>
              <a:rPr lang="en-US" sz="1600" b="1" i="0" u="none" strike="noStrike" kern="1200" baseline="0">
                <a:solidFill>
                  <a:sysClr val="windowText" lastClr="000000"/>
                </a:solidFill>
                <a:effectLst/>
                <a:latin typeface="+mn-lt"/>
                <a:ea typeface="+mn-ea"/>
                <a:cs typeface="+mn-cs"/>
              </a:rPr>
              <a:t>$0.6 billion</a:t>
            </a:r>
          </a:p>
          <a:p>
            <a:pPr algn="ctr" rtl="0">
              <a:defRPr lang="en-US" sz="1600" b="1" i="0" u="none" strike="noStrike" kern="1200" baseline="0">
                <a:solidFill>
                  <a:sysClr val="windowText" lastClr="000000"/>
                </a:solidFill>
                <a:effectLst/>
                <a:latin typeface="+mn-lt"/>
                <a:ea typeface="+mn-ea"/>
                <a:cs typeface="+mn-cs"/>
              </a:defRPr>
            </a:pPr>
            <a:endParaRPr lang="en-US" sz="1600" b="1" i="0" u="none" strike="noStrike" kern="1200" baseline="0">
              <a:solidFill>
                <a:sysClr val="windowText" lastClr="000000"/>
              </a:solidFill>
              <a:effectLst/>
              <a:latin typeface="+mn-lt"/>
              <a:ea typeface="+mn-ea"/>
              <a:cs typeface="+mn-cs"/>
            </a:endParaRPr>
          </a:p>
        </c:rich>
      </c:tx>
      <c:layout>
        <c:manualLayout>
          <c:xMode val="edge"/>
          <c:yMode val="edge"/>
          <c:x val="0.12535688472449896"/>
          <c:y val="6.2407496063278372E-3"/>
        </c:manualLayout>
      </c:layout>
      <c:overlay val="0"/>
    </c:title>
    <c:autoTitleDeleted val="0"/>
    <c:plotArea>
      <c:layout>
        <c:manualLayout>
          <c:layoutTarget val="inner"/>
          <c:xMode val="edge"/>
          <c:yMode val="edge"/>
          <c:x val="0.20399637465028886"/>
          <c:y val="0.2496864828264049"/>
          <c:w val="0.55240199420904168"/>
          <c:h val="0.72792596015915723"/>
        </c:manualLayout>
      </c:layout>
      <c:pieChart>
        <c:varyColors val="1"/>
        <c:ser>
          <c:idx val="0"/>
          <c:order val="0"/>
          <c:tx>
            <c:strRef>
              <c:f>'AOC-EOMs'!$F$43:$F$44</c:f>
              <c:strCache>
                <c:ptCount val="1"/>
                <c:pt idx="0">
                  <c:v>Cloud All other</c:v>
                </c:pt>
              </c:strCache>
            </c:strRef>
          </c:tx>
          <c:dLbls>
            <c:spPr>
              <a:noFill/>
              <a:ln>
                <a:noFill/>
              </a:ln>
              <a:effectLst/>
            </c:spPr>
            <c:txPr>
              <a:bodyPr/>
              <a:lstStyle/>
              <a:p>
                <a:pPr>
                  <a:defRPr sz="1800"/>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'AOC-EOMs'!$F$43:$F$44</c:f>
              <c:strCache>
                <c:ptCount val="2"/>
                <c:pt idx="0">
                  <c:v>Cloud</c:v>
                </c:pt>
                <c:pt idx="1">
                  <c:v>All other</c:v>
                </c:pt>
              </c:strCache>
            </c:strRef>
          </c:cat>
          <c:val>
            <c:numRef>
              <c:f>'AOC-EOMs'!$P$43:$P$44</c:f>
              <c:numCache>
                <c:formatCode>_("$"* #,##0_);_("$"* \(#,##0\);_("$"* "-"??_);_(@_)</c:formatCode>
                <c:ptCount val="2"/>
              </c:numCache>
            </c:numRef>
          </c:val>
          <c:extLst xmlns:c16r2="http://schemas.microsoft.com/office/drawing/2015/06/chart">
            <c:ext xmlns:c16="http://schemas.microsoft.com/office/drawing/2014/chart" uri="{C3380CC4-5D6E-409C-BE32-E72D297353CC}">
              <c16:uniqueId val="{00000000-C278-144B-B879-F181C1CBB8D5}"/>
            </c:ext>
          </c:extLst>
        </c:ser>
        <c:ser>
          <c:idx val="1"/>
          <c:order val="1"/>
          <c:tx>
            <c:strRef>
              <c:f>'AOC-EOMs'!$F$44</c:f>
              <c:strCache>
                <c:ptCount val="1"/>
                <c:pt idx="0">
                  <c:v>All other</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'AOC-EOMs'!$F$43:$F$44</c:f>
              <c:strCache>
                <c:ptCount val="2"/>
                <c:pt idx="0">
                  <c:v>Cloud</c:v>
                </c:pt>
                <c:pt idx="1">
                  <c:v>All other</c:v>
                </c:pt>
              </c:strCache>
            </c:strRef>
          </c:cat>
          <c:val>
            <c:numRef>
              <c:f>'AOC-EOMs'!$J$44</c:f>
              <c:numCache>
                <c:formatCode>_("$"* #,##0_);_("$"* \(#,##0\);_("$"* "-"??_);_(@_)</c:formatCode>
                <c:ptCount val="1"/>
              </c:numCache>
            </c:numRef>
          </c:val>
          <c:extLst xmlns:c16r2="http://schemas.microsoft.com/office/drawing/2015/06/chart">
            <c:ext xmlns:c16="http://schemas.microsoft.com/office/drawing/2014/chart" uri="{C3380CC4-5D6E-409C-BE32-E72D297353CC}">
              <c16:uniqueId val="{00000000-A17F-D440-919A-B873AAEDE3E7}"/>
            </c:ext>
          </c:extLst>
        </c:ser>
        <c:dLbls>
          <c:showLegendKey val="0"/>
          <c:showVal val="1"/>
          <c:showCatName val="0"/>
          <c:showSerName val="0"/>
          <c:showPercent val="0"/>
          <c:showBubbleSize val="0"/>
          <c:showLeaderLines val="0"/>
        </c:dLbls>
        <c:firstSliceAng val="219"/>
      </c:pieChart>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42947629590265"/>
          <c:y val="6.0185185185185203E-2"/>
          <c:w val="0.81803911767473603"/>
          <c:h val="0.83158136482939604"/>
        </c:manualLayout>
      </c:layout>
      <c:barChart>
        <c:barDir val="col"/>
        <c:grouping val="stacked"/>
        <c:varyColors val="0"/>
        <c:ser>
          <c:idx val="0"/>
          <c:order val="0"/>
          <c:tx>
            <c:strRef>
              <c:f>'Report Figures'!$B$34</c:f>
              <c:strCache>
                <c:ptCount val="1"/>
                <c:pt idx="0">
                  <c:v>Ethernet </c:v>
                </c:pt>
              </c:strCache>
            </c:strRef>
          </c:tx>
          <c:spPr>
            <a:solidFill>
              <a:schemeClr val="accent1"/>
            </a:solidFill>
            <a:ln>
              <a:noFill/>
            </a:ln>
            <a:effectLst/>
          </c:spPr>
          <c:invertIfNegative val="0"/>
          <c:cat>
            <c:numRef>
              <c:f>'Report Figures'!$C$33:$L$33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Figures'!$C$34:$L$34</c:f>
              <c:numCache>
                <c:formatCode>_("$"* #,##0_);_("$"* \(#,##0\);_("$"* "-"??_);_(@_)</c:formatCode>
                <c:ptCount val="10"/>
                <c:pt idx="0">
                  <c:v>1117.8845272480094</c:v>
                </c:pt>
                <c:pt idx="1">
                  <c:v>1907.9773712813274</c:v>
                </c:pt>
              </c:numCache>
            </c:numRef>
          </c:val>
          <c:extLst xmlns:c16r2="http://schemas.microsoft.com/office/drawing/2015/06/chart">
            <c:ext xmlns:c16="http://schemas.microsoft.com/office/drawing/2014/chart" uri="{C3380CC4-5D6E-409C-BE32-E72D297353CC}">
              <c16:uniqueId val="{00000000-FEC0-7446-89B0-9EF8AFB71645}"/>
            </c:ext>
          </c:extLst>
        </c:ser>
        <c:ser>
          <c:idx val="1"/>
          <c:order val="1"/>
          <c:tx>
            <c:strRef>
              <c:f>'Report Figures'!$B$35</c:f>
              <c:strCache>
                <c:ptCount val="1"/>
                <c:pt idx="0">
                  <c:v>DWDM</c:v>
                </c:pt>
              </c:strCache>
            </c:strRef>
          </c:tx>
          <c:spPr>
            <a:solidFill>
              <a:schemeClr val="accent2"/>
            </a:solidFill>
            <a:ln>
              <a:noFill/>
            </a:ln>
            <a:effectLst/>
          </c:spPr>
          <c:invertIfNegative val="0"/>
          <c:cat>
            <c:numRef>
              <c:f>'Report Figures'!$C$33:$L$33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Figures'!$C$35:$L$35</c:f>
              <c:numCache>
                <c:formatCode>_("$"* #,##0_);_("$"* \(#,##0\);_("$"* "-"??_);_(@_)</c:formatCode>
                <c:ptCount val="10"/>
                <c:pt idx="0">
                  <c:v>173.88835787096897</c:v>
                </c:pt>
                <c:pt idx="1">
                  <c:v>343.70225272714714</c:v>
                </c:pt>
              </c:numCache>
            </c:numRef>
          </c:val>
          <c:extLst xmlns:c16r2="http://schemas.microsoft.com/office/drawing/2015/06/chart">
            <c:ext xmlns:c16="http://schemas.microsoft.com/office/drawing/2014/chart" uri="{C3380CC4-5D6E-409C-BE32-E72D297353CC}">
              <c16:uniqueId val="{00000001-FEC0-7446-89B0-9EF8AFB71645}"/>
            </c:ext>
          </c:extLst>
        </c:ser>
        <c:ser>
          <c:idx val="2"/>
          <c:order val="2"/>
          <c:tx>
            <c:strRef>
              <c:f>'Report Figures'!$B$36</c:f>
              <c:strCache>
                <c:ptCount val="1"/>
                <c:pt idx="0">
                  <c:v>AOC/EOM</c:v>
                </c:pt>
              </c:strCache>
            </c:strRef>
          </c:tx>
          <c:spPr>
            <a:solidFill>
              <a:schemeClr val="accent3"/>
            </a:solidFill>
            <a:ln>
              <a:noFill/>
            </a:ln>
            <a:effectLst/>
          </c:spPr>
          <c:invertIfNegative val="0"/>
          <c:cat>
            <c:numRef>
              <c:f>'Report Figures'!$C$33:$L$33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Figures'!$C$36:$L$36</c:f>
              <c:numCache>
                <c:formatCode>_("$"* #,##0_);_("$"* \(#,##0\);_("$"* "-"??_);_(@_)</c:formatCode>
                <c:ptCount val="10"/>
                <c:pt idx="0">
                  <c:v>121.62186288155685</c:v>
                </c:pt>
                <c:pt idx="1">
                  <c:v>155.42490811267211</c:v>
                </c:pt>
              </c:numCache>
            </c:numRef>
          </c:val>
          <c:extLst xmlns:c16r2="http://schemas.microsoft.com/office/drawing/2015/06/chart">
            <c:ext xmlns:c16="http://schemas.microsoft.com/office/drawing/2014/chart" uri="{C3380CC4-5D6E-409C-BE32-E72D297353CC}">
              <c16:uniqueId val="{00000002-FEC0-7446-89B0-9EF8AFB71645}"/>
            </c:ext>
          </c:extLst>
        </c:ser>
        <c:dLbls>
          <c:showLegendKey val="0"/>
          <c:showVal val="0"/>
          <c:showCatName val="0"/>
          <c:showSerName val="0"/>
          <c:showPercent val="0"/>
          <c:showBubbleSize val="0"/>
        </c:dLbls>
        <c:gapWidth val="75"/>
        <c:overlap val="100"/>
        <c:axId val="401083776"/>
        <c:axId val="401110144"/>
      </c:barChart>
      <c:catAx>
        <c:axId val="40108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01110144"/>
        <c:crosses val="autoZero"/>
        <c:auto val="1"/>
        <c:lblAlgn val="ctr"/>
        <c:lblOffset val="100"/>
        <c:noMultiLvlLbl val="0"/>
      </c:catAx>
      <c:valAx>
        <c:axId val="40111014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Sales</a:t>
                </a:r>
                <a:r>
                  <a:rPr lang="en-US" sz="1400" baseline="0">
                    <a:solidFill>
                      <a:schemeClr val="tx1"/>
                    </a:solidFill>
                  </a:rPr>
                  <a:t> ($ Million)</a:t>
                </a:r>
                <a:endParaRPr lang="en-US" sz="1400">
                  <a:solidFill>
                    <a:schemeClr val="tx1"/>
                  </a:solidFill>
                </a:endParaRPr>
              </a:p>
            </c:rich>
          </c:tx>
          <c:layout>
            <c:manualLayout>
              <c:xMode val="edge"/>
              <c:yMode val="edge"/>
              <c:x val="2.7717365920235593E-2"/>
              <c:y val="0.24880688394482536"/>
            </c:manualLayout>
          </c:layout>
          <c:overlay val="0"/>
          <c:spPr>
            <a:noFill/>
            <a:ln>
              <a:noFill/>
            </a:ln>
            <a:effectLst/>
          </c:spPr>
        </c:title>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01083776"/>
        <c:crosses val="autoZero"/>
        <c:crossBetween val="between"/>
      </c:valAx>
      <c:spPr>
        <a:noFill/>
        <a:ln>
          <a:noFill/>
        </a:ln>
        <a:effectLst/>
      </c:spPr>
    </c:plotArea>
    <c:legend>
      <c:legendPos val="r"/>
      <c:layout>
        <c:manualLayout>
          <c:xMode val="edge"/>
          <c:yMode val="edge"/>
          <c:x val="0.25857895888013999"/>
          <c:y val="0.114293161271508"/>
          <c:w val="0.19325416154966699"/>
          <c:h val="0.30382108486439202"/>
        </c:manualLayout>
      </c:layout>
      <c:overlay val="0"/>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17936827826898"/>
          <c:y val="5.2332332852261472E-2"/>
          <c:w val="0.83513176940730116"/>
          <c:h val="0.83158136482939604"/>
        </c:manualLayout>
      </c:layout>
      <c:barChart>
        <c:barDir val="col"/>
        <c:grouping val="stacked"/>
        <c:varyColors val="0"/>
        <c:ser>
          <c:idx val="0"/>
          <c:order val="0"/>
          <c:tx>
            <c:strRef>
              <c:f>'Report Figures'!$B$68</c:f>
              <c:strCache>
                <c:ptCount val="1"/>
                <c:pt idx="0">
                  <c:v>All other</c:v>
                </c:pt>
              </c:strCache>
            </c:strRef>
          </c:tx>
          <c:spPr>
            <a:solidFill>
              <a:schemeClr val="accent1"/>
            </a:solidFill>
            <a:ln>
              <a:noFill/>
            </a:ln>
            <a:effectLst/>
          </c:spPr>
          <c:invertIfNegative val="0"/>
          <c:cat>
            <c:numRef>
              <c:f>'Report Figures'!$C$66:$L$66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Figures'!$C$68:$L$68</c:f>
              <c:numCache>
                <c:formatCode>_("$"* #,##0_);_("$"* \(#,##0\);_("$"* "-"??_);_(@_)</c:formatCode>
                <c:ptCount val="10"/>
                <c:pt idx="0">
                  <c:v>2337.2979029849412</c:v>
                </c:pt>
                <c:pt idx="1">
                  <c:v>1819.6325593559905</c:v>
                </c:pt>
              </c:numCache>
            </c:numRef>
          </c:val>
          <c:extLst xmlns:c16r2="http://schemas.microsoft.com/office/drawing/2015/06/chart">
            <c:ext xmlns:c16="http://schemas.microsoft.com/office/drawing/2014/chart" uri="{C3380CC4-5D6E-409C-BE32-E72D297353CC}">
              <c16:uniqueId val="{00000000-A458-0F4B-9C76-95E1ACB302E9}"/>
            </c:ext>
          </c:extLst>
        </c:ser>
        <c:ser>
          <c:idx val="1"/>
          <c:order val="1"/>
          <c:tx>
            <c:strRef>
              <c:f>'Report Figures'!$B$69</c:f>
              <c:strCache>
                <c:ptCount val="1"/>
                <c:pt idx="0">
                  <c:v>Cloud</c:v>
                </c:pt>
              </c:strCache>
            </c:strRef>
          </c:tx>
          <c:invertIfNegative val="0"/>
          <c:cat>
            <c:numRef>
              <c:f>'Report Figures'!$C$66:$L$66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Figures'!$C$69:$L$69</c:f>
              <c:numCache>
                <c:formatCode>_("$"* #,##0_);_("$"* \(#,##0\);_("$"* "-"??_);_(@_)</c:formatCode>
                <c:ptCount val="10"/>
                <c:pt idx="0">
                  <c:v>1413.3947480005352</c:v>
                </c:pt>
                <c:pt idx="1">
                  <c:v>2407.1045321211468</c:v>
                </c:pt>
              </c:numCache>
            </c:numRef>
          </c:val>
          <c:extLst xmlns:c16r2="http://schemas.microsoft.com/office/drawing/2015/06/chart">
            <c:ext xmlns:c16="http://schemas.microsoft.com/office/drawing/2014/chart" uri="{C3380CC4-5D6E-409C-BE32-E72D297353CC}">
              <c16:uniqueId val="{00000000-3543-0343-9498-32324CE5E542}"/>
            </c:ext>
          </c:extLst>
        </c:ser>
        <c:dLbls>
          <c:showLegendKey val="0"/>
          <c:showVal val="0"/>
          <c:showCatName val="0"/>
          <c:showSerName val="0"/>
          <c:showPercent val="0"/>
          <c:showBubbleSize val="0"/>
        </c:dLbls>
        <c:gapWidth val="75"/>
        <c:overlap val="100"/>
        <c:axId val="401136256"/>
        <c:axId val="401142144"/>
      </c:barChart>
      <c:catAx>
        <c:axId val="40113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100"/>
            </a:pPr>
            <a:endParaRPr lang="en-US"/>
          </a:p>
        </c:txPr>
        <c:crossAx val="401142144"/>
        <c:crosses val="autoZero"/>
        <c:auto val="1"/>
        <c:lblAlgn val="ctr"/>
        <c:lblOffset val="100"/>
        <c:noMultiLvlLbl val="0"/>
      </c:catAx>
      <c:valAx>
        <c:axId val="40114214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vert="horz"/>
              <a:lstStyle/>
              <a:p>
                <a:pPr>
                  <a:defRPr sz="1400"/>
                </a:pPr>
                <a:r>
                  <a:rPr lang="en-US" sz="1400"/>
                  <a:t>Sales ($ Million)</a:t>
                </a:r>
              </a:p>
            </c:rich>
          </c:tx>
          <c:layout>
            <c:manualLayout>
              <c:xMode val="edge"/>
              <c:yMode val="edge"/>
              <c:x val="2.24679930275891E-2"/>
              <c:y val="0.31283902012248499"/>
            </c:manualLayout>
          </c:layout>
          <c:overlay val="0"/>
          <c:spPr>
            <a:noFill/>
            <a:ln>
              <a:noFill/>
            </a:ln>
            <a:effectLst/>
          </c:spPr>
        </c:title>
        <c:numFmt formatCode="&quot;$&quot;#,##0" sourceLinked="0"/>
        <c:majorTickMark val="out"/>
        <c:minorTickMark val="none"/>
        <c:tickLblPos val="nextTo"/>
        <c:crossAx val="401136256"/>
        <c:crosses val="autoZero"/>
        <c:crossBetween val="between"/>
      </c:valAx>
      <c:spPr>
        <a:noFill/>
        <a:ln>
          <a:noFill/>
        </a:ln>
        <a:effectLst/>
      </c:spPr>
    </c:plotArea>
    <c:legend>
      <c:legendPos val="r"/>
      <c:layout>
        <c:manualLayout>
          <c:xMode val="edge"/>
          <c:yMode val="edge"/>
          <c:x val="0.17643471608942493"/>
          <c:y val="9.6888742367525413E-2"/>
          <c:w val="0.30217054877537319"/>
          <c:h val="0.10672072650404844"/>
        </c:manualLayout>
      </c:layout>
      <c:overlay val="0"/>
      <c:spPr>
        <a:solidFill>
          <a:schemeClr val="bg1"/>
        </a:solidFill>
        <a:ln>
          <a:solidFill>
            <a:schemeClr val="tx1">
              <a:lumMod val="50000"/>
              <a:lumOff val="50000"/>
            </a:schemeClr>
          </a:solidFill>
        </a:ln>
        <a:effectLst/>
      </c:spPr>
      <c:txPr>
        <a:bodyPr rot="0" vert="horz"/>
        <a:lstStyle/>
        <a:p>
          <a:pPr>
            <a:defRPr sz="14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6033274220617061"/>
          <c:y val="5.6443653268449898E-2"/>
          <c:w val="0.8174598394876651"/>
          <c:h val="0.83350592350671304"/>
        </c:manualLayout>
      </c:layout>
      <c:lineChart>
        <c:grouping val="standard"/>
        <c:varyColors val="0"/>
        <c:ser>
          <c:idx val="0"/>
          <c:order val="0"/>
          <c:tx>
            <c:strRef>
              <c:f>'Report Figures'!$B$116</c:f>
              <c:strCache>
                <c:ptCount val="1"/>
                <c:pt idx="0">
                  <c:v>10GbE</c:v>
                </c:pt>
              </c:strCache>
            </c:strRef>
          </c:tx>
          <c:marker>
            <c:symbol val="none"/>
          </c:marker>
          <c:cat>
            <c:numRef>
              <c:f>'Report Figures'!$C$115:$L$115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Figures'!$C$116:$L$116</c:f>
              <c:numCache>
                <c:formatCode>_("$"* #,##0_);_("$"* \(#,##0\);_("$"* "-"??_);_(@_)</c:formatCode>
                <c:ptCount val="10"/>
                <c:pt idx="0">
                  <c:v>15.965275681030048</c:v>
                </c:pt>
                <c:pt idx="1">
                  <c:v>9.2687836593942698</c:v>
                </c:pt>
              </c:numCache>
            </c:numRef>
          </c:val>
          <c:smooth val="0"/>
          <c:extLst xmlns:c16r2="http://schemas.microsoft.com/office/drawing/2015/06/chart">
            <c:ext xmlns:c16="http://schemas.microsoft.com/office/drawing/2014/chart" uri="{C3380CC4-5D6E-409C-BE32-E72D297353CC}">
              <c16:uniqueId val="{00000000-9BEA-BB4E-AB47-43A7BEADA048}"/>
            </c:ext>
          </c:extLst>
        </c:ser>
        <c:ser>
          <c:idx val="1"/>
          <c:order val="1"/>
          <c:tx>
            <c:strRef>
              <c:f>'Report Figures'!$B$118</c:f>
              <c:strCache>
                <c:ptCount val="1"/>
                <c:pt idx="0">
                  <c:v>40GbE</c:v>
                </c:pt>
              </c:strCache>
            </c:strRef>
          </c:tx>
          <c:marker>
            <c:symbol val="none"/>
          </c:marker>
          <c:cat>
            <c:numRef>
              <c:f>'Report Figures'!$C$115:$L$115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Figures'!$C$118:$L$118</c:f>
              <c:numCache>
                <c:formatCode>_("$"* #,##0_);_("$"* \(#,##0\);_("$"* "-"??_);_(@_)</c:formatCode>
                <c:ptCount val="10"/>
                <c:pt idx="0">
                  <c:v>299.51664951542222</c:v>
                </c:pt>
                <c:pt idx="1">
                  <c:v>245.08280754770189</c:v>
                </c:pt>
              </c:numCache>
            </c:numRef>
          </c:val>
          <c:smooth val="0"/>
          <c:extLst xmlns:c16r2="http://schemas.microsoft.com/office/drawing/2015/06/chart">
            <c:ext xmlns:c16="http://schemas.microsoft.com/office/drawing/2014/chart" uri="{C3380CC4-5D6E-409C-BE32-E72D297353CC}">
              <c16:uniqueId val="{00000001-9BEA-BB4E-AB47-43A7BEADA048}"/>
            </c:ext>
          </c:extLst>
        </c:ser>
        <c:ser>
          <c:idx val="2"/>
          <c:order val="2"/>
          <c:tx>
            <c:strRef>
              <c:f>'Report Figures'!$B$120</c:f>
              <c:strCache>
                <c:ptCount val="1"/>
                <c:pt idx="0">
                  <c:v>100GbE</c:v>
                </c:pt>
              </c:strCache>
            </c:strRef>
          </c:tx>
          <c:marker>
            <c:symbol val="none"/>
          </c:marker>
          <c:cat>
            <c:numRef>
              <c:f>'Report Figures'!$C$115:$L$115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Figures'!$C$120:$L$120</c:f>
              <c:numCache>
                <c:formatCode>_("$"* #,##0_);_("$"* \(#,##0\);_("$"* "-"??_);_(@_)</c:formatCode>
                <c:ptCount val="10"/>
                <c:pt idx="0">
                  <c:v>265.78170273789067</c:v>
                </c:pt>
                <c:pt idx="1">
                  <c:v>868.29344797604642</c:v>
                </c:pt>
              </c:numCache>
            </c:numRef>
          </c:val>
          <c:smooth val="0"/>
          <c:extLst xmlns:c16r2="http://schemas.microsoft.com/office/drawing/2015/06/chart">
            <c:ext xmlns:c16="http://schemas.microsoft.com/office/drawing/2014/chart" uri="{C3380CC4-5D6E-409C-BE32-E72D297353CC}">
              <c16:uniqueId val="{00000002-9BEA-BB4E-AB47-43A7BEADA048}"/>
            </c:ext>
          </c:extLst>
        </c:ser>
        <c:ser>
          <c:idx val="4"/>
          <c:order val="3"/>
          <c:tx>
            <c:strRef>
              <c:f>'Report Figures'!$B$121</c:f>
              <c:strCache>
                <c:ptCount val="1"/>
                <c:pt idx="0">
                  <c:v>200GbE</c:v>
                </c:pt>
              </c:strCache>
            </c:strRef>
          </c:tx>
          <c:marker>
            <c:symbol val="none"/>
          </c:marker>
          <c:cat>
            <c:numRef>
              <c:f>'Report Figures'!$C$115:$L$115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Figures'!$C$121:$L$121</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3-9BEA-BB4E-AB47-43A7BEADA048}"/>
            </c:ext>
          </c:extLst>
        </c:ser>
        <c:ser>
          <c:idx val="3"/>
          <c:order val="4"/>
          <c:tx>
            <c:strRef>
              <c:f>'Report Figures'!$B$122</c:f>
              <c:strCache>
                <c:ptCount val="1"/>
                <c:pt idx="0">
                  <c:v>≥400 GbE</c:v>
                </c:pt>
              </c:strCache>
            </c:strRef>
          </c:tx>
          <c:marker>
            <c:symbol val="none"/>
          </c:marker>
          <c:cat>
            <c:numRef>
              <c:f>'Report Figures'!$C$115:$L$115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Figures'!$C$122:$L$122</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4-9BEA-BB4E-AB47-43A7BEADA048}"/>
            </c:ext>
          </c:extLst>
        </c:ser>
        <c:dLbls>
          <c:showLegendKey val="0"/>
          <c:showVal val="0"/>
          <c:showCatName val="0"/>
          <c:showSerName val="0"/>
          <c:showPercent val="0"/>
          <c:showBubbleSize val="0"/>
        </c:dLbls>
        <c:marker val="1"/>
        <c:smooth val="0"/>
        <c:axId val="401712640"/>
        <c:axId val="401714176"/>
      </c:lineChart>
      <c:catAx>
        <c:axId val="401712640"/>
        <c:scaling>
          <c:orientation val="minMax"/>
        </c:scaling>
        <c:delete val="0"/>
        <c:axPos val="b"/>
        <c:numFmt formatCode="General" sourceLinked="1"/>
        <c:majorTickMark val="out"/>
        <c:minorTickMark val="none"/>
        <c:tickLblPos val="nextTo"/>
        <c:crossAx val="401714176"/>
        <c:crosses val="autoZero"/>
        <c:auto val="1"/>
        <c:lblAlgn val="ctr"/>
        <c:lblOffset val="100"/>
        <c:noMultiLvlLbl val="0"/>
      </c:catAx>
      <c:valAx>
        <c:axId val="401714176"/>
        <c:scaling>
          <c:orientation val="minMax"/>
        </c:scaling>
        <c:delete val="0"/>
        <c:axPos val="l"/>
        <c:majorGridlines/>
        <c:title>
          <c:tx>
            <c:rich>
              <a:bodyPr rot="-5400000" vert="horz"/>
              <a:lstStyle/>
              <a:p>
                <a:pPr>
                  <a:defRPr sz="1200"/>
                </a:pPr>
                <a:r>
                  <a:rPr lang="en-US" sz="1200"/>
                  <a:t>Sales ($M)</a:t>
                </a:r>
              </a:p>
            </c:rich>
          </c:tx>
          <c:layout>
            <c:manualLayout>
              <c:xMode val="edge"/>
              <c:yMode val="edge"/>
              <c:x val="1.9281048042865619E-2"/>
              <c:y val="0.34429786652335964"/>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401712640"/>
        <c:crosses val="autoZero"/>
        <c:crossBetween val="between"/>
        <c:majorUnit val="500"/>
      </c:valAx>
    </c:plotArea>
    <c:legend>
      <c:legendPos val="r"/>
      <c:layout>
        <c:manualLayout>
          <c:xMode val="edge"/>
          <c:yMode val="edge"/>
          <c:x val="0.16844221006200968"/>
          <c:y val="6.4445447084666527E-2"/>
          <c:w val="0.71135436683609843"/>
          <c:h val="0.16832556133969434"/>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ICT Infrastructure spending</a:t>
            </a:r>
          </a:p>
          <a:p>
            <a:pPr>
              <a:defRPr sz="1400"/>
            </a:pPr>
            <a:r>
              <a:rPr lang="en-US" sz="1400"/>
              <a:t>~ $0.97 Trillion total in 2019</a:t>
            </a:r>
          </a:p>
        </c:rich>
      </c:tx>
      <c:layout/>
      <c:overlay val="0"/>
    </c:title>
    <c:autoTitleDeleted val="0"/>
    <c:view3D>
      <c:rotX val="30"/>
      <c:rotY val="158"/>
      <c:rAngAx val="0"/>
      <c:perspective val="30"/>
    </c:view3D>
    <c:floor>
      <c:thickness val="0"/>
    </c:floor>
    <c:sideWall>
      <c:thickness val="0"/>
    </c:sideWall>
    <c:backWall>
      <c:thickness val="0"/>
    </c:backWall>
    <c:plotArea>
      <c:layout>
        <c:manualLayout>
          <c:layoutTarget val="inner"/>
          <c:xMode val="edge"/>
          <c:yMode val="edge"/>
          <c:x val="9.3161088854684201E-2"/>
          <c:y val="0.30792859853935101"/>
          <c:w val="0.766292227555327"/>
          <c:h val="0.566067511621556"/>
        </c:manualLayout>
      </c:layout>
      <c:pie3DChart>
        <c:varyColors val="1"/>
        <c:ser>
          <c:idx val="0"/>
          <c:order val="0"/>
          <c:dPt>
            <c:idx val="0"/>
            <c:bubble3D val="0"/>
            <c:spPr>
              <a:solidFill>
                <a:schemeClr val="accent2"/>
              </a:solidFill>
            </c:spPr>
            <c:extLst xmlns:c16r2="http://schemas.microsoft.com/office/drawing/2015/06/chart">
              <c:ext xmlns:c16="http://schemas.microsoft.com/office/drawing/2014/chart" uri="{C3380CC4-5D6E-409C-BE32-E72D297353CC}">
                <c16:uniqueId val="{00000000-842B-4F42-A5ED-4A3570FC81DA}"/>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1-842B-4F42-A5ED-4A3570FC81DA}"/>
              </c:ext>
            </c:extLst>
          </c:dPt>
          <c:dLbls>
            <c:dLbl>
              <c:idx val="0"/>
              <c:layout>
                <c:manualLayout>
                  <c:x val="1.9152438101711401E-2"/>
                  <c:y val="3.5871713817625099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42B-4F42-A5ED-4A3570FC81DA}"/>
                </c:ext>
              </c:extLst>
            </c:dLbl>
            <c:dLbl>
              <c:idx val="1"/>
              <c:layout>
                <c:manualLayout>
                  <c:x val="-7.3255951114218829E-2"/>
                  <c:y val="2.9378946071066298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42B-4F42-A5ED-4A3570FC81DA}"/>
                </c:ext>
              </c:extLst>
            </c:dLbl>
            <c:dLbl>
              <c:idx val="2"/>
              <c:layout>
                <c:manualLayout>
                  <c:x val="-2.4620435959018636E-3"/>
                  <c:y val="-0.10253921184308749"/>
                </c:manualLayout>
              </c:layout>
              <c:spPr>
                <a:noFill/>
                <a:ln>
                  <a:noFill/>
                </a:ln>
                <a:effectLst/>
              </c:spPr>
              <c:txPr>
                <a:bodyPr anchor="ctr" anchorCtr="1"/>
                <a:lstStyle/>
                <a:p>
                  <a:pPr>
                    <a:defRPr sz="1200"/>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42B-4F42-A5ED-4A3570FC81DA}"/>
                </c:ext>
              </c:extLst>
            </c:dLbl>
            <c:spPr>
              <a:noFill/>
              <a:ln>
                <a:noFill/>
              </a:ln>
              <a:effectLst/>
            </c:spPr>
            <c:txPr>
              <a:bodyPr/>
              <a:lstStyle/>
              <a:p>
                <a:pPr>
                  <a:defRPr sz="1200"/>
                </a:pPr>
                <a:endParaRPr lang="en-US"/>
              </a:p>
            </c:tx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'Report Figures'!$H$138:$H$140</c:f>
              <c:strCache>
                <c:ptCount val="3"/>
                <c:pt idx="0">
                  <c:v>Telecom</c:v>
                </c:pt>
                <c:pt idx="1">
                  <c:v>Cloud</c:v>
                </c:pt>
                <c:pt idx="2">
                  <c:v>Enterprise</c:v>
                </c:pt>
              </c:strCache>
            </c:strRef>
          </c:cat>
          <c:val>
            <c:numRef>
              <c:f>'Report Figures'!$I$138:$I$140</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42B-4F42-A5ED-4A3570FC81DA}"/>
            </c:ext>
          </c:extLst>
        </c:ser>
        <c:dLbls>
          <c:showLegendKey val="0"/>
          <c:showVal val="0"/>
          <c:showCatName val="1"/>
          <c:showSerName val="0"/>
          <c:showPercent val="1"/>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031840910397101"/>
          <c:y val="0.11737253351498"/>
          <c:w val="0.81041151790332799"/>
          <c:h val="0.781592364475312"/>
        </c:manualLayout>
      </c:layout>
      <c:lineChart>
        <c:grouping val="standard"/>
        <c:varyColors val="0"/>
        <c:ser>
          <c:idx val="0"/>
          <c:order val="0"/>
          <c:tx>
            <c:strRef>
              <c:f>'Report Figures'!$B$167</c:f>
              <c:strCache>
                <c:ptCount val="1"/>
                <c:pt idx="0">
                  <c:v>Cloud</c:v>
                </c:pt>
              </c:strCache>
            </c:strRef>
          </c:tx>
          <c:cat>
            <c:numRef>
              <c:f>'Report Figures'!$C$166:$L$166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Figures'!$C$167:$L$167</c:f>
              <c:numCache>
                <c:formatCode>_("$"* #,##0_);_("$"* \(#,##0\);_("$"* "-"??_);_(@_)</c:formatCode>
                <c:ptCount val="10"/>
                <c:pt idx="0">
                  <c:v>93.36250113294318</c:v>
                </c:pt>
                <c:pt idx="1">
                  <c:v>112.87902290674069</c:v>
                </c:pt>
              </c:numCache>
            </c:numRef>
          </c:val>
          <c:smooth val="1"/>
          <c:extLst xmlns:c16r2="http://schemas.microsoft.com/office/drawing/2015/06/chart">
            <c:ext xmlns:c16="http://schemas.microsoft.com/office/drawing/2014/chart" uri="{C3380CC4-5D6E-409C-BE32-E72D297353CC}">
              <c16:uniqueId val="{00000001-5C3D-8C41-BE59-76B83DD794EE}"/>
            </c:ext>
          </c:extLst>
        </c:ser>
        <c:ser>
          <c:idx val="1"/>
          <c:order val="1"/>
          <c:tx>
            <c:strRef>
              <c:f>'Report Figures'!$B$168</c:f>
              <c:strCache>
                <c:ptCount val="1"/>
                <c:pt idx="0">
                  <c:v>Telecom</c:v>
                </c:pt>
              </c:strCache>
            </c:strRef>
          </c:tx>
          <c:cat>
            <c:numRef>
              <c:f>'Report Figures'!$C$166:$L$166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Figures'!$C$168:$L$168</c:f>
              <c:numCache>
                <c:formatCode>_("$"* #,##0_);_("$"* \(#,##0\);_("$"* "-"??_);_(@_)</c:formatCode>
                <c:ptCount val="10"/>
                <c:pt idx="0">
                  <c:v>329.32259289246991</c:v>
                </c:pt>
                <c:pt idx="1">
                  <c:v>326.04788832671011</c:v>
                </c:pt>
              </c:numCache>
            </c:numRef>
          </c:val>
          <c:smooth val="1"/>
          <c:extLst xmlns:c16r2="http://schemas.microsoft.com/office/drawing/2015/06/chart">
            <c:ext xmlns:c16="http://schemas.microsoft.com/office/drawing/2014/chart" uri="{C3380CC4-5D6E-409C-BE32-E72D297353CC}">
              <c16:uniqueId val="{00000000-5C3D-8C41-BE59-76B83DD794EE}"/>
            </c:ext>
          </c:extLst>
        </c:ser>
        <c:ser>
          <c:idx val="3"/>
          <c:order val="2"/>
          <c:tx>
            <c:strRef>
              <c:f>'Report Figures'!$B$169</c:f>
              <c:strCache>
                <c:ptCount val="1"/>
                <c:pt idx="0">
                  <c:v>Enterprise IT (traditional)</c:v>
                </c:pt>
              </c:strCache>
            </c:strRef>
          </c:tx>
          <c:spPr>
            <a:ln>
              <a:solidFill>
                <a:srgbClr val="9BBB59"/>
              </a:solidFill>
            </a:ln>
          </c:spPr>
          <c:marker>
            <c:symbol val="circle"/>
            <c:size val="5"/>
            <c:spPr>
              <a:solidFill>
                <a:srgbClr val="9BBB59"/>
              </a:solidFill>
              <a:ln>
                <a:solidFill>
                  <a:srgbClr val="9BBB59"/>
                </a:solidFill>
              </a:ln>
            </c:spPr>
          </c:marker>
          <c:cat>
            <c:numRef>
              <c:f>'Report Figures'!$C$166:$L$166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Figures'!$C$169:$L$169</c:f>
              <c:numCache>
                <c:formatCode>_("$"* #,##0_);_("$"* \(#,##0\);_("$"* "-"??_);_(@_)</c:formatCode>
                <c:ptCount val="10"/>
                <c:pt idx="0">
                  <c:v>549.6</c:v>
                </c:pt>
                <c:pt idx="1">
                  <c:v>503.43360000000001</c:v>
                </c:pt>
              </c:numCache>
            </c:numRef>
          </c:val>
          <c:smooth val="0"/>
          <c:extLst xmlns:c16r2="http://schemas.microsoft.com/office/drawing/2015/06/chart">
            <c:ext xmlns:c16="http://schemas.microsoft.com/office/drawing/2014/chart" uri="{C3380CC4-5D6E-409C-BE32-E72D297353CC}">
              <c16:uniqueId val="{00000002-5C3D-8C41-BE59-76B83DD794EE}"/>
            </c:ext>
          </c:extLst>
        </c:ser>
        <c:dLbls>
          <c:showLegendKey val="0"/>
          <c:showVal val="0"/>
          <c:showCatName val="0"/>
          <c:showSerName val="0"/>
          <c:showPercent val="0"/>
          <c:showBubbleSize val="0"/>
        </c:dLbls>
        <c:marker val="1"/>
        <c:smooth val="0"/>
        <c:axId val="401783808"/>
        <c:axId val="404239488"/>
      </c:lineChart>
      <c:catAx>
        <c:axId val="401783808"/>
        <c:scaling>
          <c:orientation val="minMax"/>
        </c:scaling>
        <c:delete val="0"/>
        <c:axPos val="b"/>
        <c:numFmt formatCode="General" sourceLinked="1"/>
        <c:majorTickMark val="out"/>
        <c:minorTickMark val="none"/>
        <c:tickLblPos val="nextTo"/>
        <c:txPr>
          <a:bodyPr rot="0" vert="horz"/>
          <a:lstStyle/>
          <a:p>
            <a:pPr>
              <a:defRPr sz="1050" b="0" i="0" u="none" strike="noStrike" baseline="0">
                <a:solidFill>
                  <a:srgbClr val="333333"/>
                </a:solidFill>
                <a:latin typeface="Calibri"/>
                <a:ea typeface="Calibri"/>
                <a:cs typeface="Calibri"/>
              </a:defRPr>
            </a:pPr>
            <a:endParaRPr lang="en-US"/>
          </a:p>
        </c:txPr>
        <c:crossAx val="404239488"/>
        <c:crosses val="autoZero"/>
        <c:auto val="1"/>
        <c:lblAlgn val="ctr"/>
        <c:lblOffset val="100"/>
        <c:noMultiLvlLbl val="1"/>
      </c:catAx>
      <c:valAx>
        <c:axId val="404239488"/>
        <c:scaling>
          <c:orientation val="minMax"/>
        </c:scaling>
        <c:delete val="0"/>
        <c:axPos val="l"/>
        <c:majorGridlines/>
        <c:title>
          <c:tx>
            <c:rich>
              <a:bodyPr rot="-5400000" vert="horz"/>
              <a:lstStyle/>
              <a:p>
                <a:pPr>
                  <a:defRPr sz="1200" b="0"/>
                </a:pPr>
                <a:r>
                  <a:rPr lang="en-US" sz="1200" b="0"/>
                  <a:t>Infrasructure spending ($bn)</a:t>
                </a:r>
              </a:p>
            </c:rich>
          </c:tx>
          <c:layout>
            <c:manualLayout>
              <c:xMode val="edge"/>
              <c:yMode val="edge"/>
              <c:x val="7.4979733075935502E-3"/>
              <c:y val="0.110240293723207"/>
            </c:manualLayout>
          </c:layout>
          <c:overlay val="0"/>
        </c:title>
        <c:numFmt formatCode="&quot;$&quot;#,##0" sourceLinked="0"/>
        <c:majorTickMark val="out"/>
        <c:minorTickMark val="none"/>
        <c:tickLblPos val="nextTo"/>
        <c:txPr>
          <a:bodyPr/>
          <a:lstStyle/>
          <a:p>
            <a:pPr>
              <a:defRPr sz="1100"/>
            </a:pPr>
            <a:endParaRPr lang="en-US"/>
          </a:p>
        </c:txPr>
        <c:crossAx val="401783808"/>
        <c:crosses val="autoZero"/>
        <c:crossBetween val="between"/>
      </c:valAx>
    </c:plotArea>
    <c:legend>
      <c:legendPos val="t"/>
      <c:layout/>
      <c:overlay val="0"/>
      <c:txPr>
        <a:bodyPr/>
        <a:lstStyle/>
        <a:p>
          <a:pPr>
            <a:defRPr sz="1200"/>
          </a:pPr>
          <a:endParaRPr lang="en-US"/>
        </a:p>
      </c:txPr>
    </c:legend>
    <c:plotVisOnly val="1"/>
    <c:dispBlanksAs val="gap"/>
    <c:showDLblsOverMax val="0"/>
  </c:chart>
  <c:printSettings>
    <c:headerFooter/>
    <c:pageMargins b="0.750000000000002" l="0.70000000000000095" r="0.70000000000000095" t="0.750000000000002"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043917932126"/>
          <c:y val="5.9182381698158398E-2"/>
          <c:w val="0.80930084385341505"/>
          <c:h val="0.79560003892840903"/>
        </c:manualLayout>
      </c:layout>
      <c:lineChart>
        <c:grouping val="standard"/>
        <c:varyColors val="0"/>
        <c:ser>
          <c:idx val="0"/>
          <c:order val="0"/>
          <c:tx>
            <c:strRef>
              <c:f>'Report Figures'!$B$201</c:f>
              <c:strCache>
                <c:ptCount val="1"/>
                <c:pt idx="0">
                  <c:v>Internet traffic growth</c:v>
                </c:pt>
              </c:strCache>
            </c:strRef>
          </c:tx>
          <c:marker>
            <c:symbol val="diamond"/>
            <c:size val="5"/>
          </c:marker>
          <c:cat>
            <c:numRef>
              <c:f>'Report Figures'!$D$200:$AD$200</c:f>
              <c:numCache>
                <c:formatCode>General</c:formatCode>
                <c:ptCount val="2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numCache>
            </c:numRef>
          </c:cat>
          <c:val>
            <c:numRef>
              <c:f>'Report Figures'!$D$201:$AD$201</c:f>
              <c:numCache>
                <c:formatCode>0%</c:formatCode>
                <c:ptCount val="27"/>
                <c:pt idx="0">
                  <c:v>0.5</c:v>
                </c:pt>
                <c:pt idx="1">
                  <c:v>0.495</c:v>
                </c:pt>
                <c:pt idx="2">
                  <c:v>0.49</c:v>
                </c:pt>
                <c:pt idx="3">
                  <c:v>0.48499999999999999</c:v>
                </c:pt>
                <c:pt idx="4">
                  <c:v>0.48</c:v>
                </c:pt>
                <c:pt idx="5">
                  <c:v>0.47499999999999998</c:v>
                </c:pt>
                <c:pt idx="6">
                  <c:v>0.47</c:v>
                </c:pt>
                <c:pt idx="7">
                  <c:v>0.45714285714285707</c:v>
                </c:pt>
                <c:pt idx="8">
                  <c:v>0.45098039215686292</c:v>
                </c:pt>
                <c:pt idx="9">
                  <c:v>0.41891891891891886</c:v>
                </c:pt>
                <c:pt idx="10">
                  <c:v>0.39999999999999991</c:v>
                </c:pt>
                <c:pt idx="11">
                  <c:v>0.38775510204081631</c:v>
                </c:pt>
                <c:pt idx="12">
                  <c:v>0.38</c:v>
                </c:pt>
                <c:pt idx="13">
                  <c:v>0.37</c:v>
                </c:pt>
                <c:pt idx="14">
                  <c:v>0.36</c:v>
                </c:pt>
                <c:pt idx="15">
                  <c:v>0.35</c:v>
                </c:pt>
                <c:pt idx="16">
                  <c:v>0.33</c:v>
                </c:pt>
                <c:pt idx="17">
                  <c:v>0.31</c:v>
                </c:pt>
                <c:pt idx="18">
                  <c:v>0.3</c:v>
                </c:pt>
                <c:pt idx="19">
                  <c:v>0.28999999999999998</c:v>
                </c:pt>
                <c:pt idx="20">
                  <c:v>0.28999999999999998</c:v>
                </c:pt>
                <c:pt idx="21">
                  <c:v>0.5</c:v>
                </c:pt>
                <c:pt idx="22">
                  <c:v>0.35</c:v>
                </c:pt>
                <c:pt idx="23">
                  <c:v>0.3</c:v>
                </c:pt>
                <c:pt idx="24">
                  <c:v>0.28999999999999998</c:v>
                </c:pt>
                <c:pt idx="25">
                  <c:v>0.28000000000000003</c:v>
                </c:pt>
                <c:pt idx="26">
                  <c:v>0.27</c:v>
                </c:pt>
              </c:numCache>
            </c:numRef>
          </c:val>
          <c:smooth val="1"/>
          <c:extLst xmlns:c16r2="http://schemas.microsoft.com/office/drawing/2015/06/chart">
            <c:ext xmlns:c16="http://schemas.microsoft.com/office/drawing/2014/chart" uri="{C3380CC4-5D6E-409C-BE32-E72D297353CC}">
              <c16:uniqueId val="{00000000-71EA-F84F-801C-EE247201A6B0}"/>
            </c:ext>
          </c:extLst>
        </c:ser>
        <c:ser>
          <c:idx val="1"/>
          <c:order val="1"/>
          <c:tx>
            <c:strRef>
              <c:f>'Report Figures'!$B$202</c:f>
              <c:strCache>
                <c:ptCount val="1"/>
                <c:pt idx="0">
                  <c:v>DWDM network bandwidth growth</c:v>
                </c:pt>
              </c:strCache>
            </c:strRef>
          </c:tx>
          <c:marker>
            <c:symbol val="square"/>
            <c:size val="3"/>
          </c:marker>
          <c:cat>
            <c:numRef>
              <c:f>'Report Figures'!$D$200:$AD$200</c:f>
              <c:numCache>
                <c:formatCode>General</c:formatCode>
                <c:ptCount val="2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numCache>
            </c:numRef>
          </c:cat>
          <c:val>
            <c:numRef>
              <c:f>'Report Figures'!$D$202:$AD$202</c:f>
              <c:numCache>
                <c:formatCode>0%</c:formatCode>
                <c:ptCount val="27"/>
                <c:pt idx="0">
                  <c:v>0.6</c:v>
                </c:pt>
                <c:pt idx="1">
                  <c:v>1</c:v>
                </c:pt>
                <c:pt idx="2">
                  <c:v>0.6</c:v>
                </c:pt>
                <c:pt idx="3">
                  <c:v>0.2</c:v>
                </c:pt>
                <c:pt idx="4">
                  <c:v>0.1</c:v>
                </c:pt>
                <c:pt idx="5">
                  <c:v>0.18</c:v>
                </c:pt>
                <c:pt idx="6">
                  <c:v>0.203125</c:v>
                </c:pt>
                <c:pt idx="7">
                  <c:v>0.27420383628548373</c:v>
                </c:pt>
                <c:pt idx="8">
                  <c:v>0.40606751301296207</c:v>
                </c:pt>
                <c:pt idx="9">
                  <c:v>0.50744472069135105</c:v>
                </c:pt>
                <c:pt idx="10">
                  <c:v>0.24842156785301661</c:v>
                </c:pt>
                <c:pt idx="11">
                  <c:v>0.22001159553324645</c:v>
                </c:pt>
                <c:pt idx="12">
                  <c:v>0.31682528349686678</c:v>
                </c:pt>
                <c:pt idx="13">
                  <c:v>0.38660684502076625</c:v>
                </c:pt>
                <c:pt idx="14">
                  <c:v>0.41913726843312915</c:v>
                </c:pt>
                <c:pt idx="15">
                  <c:v>0.42631212042630495</c:v>
                </c:pt>
                <c:pt idx="16">
                  <c:v>0.44820797319536432</c:v>
                </c:pt>
                <c:pt idx="17">
                  <c:v>0.45884636803638235</c:v>
                </c:pt>
                <c:pt idx="18">
                  <c:v>0.41969441387547857</c:v>
                </c:pt>
                <c:pt idx="19">
                  <c:v>0.4029704638912861</c:v>
                </c:pt>
                <c:pt idx="20">
                  <c:v>0.39932928798086742</c:v>
                </c:pt>
                <c:pt idx="21">
                  <c:v>0.38005222581299325</c:v>
                </c:pt>
                <c:pt idx="22">
                  <c:v>0.46465581066946871</c:v>
                </c:pt>
                <c:pt idx="23">
                  <c:v>0.44074207913480756</c:v>
                </c:pt>
                <c:pt idx="24">
                  <c:v>0.39919770000119081</c:v>
                </c:pt>
                <c:pt idx="25">
                  <c:v>0.35649864261176467</c:v>
                </c:pt>
                <c:pt idx="26">
                  <c:v>0.31632391277629401</c:v>
                </c:pt>
              </c:numCache>
            </c:numRef>
          </c:val>
          <c:smooth val="1"/>
          <c:extLst xmlns:c16r2="http://schemas.microsoft.com/office/drawing/2015/06/chart">
            <c:ext xmlns:c16="http://schemas.microsoft.com/office/drawing/2014/chart" uri="{C3380CC4-5D6E-409C-BE32-E72D297353CC}">
              <c16:uniqueId val="{00000001-71EA-F84F-801C-EE247201A6B0}"/>
            </c:ext>
          </c:extLst>
        </c:ser>
        <c:dLbls>
          <c:showLegendKey val="0"/>
          <c:showVal val="0"/>
          <c:showCatName val="0"/>
          <c:showSerName val="0"/>
          <c:showPercent val="0"/>
          <c:showBubbleSize val="0"/>
        </c:dLbls>
        <c:marker val="1"/>
        <c:smooth val="0"/>
        <c:axId val="404269696"/>
        <c:axId val="404275584"/>
      </c:lineChart>
      <c:catAx>
        <c:axId val="404269696"/>
        <c:scaling>
          <c:orientation val="minMax"/>
        </c:scaling>
        <c:delete val="0"/>
        <c:axPos val="b"/>
        <c:majorGridlines/>
        <c:numFmt formatCode="General" sourceLinked="1"/>
        <c:majorTickMark val="out"/>
        <c:minorTickMark val="none"/>
        <c:tickLblPos val="nextTo"/>
        <c:txPr>
          <a:bodyPr rot="0" vert="horz"/>
          <a:lstStyle/>
          <a:p>
            <a:pPr>
              <a:defRPr sz="1000"/>
            </a:pPr>
            <a:endParaRPr lang="en-US"/>
          </a:p>
        </c:txPr>
        <c:crossAx val="404275584"/>
        <c:crosses val="autoZero"/>
        <c:auto val="1"/>
        <c:lblAlgn val="ctr"/>
        <c:lblOffset val="100"/>
        <c:tickLblSkip val="2"/>
        <c:noMultiLvlLbl val="1"/>
      </c:catAx>
      <c:valAx>
        <c:axId val="404275584"/>
        <c:scaling>
          <c:orientation val="minMax"/>
          <c:max val="1"/>
          <c:min val="0"/>
        </c:scaling>
        <c:delete val="0"/>
        <c:axPos val="l"/>
        <c:majorGridlines/>
        <c:title>
          <c:tx>
            <c:rich>
              <a:bodyPr rot="-5400000" vert="horz"/>
              <a:lstStyle/>
              <a:p>
                <a:pPr>
                  <a:defRPr sz="1200"/>
                </a:pPr>
                <a:r>
                  <a:rPr lang="en-US" sz="1200"/>
                  <a:t>Growth Rate </a:t>
                </a:r>
              </a:p>
            </c:rich>
          </c:tx>
          <c:layout>
            <c:manualLayout>
              <c:xMode val="edge"/>
              <c:yMode val="edge"/>
              <c:x val="1.9828753195658601E-2"/>
              <c:y val="0.342835916300266"/>
            </c:manualLayout>
          </c:layout>
          <c:overlay val="0"/>
        </c:title>
        <c:numFmt formatCode="0%" sourceLinked="0"/>
        <c:majorTickMark val="out"/>
        <c:minorTickMark val="none"/>
        <c:tickLblPos val="nextTo"/>
        <c:txPr>
          <a:bodyPr/>
          <a:lstStyle/>
          <a:p>
            <a:pPr>
              <a:defRPr sz="1200"/>
            </a:pPr>
            <a:endParaRPr lang="en-US"/>
          </a:p>
        </c:txPr>
        <c:crossAx val="404269696"/>
        <c:crosses val="autoZero"/>
        <c:crossBetween val="between"/>
        <c:majorUnit val="0.2"/>
      </c:valAx>
    </c:plotArea>
    <c:legend>
      <c:legendPos val="t"/>
      <c:layout>
        <c:manualLayout>
          <c:xMode val="edge"/>
          <c:yMode val="edge"/>
          <c:x val="0.38998810773334402"/>
          <c:y val="0.101297091640973"/>
          <c:w val="0.55454672724974396"/>
          <c:h val="0.17512377557268799"/>
        </c:manualLayout>
      </c:layout>
      <c:overlay val="0"/>
      <c:spPr>
        <a:solidFill>
          <a:schemeClr val="bg1"/>
        </a:solidFill>
        <a:ln>
          <a:solidFill>
            <a:schemeClr val="accent1"/>
          </a:solidFill>
        </a:ln>
      </c:spPr>
      <c:txPr>
        <a:bodyPr/>
        <a:lstStyle/>
        <a:p>
          <a:pPr>
            <a:defRPr sz="1100"/>
          </a:pPr>
          <a:endParaRPr lang="en-US"/>
        </a:p>
      </c:txPr>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3790776153005E-2"/>
          <c:y val="5.5053830950434299E-2"/>
          <c:w val="0.89732530933633303"/>
          <c:h val="0.82072306129317696"/>
        </c:manualLayout>
      </c:layout>
      <c:lineChart>
        <c:grouping val="standard"/>
        <c:varyColors val="0"/>
        <c:ser>
          <c:idx val="1"/>
          <c:order val="0"/>
          <c:tx>
            <c:strRef>
              <c:f>'Report Figures'!$B$223</c:f>
              <c:strCache>
                <c:ptCount val="1"/>
                <c:pt idx="0">
                  <c:v>Cloud</c:v>
                </c:pt>
              </c:strCache>
            </c:strRef>
          </c:tx>
          <c:spPr>
            <a:ln w="34925">
              <a:solidFill>
                <a:schemeClr val="accent1"/>
              </a:solidFill>
            </a:ln>
          </c:spPr>
          <c:marker>
            <c:symbol val="none"/>
          </c:marker>
          <c:cat>
            <c:numRef>
              <c:f>'Report Figures'!$H$222:$Q$222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Figures'!$H$223:$Q$223</c:f>
              <c:numCache>
                <c:formatCode>0%</c:formatCode>
                <c:ptCount val="10"/>
                <c:pt idx="0">
                  <c:v>0.57976641246958427</c:v>
                </c:pt>
                <c:pt idx="1">
                  <c:v>0.70931567256474537</c:v>
                </c:pt>
              </c:numCache>
            </c:numRef>
          </c:val>
          <c:smooth val="0"/>
          <c:extLst xmlns:c16r2="http://schemas.microsoft.com/office/drawing/2015/06/chart">
            <c:ext xmlns:c16="http://schemas.microsoft.com/office/drawing/2014/chart" uri="{C3380CC4-5D6E-409C-BE32-E72D297353CC}">
              <c16:uniqueId val="{00000001-AD19-8A47-A286-7FA1AB836526}"/>
            </c:ext>
          </c:extLst>
        </c:ser>
        <c:ser>
          <c:idx val="0"/>
          <c:order val="1"/>
          <c:tx>
            <c:strRef>
              <c:f>'Report Figures'!$B$224</c:f>
              <c:strCache>
                <c:ptCount val="1"/>
                <c:pt idx="0">
                  <c:v>Telecom</c:v>
                </c:pt>
              </c:strCache>
            </c:strRef>
          </c:tx>
          <c:spPr>
            <a:ln w="34925">
              <a:solidFill>
                <a:schemeClr val="accent2"/>
              </a:solidFill>
            </a:ln>
          </c:spPr>
          <c:marker>
            <c:symbol val="none"/>
          </c:marker>
          <c:cat>
            <c:numRef>
              <c:f>'Report Figures'!$H$222:$Q$222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Figures'!$H$224:$Q$224</c:f>
              <c:numCache>
                <c:formatCode>0%</c:formatCode>
                <c:ptCount val="10"/>
                <c:pt idx="0">
                  <c:v>0.50890944128217486</c:v>
                </c:pt>
                <c:pt idx="1">
                  <c:v>0.35284564222957804</c:v>
                </c:pt>
              </c:numCache>
            </c:numRef>
          </c:val>
          <c:smooth val="0"/>
          <c:extLst xmlns:c16r2="http://schemas.microsoft.com/office/drawing/2015/06/chart">
            <c:ext xmlns:c16="http://schemas.microsoft.com/office/drawing/2014/chart" uri="{C3380CC4-5D6E-409C-BE32-E72D297353CC}">
              <c16:uniqueId val="{00000000-AD19-8A47-A286-7FA1AB836526}"/>
            </c:ext>
          </c:extLst>
        </c:ser>
        <c:ser>
          <c:idx val="2"/>
          <c:order val="2"/>
          <c:tx>
            <c:strRef>
              <c:f>'Report Figures'!$B$225</c:f>
              <c:strCache>
                <c:ptCount val="1"/>
                <c:pt idx="0">
                  <c:v>Enterprise</c:v>
                </c:pt>
              </c:strCache>
            </c:strRef>
          </c:tx>
          <c:spPr>
            <a:ln w="34925"/>
          </c:spPr>
          <c:marker>
            <c:symbol val="none"/>
          </c:marker>
          <c:cat>
            <c:numRef>
              <c:f>'Report Figures'!$H$222:$Q$222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Figures'!$H$225:$Q$225</c:f>
              <c:numCache>
                <c:formatCode>0%</c:formatCode>
                <c:ptCount val="10"/>
                <c:pt idx="0">
                  <c:v>0.29766140339975111</c:v>
                </c:pt>
                <c:pt idx="1">
                  <c:v>0.26230998649061132</c:v>
                </c:pt>
              </c:numCache>
            </c:numRef>
          </c:val>
          <c:smooth val="0"/>
          <c:extLst xmlns:c16r2="http://schemas.microsoft.com/office/drawing/2015/06/chart">
            <c:ext xmlns:c16="http://schemas.microsoft.com/office/drawing/2014/chart" uri="{C3380CC4-5D6E-409C-BE32-E72D297353CC}">
              <c16:uniqueId val="{00000002-AD19-8A47-A286-7FA1AB836526}"/>
            </c:ext>
          </c:extLst>
        </c:ser>
        <c:dLbls>
          <c:showLegendKey val="0"/>
          <c:showVal val="0"/>
          <c:showCatName val="0"/>
          <c:showSerName val="0"/>
          <c:showPercent val="0"/>
          <c:showBubbleSize val="0"/>
        </c:dLbls>
        <c:marker val="1"/>
        <c:smooth val="0"/>
        <c:axId val="404626816"/>
        <c:axId val="404640896"/>
      </c:lineChart>
      <c:catAx>
        <c:axId val="404626816"/>
        <c:scaling>
          <c:orientation val="minMax"/>
        </c:scaling>
        <c:delete val="0"/>
        <c:axPos val="b"/>
        <c:numFmt formatCode="General" sourceLinked="1"/>
        <c:majorTickMark val="out"/>
        <c:minorTickMark val="none"/>
        <c:tickLblPos val="nextTo"/>
        <c:crossAx val="404640896"/>
        <c:crosses val="autoZero"/>
        <c:auto val="1"/>
        <c:lblAlgn val="ctr"/>
        <c:lblOffset val="100"/>
        <c:noMultiLvlLbl val="0"/>
      </c:catAx>
      <c:valAx>
        <c:axId val="404640896"/>
        <c:scaling>
          <c:orientation val="minMax"/>
        </c:scaling>
        <c:delete val="0"/>
        <c:axPos val="l"/>
        <c:majorGridlines/>
        <c:numFmt formatCode="0%" sourceLinked="1"/>
        <c:majorTickMark val="out"/>
        <c:minorTickMark val="none"/>
        <c:tickLblPos val="nextTo"/>
        <c:crossAx val="404626816"/>
        <c:crosses val="autoZero"/>
        <c:crossBetween val="between"/>
      </c:valAx>
    </c:plotArea>
    <c:legend>
      <c:legendPos val="r"/>
      <c:layout>
        <c:manualLayout>
          <c:xMode val="edge"/>
          <c:yMode val="edge"/>
          <c:x val="0.77179910011248598"/>
          <c:y val="4.2979252418624901E-2"/>
          <c:w val="0.205343757030371"/>
          <c:h val="0.284289265123776"/>
        </c:manualLayout>
      </c:layout>
      <c:overlay val="0"/>
      <c:spPr>
        <a:solidFill>
          <a:schemeClr val="bg1"/>
        </a:solidFill>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3857653575591E-2"/>
          <c:y val="4.9530060063586505E-2"/>
          <c:w val="0.89732530933633303"/>
          <c:h val="0.82072306129317696"/>
        </c:manualLayout>
      </c:layout>
      <c:lineChart>
        <c:grouping val="standard"/>
        <c:varyColors val="0"/>
        <c:ser>
          <c:idx val="0"/>
          <c:order val="0"/>
          <c:tx>
            <c:strRef>
              <c:f>'Report Figures'!$B$243</c:f>
              <c:strCache>
                <c:ptCount val="1"/>
                <c:pt idx="0">
                  <c:v>Cloud - Top 5</c:v>
                </c:pt>
              </c:strCache>
            </c:strRef>
          </c:tx>
          <c:spPr>
            <a:ln w="41275"/>
          </c:spPr>
          <c:marker>
            <c:symbol val="none"/>
          </c:marker>
          <c:cat>
            <c:numRef>
              <c:f>'Report Figures'!$H$242:$Q$242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Figures'!$H$243:$Q$243</c:f>
              <c:numCache>
                <c:formatCode>0%</c:formatCode>
                <c:ptCount val="10"/>
                <c:pt idx="0">
                  <c:v>0.68143248676690593</c:v>
                </c:pt>
                <c:pt idx="1">
                  <c:v>0.96247532439878758</c:v>
                </c:pt>
              </c:numCache>
            </c:numRef>
          </c:val>
          <c:smooth val="0"/>
          <c:extLst xmlns:c16r2="http://schemas.microsoft.com/office/drawing/2015/06/chart">
            <c:ext xmlns:c16="http://schemas.microsoft.com/office/drawing/2014/chart" uri="{C3380CC4-5D6E-409C-BE32-E72D297353CC}">
              <c16:uniqueId val="{00000000-3195-CD47-9E80-7EA2D0523BC5}"/>
            </c:ext>
          </c:extLst>
        </c:ser>
        <c:ser>
          <c:idx val="2"/>
          <c:order val="1"/>
          <c:tx>
            <c:strRef>
              <c:f>'Report Figures'!$B$244</c:f>
              <c:strCache>
                <c:ptCount val="1"/>
                <c:pt idx="0">
                  <c:v>Cloud - All Other</c:v>
                </c:pt>
              </c:strCache>
            </c:strRef>
          </c:tx>
          <c:spPr>
            <a:ln w="41275"/>
          </c:spPr>
          <c:marker>
            <c:symbol val="none"/>
          </c:marker>
          <c:cat>
            <c:numRef>
              <c:f>'Report Figures'!$H$242:$Q$242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Figures'!$H$244:$Q$244</c:f>
              <c:numCache>
                <c:formatCode>0%</c:formatCode>
                <c:ptCount val="10"/>
                <c:pt idx="0">
                  <c:v>0.50821267600690234</c:v>
                </c:pt>
                <c:pt idx="1">
                  <c:v>0.51067526381424599</c:v>
                </c:pt>
              </c:numCache>
            </c:numRef>
          </c:val>
          <c:smooth val="0"/>
          <c:extLst xmlns:c16r2="http://schemas.microsoft.com/office/drawing/2015/06/chart">
            <c:ext xmlns:c16="http://schemas.microsoft.com/office/drawing/2014/chart" uri="{C3380CC4-5D6E-409C-BE32-E72D297353CC}">
              <c16:uniqueId val="{00000001-3195-CD47-9E80-7EA2D0523BC5}"/>
            </c:ext>
          </c:extLst>
        </c:ser>
        <c:dLbls>
          <c:showLegendKey val="0"/>
          <c:showVal val="0"/>
          <c:showCatName val="0"/>
          <c:showSerName val="0"/>
          <c:showPercent val="0"/>
          <c:showBubbleSize val="0"/>
        </c:dLbls>
        <c:marker val="1"/>
        <c:smooth val="0"/>
        <c:axId val="404670720"/>
        <c:axId val="404672512"/>
      </c:lineChart>
      <c:catAx>
        <c:axId val="404670720"/>
        <c:scaling>
          <c:orientation val="minMax"/>
        </c:scaling>
        <c:delete val="0"/>
        <c:axPos val="b"/>
        <c:numFmt formatCode="General" sourceLinked="1"/>
        <c:majorTickMark val="out"/>
        <c:minorTickMark val="none"/>
        <c:tickLblPos val="nextTo"/>
        <c:crossAx val="404672512"/>
        <c:crosses val="autoZero"/>
        <c:auto val="1"/>
        <c:lblAlgn val="ctr"/>
        <c:lblOffset val="100"/>
        <c:noMultiLvlLbl val="0"/>
      </c:catAx>
      <c:valAx>
        <c:axId val="404672512"/>
        <c:scaling>
          <c:orientation val="minMax"/>
          <c:max val="1"/>
        </c:scaling>
        <c:delete val="0"/>
        <c:axPos val="l"/>
        <c:majorGridlines/>
        <c:numFmt formatCode="0%" sourceLinked="1"/>
        <c:majorTickMark val="out"/>
        <c:minorTickMark val="none"/>
        <c:tickLblPos val="nextTo"/>
        <c:crossAx val="404670720"/>
        <c:crosses val="autoZero"/>
        <c:crossBetween val="between"/>
        <c:majorUnit val="0.2"/>
      </c:valAx>
    </c:plotArea>
    <c:legend>
      <c:legendPos val="r"/>
      <c:layout>
        <c:manualLayout>
          <c:xMode val="edge"/>
          <c:yMode val="edge"/>
          <c:x val="0.63751338582677097"/>
          <c:y val="7.1415169073429E-2"/>
          <c:w val="0.31105804274465698"/>
          <c:h val="0.23310463605696699"/>
        </c:manualLayout>
      </c:layout>
      <c:overlay val="0"/>
      <c:spPr>
        <a:solidFill>
          <a:schemeClr val="bg1"/>
        </a:solidFill>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600"/>
              <a:t>Cloud consumption by product type</a:t>
            </a:r>
          </a:p>
          <a:p>
            <a:pPr>
              <a:defRPr sz="1400"/>
            </a:pPr>
            <a:r>
              <a:rPr lang="en-US" sz="1400"/>
              <a:t>20.5</a:t>
            </a:r>
            <a:r>
              <a:rPr lang="en-US" sz="1400" baseline="0"/>
              <a:t> million units in 2019</a:t>
            </a:r>
            <a:endParaRPr lang="en-US" sz="1400"/>
          </a:p>
        </c:rich>
      </c:tx>
      <c:layout/>
      <c:overlay val="0"/>
    </c:title>
    <c:autoTitleDeleted val="0"/>
    <c:plotArea>
      <c:layout>
        <c:manualLayout>
          <c:layoutTarget val="inner"/>
          <c:xMode val="edge"/>
          <c:yMode val="edge"/>
          <c:x val="0.32276734053913519"/>
          <c:y val="0.36590314697588583"/>
          <c:w val="0.30888761198088838"/>
          <c:h val="0.58040521327813199"/>
        </c:manualLayout>
      </c:layout>
      <c:pieChart>
        <c:varyColors val="1"/>
        <c:ser>
          <c:idx val="0"/>
          <c:order val="0"/>
          <c:dLbls>
            <c:spPr>
              <a:noFill/>
              <a:ln>
                <a:noFill/>
              </a:ln>
              <a:effectLst/>
            </c:spPr>
            <c:txPr>
              <a:bodyPr/>
              <a:lstStyle/>
              <a:p>
                <a:pPr>
                  <a:defRPr sz="1400"/>
                </a:pPr>
                <a:endParaRPr lang="en-US"/>
              </a:p>
            </c:txPr>
            <c:dLblPos val="outEnd"/>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'Report Figures'!$B$28:$B$30</c:f>
              <c:strCache>
                <c:ptCount val="3"/>
                <c:pt idx="0">
                  <c:v>Ethernet </c:v>
                </c:pt>
                <c:pt idx="1">
                  <c:v>DWDM</c:v>
                </c:pt>
                <c:pt idx="2">
                  <c:v>AOC/EOM</c:v>
                </c:pt>
              </c:strCache>
            </c:strRef>
          </c:cat>
          <c:val>
            <c:numRef>
              <c:f>'Report Figures'!$F$28:$F$30</c:f>
              <c:numCache>
                <c:formatCode>_(* #,##0_);_(* \(#,##0\);_(* "-"??_);_(@_)</c:formatCode>
                <c:ptCount val="3"/>
              </c:numCache>
            </c:numRef>
          </c:val>
          <c:extLst xmlns:c16r2="http://schemas.microsoft.com/office/drawing/2015/06/chart">
            <c:ext xmlns:c16="http://schemas.microsoft.com/office/drawing/2014/chart" uri="{C3380CC4-5D6E-409C-BE32-E72D297353CC}">
              <c16:uniqueId val="{00000000-DB04-804E-8D0B-7C9CB39B92A3}"/>
            </c:ext>
          </c:extLst>
        </c:ser>
        <c:dLbls>
          <c:showLegendKey val="0"/>
          <c:showVal val="1"/>
          <c:showCatName val="0"/>
          <c:showSerName val="0"/>
          <c:showPercent val="0"/>
          <c:showBubbleSize val="0"/>
          <c:showLeaderLines val="1"/>
        </c:dLbls>
        <c:firstSliceAng val="141"/>
      </c:pie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25G by reach </a:t>
            </a:r>
          </a:p>
        </c:rich>
      </c:tx>
      <c:layout>
        <c:manualLayout>
          <c:xMode val="edge"/>
          <c:yMode val="edge"/>
          <c:x val="0.42141428819517235"/>
          <c:y val="2.5079512500438342E-2"/>
        </c:manualLayout>
      </c:layout>
      <c:overlay val="0"/>
    </c:title>
    <c:autoTitleDeleted val="0"/>
    <c:plotArea>
      <c:layout>
        <c:manualLayout>
          <c:layoutTarget val="inner"/>
          <c:xMode val="edge"/>
          <c:yMode val="edge"/>
          <c:x val="0.12273744225228528"/>
          <c:y val="0.12316175493891378"/>
          <c:w val="0.86623539206522404"/>
          <c:h val="0.77744390025152832"/>
        </c:manualLayout>
      </c:layout>
      <c:lineChart>
        <c:grouping val="standard"/>
        <c:varyColors val="0"/>
        <c:ser>
          <c:idx val="2"/>
          <c:order val="0"/>
          <c:tx>
            <c:strRef>
              <c:f>'Ethernet Summary'!$B$119</c:f>
              <c:strCache>
                <c:ptCount val="1"/>
                <c:pt idx="0">
                  <c:v>25GbE SR_100 - 300 m_SFP28</c:v>
                </c:pt>
              </c:strCache>
            </c:strRef>
          </c:tx>
          <c:spPr>
            <a:ln>
              <a:solidFill>
                <a:schemeClr val="accent2"/>
              </a:solidFill>
            </a:ln>
          </c:spPr>
          <c:marker>
            <c:spPr>
              <a:solidFill>
                <a:schemeClr val="accent2"/>
              </a:solidFill>
              <a:ln>
                <a:solidFill>
                  <a:schemeClr val="accent2"/>
                </a:solidFill>
              </a:ln>
            </c:spPr>
          </c:marker>
          <c:cat>
            <c:numRef>
              <c:f>'Ethernet 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Summary'!$C$119:$L$119</c:f>
              <c:numCache>
                <c:formatCode>_(* #,##0_);_(* \(#,##0\);_(* "-"??_);_(@_)</c:formatCode>
                <c:ptCount val="10"/>
                <c:pt idx="0">
                  <c:v>7146</c:v>
                </c:pt>
                <c:pt idx="1">
                  <c:v>95865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49B1-F44B-9B3A-A91FE2055D35}"/>
            </c:ext>
          </c:extLst>
        </c:ser>
        <c:ser>
          <c:idx val="0"/>
          <c:order val="1"/>
          <c:tx>
            <c:strRef>
              <c:f>'Ethernet Summary'!$B$120</c:f>
              <c:strCache>
                <c:ptCount val="1"/>
                <c:pt idx="0">
                  <c:v>25GbE LR_10 km_SFP28</c:v>
                </c:pt>
              </c:strCache>
            </c:strRef>
          </c:tx>
          <c:cat>
            <c:numRef>
              <c:f>'Ethernet 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Summary'!$C$120:$L$120</c:f>
              <c:numCache>
                <c:formatCode>_(* #,##0_);_(* \(#,##0\);_(* "-"??_);_(@_)</c:formatCode>
                <c:ptCount val="10"/>
                <c:pt idx="0">
                  <c:v>4548</c:v>
                </c:pt>
                <c:pt idx="1">
                  <c:v>17462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49B1-F44B-9B3A-A91FE2055D35}"/>
            </c:ext>
          </c:extLst>
        </c:ser>
        <c:ser>
          <c:idx val="1"/>
          <c:order val="2"/>
          <c:tx>
            <c:strRef>
              <c:f>'Ethernet Summary'!$B$121</c:f>
              <c:strCache>
                <c:ptCount val="1"/>
                <c:pt idx="0">
                  <c:v>25GbE ER_40 km_SFP28</c:v>
                </c:pt>
              </c:strCache>
            </c:strRef>
          </c:tx>
          <c:spPr>
            <a:ln>
              <a:solidFill>
                <a:schemeClr val="accent3"/>
              </a:solidFill>
            </a:ln>
          </c:spPr>
          <c:marker>
            <c:symbol val="square"/>
            <c:size val="5"/>
            <c:spPr>
              <a:solidFill>
                <a:schemeClr val="accent3"/>
              </a:solidFill>
              <a:ln>
                <a:solidFill>
                  <a:schemeClr val="accent3"/>
                </a:solidFill>
              </a:ln>
            </c:spPr>
          </c:marker>
          <c:cat>
            <c:numRef>
              <c:f>'Ethernet 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 Summary'!$C$121:$L$121</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49B1-F44B-9B3A-A91FE2055D35}"/>
            </c:ext>
          </c:extLst>
        </c:ser>
        <c:dLbls>
          <c:showLegendKey val="0"/>
          <c:showVal val="0"/>
          <c:showCatName val="0"/>
          <c:showSerName val="0"/>
          <c:showPercent val="0"/>
          <c:showBubbleSize val="0"/>
        </c:dLbls>
        <c:marker val="1"/>
        <c:smooth val="0"/>
        <c:axId val="120165888"/>
        <c:axId val="120167808"/>
      </c:lineChart>
      <c:catAx>
        <c:axId val="120165888"/>
        <c:scaling>
          <c:orientation val="minMax"/>
        </c:scaling>
        <c:delete val="0"/>
        <c:axPos val="b"/>
        <c:numFmt formatCode="General" sourceLinked="1"/>
        <c:majorTickMark val="out"/>
        <c:minorTickMark val="none"/>
        <c:tickLblPos val="nextTo"/>
        <c:txPr>
          <a:bodyPr/>
          <a:lstStyle/>
          <a:p>
            <a:pPr>
              <a:defRPr sz="1200"/>
            </a:pPr>
            <a:endParaRPr lang="en-US"/>
          </a:p>
        </c:txPr>
        <c:crossAx val="120167808"/>
        <c:crosses val="autoZero"/>
        <c:auto val="1"/>
        <c:lblAlgn val="ctr"/>
        <c:lblOffset val="100"/>
        <c:noMultiLvlLbl val="0"/>
      </c:catAx>
      <c:valAx>
        <c:axId val="120167808"/>
        <c:scaling>
          <c:orientation val="minMax"/>
          <c:min val="0"/>
        </c:scaling>
        <c:delete val="0"/>
        <c:axPos val="l"/>
        <c:majorGridlines/>
        <c:numFmt formatCode="_(* #,##0_);_(* \(#,##0\);_(* &quot;-&quot;??_);_(@_)" sourceLinked="1"/>
        <c:majorTickMark val="out"/>
        <c:minorTickMark val="none"/>
        <c:tickLblPos val="nextTo"/>
        <c:txPr>
          <a:bodyPr/>
          <a:lstStyle/>
          <a:p>
            <a:pPr>
              <a:defRPr sz="1200"/>
            </a:pPr>
            <a:endParaRPr lang="en-US"/>
          </a:p>
        </c:txPr>
        <c:crossAx val="120165888"/>
        <c:crosses val="autoZero"/>
        <c:crossBetween val="between"/>
        <c:minorUnit val="20000"/>
      </c:valAx>
    </c:plotArea>
    <c:legend>
      <c:legendPos val="t"/>
      <c:layout>
        <c:manualLayout>
          <c:xMode val="edge"/>
          <c:yMode val="edge"/>
          <c:x val="0.13215476334109175"/>
          <c:y val="0.15208865223309209"/>
          <c:w val="0.37884987296429529"/>
          <c:h val="0.2165140288827643"/>
        </c:manualLayout>
      </c:layout>
      <c:overlay val="0"/>
      <c:spPr>
        <a:solidFill>
          <a:sysClr val="window" lastClr="FFFFFF"/>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$2.4</a:t>
            </a:r>
            <a:r>
              <a:rPr lang="en-US" sz="1400" baseline="0"/>
              <a:t> billion in 2019</a:t>
            </a:r>
            <a:endParaRPr lang="en-US" sz="1400"/>
          </a:p>
        </c:rich>
      </c:tx>
      <c:layout>
        <c:manualLayout>
          <c:xMode val="edge"/>
          <c:yMode val="edge"/>
          <c:x val="0.27461354122023457"/>
          <c:y val="5.4323987110170939E-2"/>
        </c:manualLayout>
      </c:layout>
      <c:overlay val="0"/>
    </c:title>
    <c:autoTitleDeleted val="0"/>
    <c:plotArea>
      <c:layout>
        <c:manualLayout>
          <c:layoutTarget val="inner"/>
          <c:xMode val="edge"/>
          <c:yMode val="edge"/>
          <c:x val="0.37175881019898027"/>
          <c:y val="0.37323991598272976"/>
          <c:w val="0.2427014924884591"/>
          <c:h val="0.33278005008721878"/>
        </c:manualLayout>
      </c:layout>
      <c:pieChart>
        <c:varyColors val="1"/>
        <c:ser>
          <c:idx val="0"/>
          <c:order val="0"/>
          <c:dLbls>
            <c:spPr>
              <a:noFill/>
              <a:ln>
                <a:noFill/>
              </a:ln>
              <a:effectLst/>
            </c:spPr>
            <c:txPr>
              <a:bodyPr/>
              <a:lstStyle/>
              <a:p>
                <a:pPr>
                  <a:defRPr sz="1200"/>
                </a:pPr>
                <a:endParaRPr lang="en-US"/>
              </a:p>
            </c:txPr>
            <c:dLblPos val="bestFit"/>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'Report Figures'!$B$34:$B$36</c:f>
              <c:strCache>
                <c:ptCount val="3"/>
                <c:pt idx="0">
                  <c:v>Ethernet </c:v>
                </c:pt>
                <c:pt idx="1">
                  <c:v>DWDM</c:v>
                </c:pt>
                <c:pt idx="2">
                  <c:v>AOC/EOM</c:v>
                </c:pt>
              </c:strCache>
            </c:strRef>
          </c:cat>
          <c:val>
            <c:numRef>
              <c:f>'Report Figures'!$F$34:$F$36</c:f>
              <c:numCache>
                <c:formatCode>_("$"* #,##0_);_("$"* \(#,##0\);_("$"* "-"??_);_(@_)</c:formatCode>
                <c:ptCount val="3"/>
              </c:numCache>
            </c:numRef>
          </c:val>
          <c:extLst xmlns:c16r2="http://schemas.microsoft.com/office/drawing/2015/06/chart">
            <c:ext xmlns:c16="http://schemas.microsoft.com/office/drawing/2014/chart" uri="{C3380CC4-5D6E-409C-BE32-E72D297353CC}">
              <c16:uniqueId val="{00000000-FDE8-BF45-983B-F0DC98A12D55}"/>
            </c:ext>
          </c:extLst>
        </c:ser>
        <c:dLbls>
          <c:showLegendKey val="0"/>
          <c:showVal val="1"/>
          <c:showCatName val="0"/>
          <c:showSerName val="0"/>
          <c:showPercent val="0"/>
          <c:showBubbleSize val="0"/>
          <c:showLeaderLines val="1"/>
        </c:dLbls>
        <c:firstSliceAng val="303"/>
      </c:pieChart>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 Figures'!$B$275</c:f>
              <c:strCache>
                <c:ptCount val="1"/>
                <c:pt idx="0">
                  <c:v>On board</c:v>
                </c:pt>
              </c:strCache>
            </c:strRef>
          </c:tx>
          <c:marker>
            <c:symbol val="none"/>
          </c:marker>
          <c:cat>
            <c:numRef>
              <c:f>'Report Figures'!$C$274:$L$274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Figures'!$C$275:$L$275</c:f>
              <c:numCache>
                <c:formatCode>_(* #,##0_);_(* \(#,##0\);_(* "-"??_);_(@_)</c:formatCode>
                <c:ptCount val="10"/>
                <c:pt idx="0">
                  <c:v>19820</c:v>
                </c:pt>
                <c:pt idx="1">
                  <c:v>13250</c:v>
                </c:pt>
              </c:numCache>
            </c:numRef>
          </c:val>
          <c:smooth val="0"/>
          <c:extLst xmlns:c16r2="http://schemas.microsoft.com/office/drawing/2015/06/chart">
            <c:ext xmlns:c16="http://schemas.microsoft.com/office/drawing/2014/chart" uri="{C3380CC4-5D6E-409C-BE32-E72D297353CC}">
              <c16:uniqueId val="{00000000-448E-E74C-99B6-C7DDE8802076}"/>
            </c:ext>
          </c:extLst>
        </c:ser>
        <c:ser>
          <c:idx val="1"/>
          <c:order val="1"/>
          <c:tx>
            <c:strRef>
              <c:f>'Report Figures'!$B$276</c:f>
              <c:strCache>
                <c:ptCount val="1"/>
                <c:pt idx="0">
                  <c:v>Direct detect</c:v>
                </c:pt>
              </c:strCache>
            </c:strRef>
          </c:tx>
          <c:marker>
            <c:symbol val="none"/>
          </c:marker>
          <c:cat>
            <c:numRef>
              <c:f>'Report Figures'!$C$274:$L$274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Figures'!$C$276:$L$276</c:f>
              <c:numCache>
                <c:formatCode>_(* #,##0_);_(* \(#,##0\);_(* "-"??_);_(@_)</c:formatCode>
                <c:ptCount val="10"/>
                <c:pt idx="0">
                  <c:v>3429</c:v>
                </c:pt>
                <c:pt idx="1">
                  <c:v>31869</c:v>
                </c:pt>
              </c:numCache>
            </c:numRef>
          </c:val>
          <c:smooth val="0"/>
          <c:extLst xmlns:c16r2="http://schemas.microsoft.com/office/drawing/2015/06/chart">
            <c:ext xmlns:c16="http://schemas.microsoft.com/office/drawing/2014/chart" uri="{C3380CC4-5D6E-409C-BE32-E72D297353CC}">
              <c16:uniqueId val="{00000001-448E-E74C-99B6-C7DDE8802076}"/>
            </c:ext>
          </c:extLst>
        </c:ser>
        <c:ser>
          <c:idx val="2"/>
          <c:order val="2"/>
          <c:tx>
            <c:strRef>
              <c:f>'Report Figures'!$B$277</c:f>
              <c:strCache>
                <c:ptCount val="1"/>
                <c:pt idx="0">
                  <c:v>DCO</c:v>
                </c:pt>
              </c:strCache>
            </c:strRef>
          </c:tx>
          <c:marker>
            <c:symbol val="none"/>
          </c:marker>
          <c:cat>
            <c:numRef>
              <c:f>'Report Figures'!$C$274:$L$274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Figures'!$C$277:$L$277</c:f>
              <c:numCache>
                <c:formatCode>_(* #,##0_);_(* \(#,##0\);_(* "-"??_);_(@_)</c:formatCode>
                <c:ptCount val="10"/>
                <c:pt idx="0">
                  <c:v>33852</c:v>
                </c:pt>
                <c:pt idx="1">
                  <c:v>32200</c:v>
                </c:pt>
              </c:numCache>
            </c:numRef>
          </c:val>
          <c:smooth val="0"/>
          <c:extLst xmlns:c16r2="http://schemas.microsoft.com/office/drawing/2015/06/chart">
            <c:ext xmlns:c16="http://schemas.microsoft.com/office/drawing/2014/chart" uri="{C3380CC4-5D6E-409C-BE32-E72D297353CC}">
              <c16:uniqueId val="{00000002-448E-E74C-99B6-C7DDE8802076}"/>
            </c:ext>
          </c:extLst>
        </c:ser>
        <c:ser>
          <c:idx val="3"/>
          <c:order val="3"/>
          <c:tx>
            <c:strRef>
              <c:f>'Report Figures'!$B$278</c:f>
              <c:strCache>
                <c:ptCount val="1"/>
                <c:pt idx="0">
                  <c:v>ACO</c:v>
                </c:pt>
              </c:strCache>
            </c:strRef>
          </c:tx>
          <c:marker>
            <c:symbol val="none"/>
          </c:marker>
          <c:cat>
            <c:numRef>
              <c:f>'Report Figures'!$C$274:$L$274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Figures'!$C$278:$L$278</c:f>
              <c:numCache>
                <c:formatCode>_(* #,##0_);_(* \(#,##0\);_(* "-"??_);_(@_)</c:formatCode>
                <c:ptCount val="10"/>
                <c:pt idx="0">
                  <c:v>13515</c:v>
                </c:pt>
                <c:pt idx="1">
                  <c:v>33005</c:v>
                </c:pt>
              </c:numCache>
            </c:numRef>
          </c:val>
          <c:smooth val="0"/>
          <c:extLst xmlns:c16r2="http://schemas.microsoft.com/office/drawing/2015/06/chart">
            <c:ext xmlns:c16="http://schemas.microsoft.com/office/drawing/2014/chart" uri="{C3380CC4-5D6E-409C-BE32-E72D297353CC}">
              <c16:uniqueId val="{00000003-448E-E74C-99B6-C7DDE8802076}"/>
            </c:ext>
          </c:extLst>
        </c:ser>
        <c:ser>
          <c:idx val="5"/>
          <c:order val="4"/>
          <c:tx>
            <c:strRef>
              <c:f>'Report Figures'!$B$279</c:f>
              <c:strCache>
                <c:ptCount val="1"/>
                <c:pt idx="0">
                  <c:v>400ZR/ZR+</c:v>
                </c:pt>
              </c:strCache>
            </c:strRef>
          </c:tx>
          <c:marker>
            <c:symbol val="none"/>
          </c:marker>
          <c:cat>
            <c:numRef>
              <c:f>'Report Figures'!$C$274:$L$274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Figures'!$C$279:$L$279</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5-448E-E74C-99B6-C7DDE8802076}"/>
            </c:ext>
          </c:extLst>
        </c:ser>
        <c:dLbls>
          <c:showLegendKey val="0"/>
          <c:showVal val="0"/>
          <c:showCatName val="0"/>
          <c:showSerName val="0"/>
          <c:showPercent val="0"/>
          <c:showBubbleSize val="0"/>
        </c:dLbls>
        <c:marker val="1"/>
        <c:smooth val="0"/>
        <c:axId val="404453632"/>
        <c:axId val="404467712"/>
      </c:lineChart>
      <c:catAx>
        <c:axId val="404453632"/>
        <c:scaling>
          <c:orientation val="minMax"/>
        </c:scaling>
        <c:delete val="0"/>
        <c:axPos val="b"/>
        <c:numFmt formatCode="General" sourceLinked="1"/>
        <c:majorTickMark val="out"/>
        <c:minorTickMark val="none"/>
        <c:tickLblPos val="nextTo"/>
        <c:crossAx val="404467712"/>
        <c:crosses val="autoZero"/>
        <c:auto val="1"/>
        <c:lblAlgn val="ctr"/>
        <c:lblOffset val="100"/>
        <c:noMultiLvlLbl val="0"/>
      </c:catAx>
      <c:valAx>
        <c:axId val="404467712"/>
        <c:scaling>
          <c:orientation val="minMax"/>
        </c:scaling>
        <c:delete val="0"/>
        <c:axPos val="l"/>
        <c:majorGridlines/>
        <c:numFmt formatCode="_(* #,##0_);_(* \(#,##0\);_(* &quot;-&quot;??_);_(@_)" sourceLinked="1"/>
        <c:majorTickMark val="out"/>
        <c:minorTickMark val="none"/>
        <c:tickLblPos val="nextTo"/>
        <c:crossAx val="4044536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$7.3</a:t>
            </a:r>
            <a:r>
              <a:rPr lang="en-US" sz="1400" baseline="0"/>
              <a:t> billion in 2025</a:t>
            </a:r>
            <a:endParaRPr lang="en-US" sz="1400"/>
          </a:p>
        </c:rich>
      </c:tx>
      <c:layout>
        <c:manualLayout>
          <c:xMode val="edge"/>
          <c:yMode val="edge"/>
          <c:x val="0.37082582377981005"/>
          <c:y val="3.0574458575737685E-2"/>
        </c:manualLayout>
      </c:layout>
      <c:overlay val="0"/>
    </c:title>
    <c:autoTitleDeleted val="0"/>
    <c:plotArea>
      <c:layout>
        <c:manualLayout>
          <c:layoutTarget val="inner"/>
          <c:xMode val="edge"/>
          <c:yMode val="edge"/>
          <c:x val="0.34693869163559388"/>
          <c:y val="0.21581233742311784"/>
          <c:w val="0.46499813823527719"/>
          <c:h val="0.63474241089711581"/>
        </c:manualLayout>
      </c:layout>
      <c:pieChart>
        <c:varyColors val="1"/>
        <c:ser>
          <c:idx val="0"/>
          <c:order val="0"/>
          <c:dLbls>
            <c:dLbl>
              <c:idx val="0"/>
              <c:layout>
                <c:manualLayout>
                  <c:x val="-7.6998674169689888E-3"/>
                  <c:y val="4.9944043932019884E-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C77-894D-B1C6-10739FF4ADE2}"/>
                </c:ext>
              </c:extLst>
            </c:dLbl>
            <c:spPr>
              <a:noFill/>
              <a:ln>
                <a:noFill/>
              </a:ln>
              <a:effectLst/>
            </c:spPr>
            <c:txPr>
              <a:bodyPr/>
              <a:lstStyle/>
              <a:p>
                <a:pPr>
                  <a:defRPr sz="1200"/>
                </a:pPr>
                <a:endParaRPr lang="en-US"/>
              </a:p>
            </c:txPr>
            <c:dLblPos val="bestFit"/>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'Report Figures'!$B$34:$B$36</c:f>
              <c:strCache>
                <c:ptCount val="3"/>
                <c:pt idx="0">
                  <c:v>Ethernet </c:v>
                </c:pt>
                <c:pt idx="1">
                  <c:v>DWDM</c:v>
                </c:pt>
                <c:pt idx="2">
                  <c:v>AOC/EOM</c:v>
                </c:pt>
              </c:strCache>
            </c:strRef>
          </c:cat>
          <c:val>
            <c:numRef>
              <c:f>'Report Figures'!$L$34:$L$36</c:f>
              <c:numCache>
                <c:formatCode>_("$"* #,##0_);_("$"* \(#,##0\);_("$"* "-"??_);_(@_)</c:formatCode>
                <c:ptCount val="3"/>
              </c:numCache>
            </c:numRef>
          </c:val>
          <c:extLst xmlns:c16r2="http://schemas.microsoft.com/office/drawing/2015/06/chart">
            <c:ext xmlns:c16="http://schemas.microsoft.com/office/drawing/2014/chart" uri="{C3380CC4-5D6E-409C-BE32-E72D297353CC}">
              <c16:uniqueId val="{00000000-FDE8-BF45-983B-F0DC98A12D55}"/>
            </c:ext>
          </c:extLst>
        </c:ser>
        <c:dLbls>
          <c:showLegendKey val="0"/>
          <c:showVal val="1"/>
          <c:showCatName val="0"/>
          <c:showSerName val="0"/>
          <c:showPercent val="0"/>
          <c:showBubbleSize val="0"/>
          <c:showLeaderLines val="1"/>
        </c:dLbls>
        <c:firstSliceAng val="298"/>
      </c:pieChart>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05321663486271"/>
          <c:y val="8.0884426359456738E-2"/>
          <c:w val="0.82337017483029351"/>
          <c:h val="0.7795085345875391"/>
        </c:manualLayout>
      </c:layout>
      <c:barChart>
        <c:barDir val="col"/>
        <c:grouping val="stacked"/>
        <c:varyColors val="0"/>
        <c:ser>
          <c:idx val="0"/>
          <c:order val="0"/>
          <c:tx>
            <c:strRef>
              <c:f>'Report Figures'!$B$93</c:f>
              <c:strCache>
                <c:ptCount val="1"/>
                <c:pt idx="0">
                  <c:v>Top 5 Cloud</c:v>
                </c:pt>
              </c:strCache>
            </c:strRef>
          </c:tx>
          <c:invertIfNegative val="0"/>
          <c:cat>
            <c:numRef>
              <c:f>'Report Figures'!$C$91:$L$91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Figures'!$C$93:$L$93</c:f>
              <c:numCache>
                <c:formatCode>_("$"* #,##0_);_("$"* \(#,##0\);_("$"* "-"??_);_(@_)</c:formatCode>
                <c:ptCount val="10"/>
                <c:pt idx="0">
                  <c:v>581.26362793434294</c:v>
                </c:pt>
                <c:pt idx="1">
                  <c:v>1122.6450391831427</c:v>
                </c:pt>
              </c:numCache>
            </c:numRef>
          </c:val>
          <c:extLst xmlns:c16r2="http://schemas.microsoft.com/office/drawing/2015/06/chart">
            <c:ext xmlns:c16="http://schemas.microsoft.com/office/drawing/2014/chart" uri="{C3380CC4-5D6E-409C-BE32-E72D297353CC}">
              <c16:uniqueId val="{00000000-72ED-EF41-A9CD-29F5D09FCDC7}"/>
            </c:ext>
          </c:extLst>
        </c:ser>
        <c:ser>
          <c:idx val="1"/>
          <c:order val="1"/>
          <c:tx>
            <c:strRef>
              <c:f>'Report Figures'!$B$92</c:f>
              <c:strCache>
                <c:ptCount val="1"/>
                <c:pt idx="0">
                  <c:v>All Other Cloud</c:v>
                </c:pt>
              </c:strCache>
            </c:strRef>
          </c:tx>
          <c:invertIfNegative val="0"/>
          <c:cat>
            <c:numRef>
              <c:f>'Report Figures'!$C$91:$L$91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'Report Figures'!$C$92:$L$92</c:f>
              <c:numCache>
                <c:formatCode>_("$"* #,##0_);_("$"* \(#,##0\);_("$"* "-"??_);_(@_)</c:formatCode>
                <c:ptCount val="10"/>
                <c:pt idx="0">
                  <c:v>536.62089931366643</c:v>
                </c:pt>
                <c:pt idx="1">
                  <c:v>785.33233209818468</c:v>
                </c:pt>
              </c:numCache>
            </c:numRef>
          </c:val>
          <c:extLst xmlns:c16r2="http://schemas.microsoft.com/office/drawing/2015/06/chart">
            <c:ext xmlns:c16="http://schemas.microsoft.com/office/drawing/2014/chart" uri="{C3380CC4-5D6E-409C-BE32-E72D297353CC}">
              <c16:uniqueId val="{00000001-72ED-EF41-A9CD-29F5D09FCDC7}"/>
            </c:ext>
          </c:extLst>
        </c:ser>
        <c:dLbls>
          <c:showLegendKey val="0"/>
          <c:showVal val="0"/>
          <c:showCatName val="0"/>
          <c:showSerName val="0"/>
          <c:showPercent val="0"/>
          <c:showBubbleSize val="0"/>
        </c:dLbls>
        <c:gapWidth val="150"/>
        <c:overlap val="100"/>
        <c:axId val="404517248"/>
        <c:axId val="404518784"/>
      </c:barChart>
      <c:catAx>
        <c:axId val="404517248"/>
        <c:scaling>
          <c:orientation val="minMax"/>
        </c:scaling>
        <c:delete val="0"/>
        <c:axPos val="b"/>
        <c:numFmt formatCode="General" sourceLinked="1"/>
        <c:majorTickMark val="out"/>
        <c:minorTickMark val="none"/>
        <c:tickLblPos val="nextTo"/>
        <c:crossAx val="404518784"/>
        <c:crosses val="autoZero"/>
        <c:auto val="1"/>
        <c:lblAlgn val="ctr"/>
        <c:lblOffset val="100"/>
        <c:noMultiLvlLbl val="0"/>
      </c:catAx>
      <c:valAx>
        <c:axId val="404518784"/>
        <c:scaling>
          <c:orientation val="minMax"/>
          <c:max val="6000"/>
        </c:scaling>
        <c:delete val="0"/>
        <c:axPos val="l"/>
        <c:majorGridlines/>
        <c:title>
          <c:tx>
            <c:rich>
              <a:bodyPr rot="-5400000" vert="horz"/>
              <a:lstStyle/>
              <a:p>
                <a:pPr>
                  <a:defRPr/>
                </a:pPr>
                <a:r>
                  <a:rPr lang="en-US"/>
                  <a:t>$ millions</a:t>
                </a:r>
              </a:p>
            </c:rich>
          </c:tx>
          <c:layout/>
          <c:overlay val="0"/>
        </c:title>
        <c:numFmt formatCode="_(&quot;$&quot;* #,##0_);_(&quot;$&quot;* \(#,##0\);_(&quot;$&quot;* &quot;-&quot;??_);_(@_)" sourceLinked="1"/>
        <c:majorTickMark val="out"/>
        <c:minorTickMark val="none"/>
        <c:tickLblPos val="nextTo"/>
        <c:crossAx val="404517248"/>
        <c:crosses val="autoZero"/>
        <c:crossBetween val="between"/>
      </c:valAx>
    </c:plotArea>
    <c:legend>
      <c:legendPos val="t"/>
      <c:layout>
        <c:manualLayout>
          <c:xMode val="edge"/>
          <c:yMode val="edge"/>
          <c:x val="0.27811078419141733"/>
          <c:y val="0.10778967394176399"/>
          <c:w val="0.39820000003947975"/>
          <c:h val="0.10077167319600658"/>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63503924651721"/>
          <c:y val="5.2050479650572502E-2"/>
          <c:w val="0.80189357857916521"/>
          <c:h val="0.83409980800563943"/>
        </c:manualLayout>
      </c:layout>
      <c:barChart>
        <c:barDir val="col"/>
        <c:grouping val="clustered"/>
        <c:varyColors val="0"/>
        <c:ser>
          <c:idx val="0"/>
          <c:order val="0"/>
          <c:tx>
            <c:v>200G SR4</c:v>
          </c:tx>
          <c:spPr>
            <a:solidFill>
              <a:schemeClr val="accent1"/>
            </a:solidFill>
            <a:ln>
              <a:noFill/>
            </a:ln>
            <a:effectLst/>
          </c:spPr>
          <c:invertIfNegative val="0"/>
          <c:cat>
            <c:numLit>
              <c:formatCode>General</c:formatCode>
              <c:ptCount val="5"/>
              <c:pt idx="0">
                <c:v>2020</c:v>
              </c:pt>
              <c:pt idx="1">
                <c:v>2021</c:v>
              </c:pt>
              <c:pt idx="2">
                <c:v>2022</c:v>
              </c:pt>
              <c:pt idx="3">
                <c:v>2023</c:v>
              </c:pt>
              <c:pt idx="4">
                <c:v>2024</c:v>
              </c:pt>
            </c:numLit>
          </c:cat>
          <c:val>
            <c:numLit>
              <c:formatCode>General</c:formatCode>
              <c:ptCount val="5"/>
              <c:pt idx="0">
                <c:v>20000</c:v>
              </c:pt>
              <c:pt idx="1">
                <c:v>200000</c:v>
              </c:pt>
              <c:pt idx="2">
                <c:v>380000</c:v>
              </c:pt>
              <c:pt idx="3">
                <c:v>655200</c:v>
              </c:pt>
              <c:pt idx="4">
                <c:v>971999.99999999988</c:v>
              </c:pt>
            </c:numLit>
          </c:val>
          <c:extLst xmlns:c16r2="http://schemas.microsoft.com/office/drawing/2015/06/chart">
            <c:ext xmlns:c16="http://schemas.microsoft.com/office/drawing/2014/chart" uri="{C3380CC4-5D6E-409C-BE32-E72D297353CC}">
              <c16:uniqueId val="{00000000-FDFC-6B4D-BDF2-C8AFFCF2EAB2}"/>
            </c:ext>
          </c:extLst>
        </c:ser>
        <c:ser>
          <c:idx val="1"/>
          <c:order val="1"/>
          <c:tx>
            <c:v>2x200 (400G-SR8)</c:v>
          </c:tx>
          <c:spPr>
            <a:solidFill>
              <a:schemeClr val="accent2"/>
            </a:solidFill>
            <a:ln>
              <a:noFill/>
            </a:ln>
            <a:effectLst/>
          </c:spPr>
          <c:invertIfNegative val="0"/>
          <c:cat>
            <c:numLit>
              <c:formatCode>General</c:formatCode>
              <c:ptCount val="5"/>
              <c:pt idx="0">
                <c:v>2020</c:v>
              </c:pt>
              <c:pt idx="1">
                <c:v>2021</c:v>
              </c:pt>
              <c:pt idx="2">
                <c:v>2022</c:v>
              </c:pt>
              <c:pt idx="3">
                <c:v>2023</c:v>
              </c:pt>
              <c:pt idx="4">
                <c:v>2024</c:v>
              </c:pt>
            </c:numLit>
          </c:cat>
          <c:val>
            <c:numLit>
              <c:formatCode>General</c:formatCode>
              <c:ptCount val="5"/>
              <c:pt idx="0">
                <c:v>15000</c:v>
              </c:pt>
              <c:pt idx="1">
                <c:v>120000</c:v>
              </c:pt>
              <c:pt idx="2">
                <c:v>450000</c:v>
              </c:pt>
              <c:pt idx="3">
                <c:v>900000</c:v>
              </c:pt>
              <c:pt idx="4">
                <c:v>1350000</c:v>
              </c:pt>
            </c:numLit>
          </c:val>
          <c:extLst xmlns:c16r2="http://schemas.microsoft.com/office/drawing/2015/06/chart">
            <c:ext xmlns:c16="http://schemas.microsoft.com/office/drawing/2014/chart" uri="{C3380CC4-5D6E-409C-BE32-E72D297353CC}">
              <c16:uniqueId val="{00000001-FDFC-6B4D-BDF2-C8AFFCF2EAB2}"/>
            </c:ext>
          </c:extLst>
        </c:ser>
        <c:ser>
          <c:idx val="2"/>
          <c:order val="2"/>
          <c:tx>
            <c:v>200G FR4</c:v>
          </c:tx>
          <c:spPr>
            <a:solidFill>
              <a:schemeClr val="accent3"/>
            </a:solidFill>
            <a:ln>
              <a:noFill/>
            </a:ln>
            <a:effectLst/>
          </c:spPr>
          <c:invertIfNegative val="0"/>
          <c:cat>
            <c:numLit>
              <c:formatCode>General</c:formatCode>
              <c:ptCount val="5"/>
              <c:pt idx="0">
                <c:v>2020</c:v>
              </c:pt>
              <c:pt idx="1">
                <c:v>2021</c:v>
              </c:pt>
              <c:pt idx="2">
                <c:v>2022</c:v>
              </c:pt>
              <c:pt idx="3">
                <c:v>2023</c:v>
              </c:pt>
              <c:pt idx="4">
                <c:v>2024</c:v>
              </c:pt>
            </c:numLit>
          </c:cat>
          <c:val>
            <c:numLit>
              <c:formatCode>General</c:formatCode>
              <c:ptCount val="5"/>
              <c:pt idx="0">
                <c:v>0</c:v>
              </c:pt>
              <c:pt idx="1">
                <c:v>60000</c:v>
              </c:pt>
              <c:pt idx="2">
                <c:v>188100</c:v>
              </c:pt>
              <c:pt idx="3">
                <c:v>432432</c:v>
              </c:pt>
              <c:pt idx="4">
                <c:v>627264</c:v>
              </c:pt>
            </c:numLit>
          </c:val>
          <c:extLst xmlns:c16r2="http://schemas.microsoft.com/office/drawing/2015/06/chart">
            <c:ext xmlns:c16="http://schemas.microsoft.com/office/drawing/2014/chart" uri="{C3380CC4-5D6E-409C-BE32-E72D297353CC}">
              <c16:uniqueId val="{00000002-FDFC-6B4D-BDF2-C8AFFCF2EAB2}"/>
            </c:ext>
          </c:extLst>
        </c:ser>
        <c:ser>
          <c:idx val="3"/>
          <c:order val="3"/>
          <c:tx>
            <c:v>2x200G FR4</c:v>
          </c:tx>
          <c:spPr>
            <a:solidFill>
              <a:schemeClr val="accent4"/>
            </a:solidFill>
            <a:ln>
              <a:noFill/>
            </a:ln>
            <a:effectLst/>
          </c:spPr>
          <c:invertIfNegative val="0"/>
          <c:cat>
            <c:numLit>
              <c:formatCode>General</c:formatCode>
              <c:ptCount val="5"/>
              <c:pt idx="0">
                <c:v>2020</c:v>
              </c:pt>
              <c:pt idx="1">
                <c:v>2021</c:v>
              </c:pt>
              <c:pt idx="2">
                <c:v>2022</c:v>
              </c:pt>
              <c:pt idx="3">
                <c:v>2023</c:v>
              </c:pt>
              <c:pt idx="4">
                <c:v>2024</c:v>
              </c:pt>
            </c:numLit>
          </c:cat>
          <c:val>
            <c:numLit>
              <c:formatCode>General</c:formatCode>
              <c:ptCount val="5"/>
              <c:pt idx="0">
                <c:v>7500</c:v>
              </c:pt>
              <c:pt idx="1">
                <c:v>52500</c:v>
              </c:pt>
              <c:pt idx="2">
                <c:v>210000</c:v>
              </c:pt>
              <c:pt idx="3">
                <c:v>220500.00000000006</c:v>
              </c:pt>
              <c:pt idx="4">
                <c:v>220500</c:v>
              </c:pt>
            </c:numLit>
          </c:val>
          <c:extLst xmlns:c16r2="http://schemas.microsoft.com/office/drawing/2015/06/chart">
            <c:ext xmlns:c16="http://schemas.microsoft.com/office/drawing/2014/chart" uri="{C3380CC4-5D6E-409C-BE32-E72D297353CC}">
              <c16:uniqueId val="{00000003-FDFC-6B4D-BDF2-C8AFFCF2EAB2}"/>
            </c:ext>
          </c:extLst>
        </c:ser>
        <c:ser>
          <c:idx val="5"/>
          <c:order val="4"/>
          <c:tx>
            <c:v>400G DR4</c:v>
          </c:tx>
          <c:spPr>
            <a:solidFill>
              <a:schemeClr val="accent6"/>
            </a:solidFill>
            <a:ln>
              <a:noFill/>
            </a:ln>
            <a:effectLst/>
          </c:spPr>
          <c:invertIfNegative val="0"/>
          <c:cat>
            <c:numLit>
              <c:formatCode>General</c:formatCode>
              <c:ptCount val="5"/>
              <c:pt idx="0">
                <c:v>2020</c:v>
              </c:pt>
              <c:pt idx="1">
                <c:v>2021</c:v>
              </c:pt>
              <c:pt idx="2">
                <c:v>2022</c:v>
              </c:pt>
              <c:pt idx="3">
                <c:v>2023</c:v>
              </c:pt>
              <c:pt idx="4">
                <c:v>2024</c:v>
              </c:pt>
            </c:numLit>
          </c:cat>
          <c:val>
            <c:numLit>
              <c:formatCode>General</c:formatCode>
              <c:ptCount val="5"/>
              <c:pt idx="0">
                <c:v>0</c:v>
              </c:pt>
              <c:pt idx="1">
                <c:v>0</c:v>
              </c:pt>
              <c:pt idx="2">
                <c:v>108000</c:v>
              </c:pt>
              <c:pt idx="3">
                <c:v>402192</c:v>
              </c:pt>
              <c:pt idx="4">
                <c:v>877230.00000000023</c:v>
              </c:pt>
            </c:numLit>
          </c:val>
          <c:extLst xmlns:c16r2="http://schemas.microsoft.com/office/drawing/2015/06/chart">
            <c:ext xmlns:c16="http://schemas.microsoft.com/office/drawing/2014/chart" uri="{C3380CC4-5D6E-409C-BE32-E72D297353CC}">
              <c16:uniqueId val="{00000004-FDFC-6B4D-BDF2-C8AFFCF2EAB2}"/>
            </c:ext>
          </c:extLst>
        </c:ser>
        <c:ser>
          <c:idx val="6"/>
          <c:order val="5"/>
          <c:tx>
            <c:v>400G FR4, FR8</c:v>
          </c:tx>
          <c:spPr>
            <a:solidFill>
              <a:schemeClr val="accent1">
                <a:lumMod val="60000"/>
              </a:schemeClr>
            </a:solidFill>
            <a:ln>
              <a:noFill/>
            </a:ln>
            <a:effectLst/>
          </c:spPr>
          <c:invertIfNegative val="0"/>
          <c:cat>
            <c:numLit>
              <c:formatCode>General</c:formatCode>
              <c:ptCount val="5"/>
              <c:pt idx="0">
                <c:v>2020</c:v>
              </c:pt>
              <c:pt idx="1">
                <c:v>2021</c:v>
              </c:pt>
              <c:pt idx="2">
                <c:v>2022</c:v>
              </c:pt>
              <c:pt idx="3">
                <c:v>2023</c:v>
              </c:pt>
              <c:pt idx="4">
                <c:v>2024</c:v>
              </c:pt>
            </c:numLit>
          </c:cat>
          <c:val>
            <c:numLit>
              <c:formatCode>General</c:formatCode>
              <c:ptCount val="5"/>
              <c:pt idx="0">
                <c:v>0</c:v>
              </c:pt>
              <c:pt idx="1">
                <c:v>9450.0000000000146</c:v>
              </c:pt>
              <c:pt idx="2">
                <c:v>47250.000000000058</c:v>
              </c:pt>
              <c:pt idx="3">
                <c:v>127929.37500000012</c:v>
              </c:pt>
              <c:pt idx="4">
                <c:v>242392.50000000023</c:v>
              </c:pt>
            </c:numLit>
          </c:val>
          <c:extLst xmlns:c16r2="http://schemas.microsoft.com/office/drawing/2015/06/chart">
            <c:ext xmlns:c16="http://schemas.microsoft.com/office/drawing/2014/chart" uri="{C3380CC4-5D6E-409C-BE32-E72D297353CC}">
              <c16:uniqueId val="{00000005-FDFC-6B4D-BDF2-C8AFFCF2EAB2}"/>
            </c:ext>
          </c:extLst>
        </c:ser>
        <c:dLbls>
          <c:showLegendKey val="0"/>
          <c:showVal val="0"/>
          <c:showCatName val="0"/>
          <c:showSerName val="0"/>
          <c:showPercent val="0"/>
          <c:showBubbleSize val="0"/>
        </c:dLbls>
        <c:gapWidth val="150"/>
        <c:axId val="404599936"/>
        <c:axId val="404601472"/>
      </c:barChart>
      <c:catAx>
        <c:axId val="40459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601472"/>
        <c:crosses val="autoZero"/>
        <c:auto val="1"/>
        <c:lblAlgn val="ctr"/>
        <c:lblOffset val="100"/>
        <c:noMultiLvlLbl val="0"/>
      </c:catAx>
      <c:valAx>
        <c:axId val="404601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Shipments (Units)</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99936"/>
        <c:crosses val="autoZero"/>
        <c:crossBetween val="between"/>
      </c:valAx>
      <c:spPr>
        <a:noFill/>
        <a:ln>
          <a:noFill/>
        </a:ln>
        <a:effectLst/>
      </c:spPr>
    </c:plotArea>
    <c:legend>
      <c:legendPos val="b"/>
      <c:layout>
        <c:manualLayout>
          <c:xMode val="edge"/>
          <c:yMode val="edge"/>
          <c:x val="0.19984398142722187"/>
          <c:y val="7.7900975918549387E-2"/>
          <c:w val="0.52039528900208676"/>
          <c:h val="0.25017465041042386"/>
        </c:manualLayout>
      </c:layout>
      <c:overlay val="0"/>
      <c:spPr>
        <a:solidFill>
          <a:schemeClr val="bg1"/>
        </a:solidFill>
        <a:ln>
          <a:solidFill>
            <a:schemeClr val="tx1">
              <a:lumMod val="75000"/>
              <a:lumOff val="2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48.xml"/><Relationship Id="rId13" Type="http://schemas.openxmlformats.org/officeDocument/2006/relationships/chart" Target="../charts/chart53.xml"/><Relationship Id="rId18" Type="http://schemas.openxmlformats.org/officeDocument/2006/relationships/chart" Target="../charts/chart58.xml"/><Relationship Id="rId3" Type="http://schemas.openxmlformats.org/officeDocument/2006/relationships/chart" Target="../charts/chart43.xml"/><Relationship Id="rId21" Type="http://schemas.openxmlformats.org/officeDocument/2006/relationships/chart" Target="../charts/chart60.xml"/><Relationship Id="rId7" Type="http://schemas.openxmlformats.org/officeDocument/2006/relationships/chart" Target="../charts/chart47.xml"/><Relationship Id="rId12" Type="http://schemas.openxmlformats.org/officeDocument/2006/relationships/chart" Target="../charts/chart52.xml"/><Relationship Id="rId17" Type="http://schemas.openxmlformats.org/officeDocument/2006/relationships/chart" Target="../charts/chart57.xml"/><Relationship Id="rId2" Type="http://schemas.openxmlformats.org/officeDocument/2006/relationships/chart" Target="../charts/chart42.xml"/><Relationship Id="rId16" Type="http://schemas.openxmlformats.org/officeDocument/2006/relationships/chart" Target="../charts/chart56.xml"/><Relationship Id="rId20" Type="http://schemas.openxmlformats.org/officeDocument/2006/relationships/image" Target="../media/image1.png"/><Relationship Id="rId1" Type="http://schemas.openxmlformats.org/officeDocument/2006/relationships/chart" Target="../charts/chart41.xml"/><Relationship Id="rId6" Type="http://schemas.openxmlformats.org/officeDocument/2006/relationships/chart" Target="../charts/chart46.xml"/><Relationship Id="rId11" Type="http://schemas.openxmlformats.org/officeDocument/2006/relationships/chart" Target="../charts/chart51.xml"/><Relationship Id="rId5" Type="http://schemas.openxmlformats.org/officeDocument/2006/relationships/chart" Target="../charts/chart45.xml"/><Relationship Id="rId15" Type="http://schemas.openxmlformats.org/officeDocument/2006/relationships/chart" Target="../charts/chart55.xml"/><Relationship Id="rId10" Type="http://schemas.openxmlformats.org/officeDocument/2006/relationships/chart" Target="../charts/chart50.xml"/><Relationship Id="rId19" Type="http://schemas.openxmlformats.org/officeDocument/2006/relationships/chart" Target="../charts/chart59.xml"/><Relationship Id="rId4" Type="http://schemas.openxmlformats.org/officeDocument/2006/relationships/chart" Target="../charts/chart44.xml"/><Relationship Id="rId9" Type="http://schemas.openxmlformats.org/officeDocument/2006/relationships/chart" Target="../charts/chart49.xml"/><Relationship Id="rId14" Type="http://schemas.openxmlformats.org/officeDocument/2006/relationships/chart" Target="../charts/chart54.xml"/><Relationship Id="rId22" Type="http://schemas.openxmlformats.org/officeDocument/2006/relationships/chart" Target="../charts/chart6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8" Type="http://schemas.openxmlformats.org/officeDocument/2006/relationships/chart" Target="../charts/chart69.xml"/><Relationship Id="rId13" Type="http://schemas.openxmlformats.org/officeDocument/2006/relationships/chart" Target="../charts/chart73.xml"/><Relationship Id="rId3" Type="http://schemas.openxmlformats.org/officeDocument/2006/relationships/chart" Target="../charts/chart64.xml"/><Relationship Id="rId7" Type="http://schemas.openxmlformats.org/officeDocument/2006/relationships/chart" Target="../charts/chart68.xml"/><Relationship Id="rId12" Type="http://schemas.openxmlformats.org/officeDocument/2006/relationships/chart" Target="../charts/chart72.xml"/><Relationship Id="rId2" Type="http://schemas.openxmlformats.org/officeDocument/2006/relationships/chart" Target="../charts/chart63.xml"/><Relationship Id="rId1" Type="http://schemas.openxmlformats.org/officeDocument/2006/relationships/chart" Target="../charts/chart62.xml"/><Relationship Id="rId6" Type="http://schemas.openxmlformats.org/officeDocument/2006/relationships/chart" Target="../charts/chart67.xml"/><Relationship Id="rId11" Type="http://schemas.openxmlformats.org/officeDocument/2006/relationships/chart" Target="../charts/chart71.xml"/><Relationship Id="rId5" Type="http://schemas.openxmlformats.org/officeDocument/2006/relationships/chart" Target="../charts/chart66.xml"/><Relationship Id="rId15" Type="http://schemas.openxmlformats.org/officeDocument/2006/relationships/chart" Target="../charts/chart75.xml"/><Relationship Id="rId10" Type="http://schemas.openxmlformats.org/officeDocument/2006/relationships/chart" Target="../charts/chart70.xml"/><Relationship Id="rId4" Type="http://schemas.openxmlformats.org/officeDocument/2006/relationships/chart" Target="../charts/chart65.xml"/><Relationship Id="rId9" Type="http://schemas.openxmlformats.org/officeDocument/2006/relationships/image" Target="../media/image1.png"/><Relationship Id="rId14" Type="http://schemas.openxmlformats.org/officeDocument/2006/relationships/chart" Target="../charts/chart7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0.xml"/><Relationship Id="rId5" Type="http://schemas.openxmlformats.org/officeDocument/2006/relationships/image" Target="../media/image1.png"/><Relationship Id="rId4" Type="http://schemas.openxmlformats.org/officeDocument/2006/relationships/chart" Target="../charts/chart79.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88.xml"/><Relationship Id="rId13" Type="http://schemas.openxmlformats.org/officeDocument/2006/relationships/chart" Target="../charts/chart93.xml"/><Relationship Id="rId3" Type="http://schemas.openxmlformats.org/officeDocument/2006/relationships/chart" Target="../charts/chart83.xml"/><Relationship Id="rId7" Type="http://schemas.openxmlformats.org/officeDocument/2006/relationships/chart" Target="../charts/chart87.xml"/><Relationship Id="rId12" Type="http://schemas.openxmlformats.org/officeDocument/2006/relationships/chart" Target="../charts/chart92.xml"/><Relationship Id="rId2" Type="http://schemas.openxmlformats.org/officeDocument/2006/relationships/chart" Target="../charts/chart82.xml"/><Relationship Id="rId1" Type="http://schemas.openxmlformats.org/officeDocument/2006/relationships/chart" Target="../charts/chart81.xml"/><Relationship Id="rId6" Type="http://schemas.openxmlformats.org/officeDocument/2006/relationships/chart" Target="../charts/chart86.xml"/><Relationship Id="rId11" Type="http://schemas.openxmlformats.org/officeDocument/2006/relationships/chart" Target="../charts/chart91.xml"/><Relationship Id="rId5" Type="http://schemas.openxmlformats.org/officeDocument/2006/relationships/chart" Target="../charts/chart85.xml"/><Relationship Id="rId15" Type="http://schemas.openxmlformats.org/officeDocument/2006/relationships/chart" Target="../charts/chart94.xml"/><Relationship Id="rId10" Type="http://schemas.openxmlformats.org/officeDocument/2006/relationships/chart" Target="../charts/chart90.xml"/><Relationship Id="rId4" Type="http://schemas.openxmlformats.org/officeDocument/2006/relationships/chart" Target="../charts/chart84.xml"/><Relationship Id="rId9" Type="http://schemas.openxmlformats.org/officeDocument/2006/relationships/chart" Target="../charts/chart89.xml"/><Relationship Id="rId1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6.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8.xml"/><Relationship Id="rId18" Type="http://schemas.openxmlformats.org/officeDocument/2006/relationships/chart" Target="../charts/chart33.xml"/><Relationship Id="rId3" Type="http://schemas.openxmlformats.org/officeDocument/2006/relationships/chart" Target="../charts/chart19.xml"/><Relationship Id="rId21" Type="http://schemas.openxmlformats.org/officeDocument/2006/relationships/chart" Target="../charts/chart36.xml"/><Relationship Id="rId7" Type="http://schemas.openxmlformats.org/officeDocument/2006/relationships/chart" Target="../charts/chart23.xml"/><Relationship Id="rId12" Type="http://schemas.openxmlformats.org/officeDocument/2006/relationships/chart" Target="../charts/chart27.xml"/><Relationship Id="rId17" Type="http://schemas.openxmlformats.org/officeDocument/2006/relationships/chart" Target="../charts/chart32.xml"/><Relationship Id="rId2" Type="http://schemas.openxmlformats.org/officeDocument/2006/relationships/chart" Target="../charts/chart18.xml"/><Relationship Id="rId16" Type="http://schemas.openxmlformats.org/officeDocument/2006/relationships/chart" Target="../charts/chart31.xml"/><Relationship Id="rId20" Type="http://schemas.openxmlformats.org/officeDocument/2006/relationships/chart" Target="../charts/chart35.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image" Target="../media/image1.png"/><Relationship Id="rId5" Type="http://schemas.openxmlformats.org/officeDocument/2006/relationships/chart" Target="../charts/chart21.xml"/><Relationship Id="rId15" Type="http://schemas.openxmlformats.org/officeDocument/2006/relationships/chart" Target="../charts/chart30.xml"/><Relationship Id="rId10" Type="http://schemas.openxmlformats.org/officeDocument/2006/relationships/chart" Target="../charts/chart26.xml"/><Relationship Id="rId19" Type="http://schemas.openxmlformats.org/officeDocument/2006/relationships/chart" Target="../charts/chart34.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29.xml"/><Relationship Id="rId22" Type="http://schemas.openxmlformats.org/officeDocument/2006/relationships/chart" Target="../charts/chart3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555625</xdr:colOff>
      <xdr:row>0</xdr:row>
      <xdr:rowOff>95250</xdr:rowOff>
    </xdr:from>
    <xdr:to>
      <xdr:col>12</xdr:col>
      <xdr:colOff>211826</xdr:colOff>
      <xdr:row>3</xdr:row>
      <xdr:rowOff>136862</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8858250" y="95250"/>
          <a:ext cx="2870889" cy="6289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102809</xdr:colOff>
      <xdr:row>6</xdr:row>
      <xdr:rowOff>247951</xdr:rowOff>
    </xdr:from>
    <xdr:to>
      <xdr:col>6</xdr:col>
      <xdr:colOff>756709</xdr:colOff>
      <xdr:row>27</xdr:row>
      <xdr:rowOff>69548</xdr:rowOff>
    </xdr:to>
    <xdr:graphicFrame macro="">
      <xdr:nvGraphicFramePr>
        <xdr:cNvPr id="3" name="Chart 2">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924229</xdr:colOff>
      <xdr:row>6</xdr:row>
      <xdr:rowOff>182337</xdr:rowOff>
    </xdr:from>
    <xdr:to>
      <xdr:col>12</xdr:col>
      <xdr:colOff>862541</xdr:colOff>
      <xdr:row>27</xdr:row>
      <xdr:rowOff>96159</xdr:rowOff>
    </xdr:to>
    <xdr:graphicFrame macro="">
      <xdr:nvGraphicFramePr>
        <xdr:cNvPr id="4" name="Chart 3">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48079</xdr:colOff>
      <xdr:row>47</xdr:row>
      <xdr:rowOff>101752</xdr:rowOff>
    </xdr:from>
    <xdr:to>
      <xdr:col>7</xdr:col>
      <xdr:colOff>84667</xdr:colOff>
      <xdr:row>66</xdr:row>
      <xdr:rowOff>133046</xdr:rowOff>
    </xdr:to>
    <xdr:graphicFrame macro="">
      <xdr:nvGraphicFramePr>
        <xdr:cNvPr id="34" name="Chart 33">
          <a:extLst>
            <a:ext uri="{FF2B5EF4-FFF2-40B4-BE49-F238E27FC236}">
              <a16:creationId xmlns:a16="http://schemas.microsoft.com/office/drawing/2014/main" xmlns="" id="{00000000-0008-0000-07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164797</xdr:colOff>
      <xdr:row>47</xdr:row>
      <xdr:rowOff>135165</xdr:rowOff>
    </xdr:from>
    <xdr:to>
      <xdr:col>13</xdr:col>
      <xdr:colOff>199571</xdr:colOff>
      <xdr:row>67</xdr:row>
      <xdr:rowOff>4990</xdr:rowOff>
    </xdr:to>
    <xdr:graphicFrame macro="">
      <xdr:nvGraphicFramePr>
        <xdr:cNvPr id="35" name="Chart 34">
          <a:extLst>
            <a:ext uri="{FF2B5EF4-FFF2-40B4-BE49-F238E27FC236}">
              <a16:creationId xmlns:a16="http://schemas.microsoft.com/office/drawing/2014/main" xmlns="" id="{00000000-0008-0000-07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206374</xdr:colOff>
      <xdr:row>71</xdr:row>
      <xdr:rowOff>38101</xdr:rowOff>
    </xdr:from>
    <xdr:to>
      <xdr:col>6</xdr:col>
      <xdr:colOff>731383</xdr:colOff>
      <xdr:row>90</xdr:row>
      <xdr:rowOff>66674</xdr:rowOff>
    </xdr:to>
    <xdr:graphicFrame macro="">
      <xdr:nvGraphicFramePr>
        <xdr:cNvPr id="15" name="Chart 14">
          <a:extLst>
            <a:ext uri="{FF2B5EF4-FFF2-40B4-BE49-F238E27FC236}">
              <a16:creationId xmlns:a16="http://schemas.microsoft.com/office/drawing/2014/main" xmlns="" id="{00000000-0008-0000-07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826407</xdr:colOff>
      <xdr:row>71</xdr:row>
      <xdr:rowOff>38102</xdr:rowOff>
    </xdr:from>
    <xdr:to>
      <xdr:col>10</xdr:col>
      <xdr:colOff>583406</xdr:colOff>
      <xdr:row>90</xdr:row>
      <xdr:rowOff>66675</xdr:rowOff>
    </xdr:to>
    <xdr:graphicFrame macro="">
      <xdr:nvGraphicFramePr>
        <xdr:cNvPr id="16" name="Chart 15">
          <a:extLst>
            <a:ext uri="{FF2B5EF4-FFF2-40B4-BE49-F238E27FC236}">
              <a16:creationId xmlns:a16="http://schemas.microsoft.com/office/drawing/2014/main" xmlns="" id="{00000000-0008-0000-07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142874</xdr:colOff>
      <xdr:row>133</xdr:row>
      <xdr:rowOff>243418</xdr:rowOff>
    </xdr:from>
    <xdr:to>
      <xdr:col>6</xdr:col>
      <xdr:colOff>751417</xdr:colOff>
      <xdr:row>154</xdr:row>
      <xdr:rowOff>127758</xdr:rowOff>
    </xdr:to>
    <xdr:graphicFrame macro="">
      <xdr:nvGraphicFramePr>
        <xdr:cNvPr id="17" name="Chart 16">
          <a:extLst>
            <a:ext uri="{FF2B5EF4-FFF2-40B4-BE49-F238E27FC236}">
              <a16:creationId xmlns:a16="http://schemas.microsoft.com/office/drawing/2014/main" xmlns=""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370417</xdr:colOff>
      <xdr:row>134</xdr:row>
      <xdr:rowOff>158751</xdr:rowOff>
    </xdr:from>
    <xdr:to>
      <xdr:col>12</xdr:col>
      <xdr:colOff>995589</xdr:colOff>
      <xdr:row>155</xdr:row>
      <xdr:rowOff>114905</xdr:rowOff>
    </xdr:to>
    <xdr:graphicFrame macro="">
      <xdr:nvGraphicFramePr>
        <xdr:cNvPr id="18" name="Chart 17">
          <a:extLst>
            <a:ext uri="{FF2B5EF4-FFF2-40B4-BE49-F238E27FC236}">
              <a16:creationId xmlns:a16="http://schemas.microsoft.com/office/drawing/2014/main" xmlns=""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164040</xdr:colOff>
      <xdr:row>175</xdr:row>
      <xdr:rowOff>211668</xdr:rowOff>
    </xdr:from>
    <xdr:to>
      <xdr:col>6</xdr:col>
      <xdr:colOff>243416</xdr:colOff>
      <xdr:row>197</xdr:row>
      <xdr:rowOff>758</xdr:rowOff>
    </xdr:to>
    <xdr:graphicFrame macro="">
      <xdr:nvGraphicFramePr>
        <xdr:cNvPr id="23" name="Chart 22">
          <a:extLst>
            <a:ext uri="{FF2B5EF4-FFF2-40B4-BE49-F238E27FC236}">
              <a16:creationId xmlns:a16="http://schemas.microsoft.com/office/drawing/2014/main" xmlns=""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629707</xdr:colOff>
      <xdr:row>177</xdr:row>
      <xdr:rowOff>127000</xdr:rowOff>
    </xdr:from>
    <xdr:to>
      <xdr:col>12</xdr:col>
      <xdr:colOff>465665</xdr:colOff>
      <xdr:row>197</xdr:row>
      <xdr:rowOff>3780</xdr:rowOff>
    </xdr:to>
    <xdr:graphicFrame macro="">
      <xdr:nvGraphicFramePr>
        <xdr:cNvPr id="24" name="Chart 23">
          <a:extLst>
            <a:ext uri="{FF2B5EF4-FFF2-40B4-BE49-F238E27FC236}">
              <a16:creationId xmlns:a16="http://schemas.microsoft.com/office/drawing/2014/main" xmlns=""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142874</xdr:colOff>
      <xdr:row>217</xdr:row>
      <xdr:rowOff>178252</xdr:rowOff>
    </xdr:from>
    <xdr:to>
      <xdr:col>5</xdr:col>
      <xdr:colOff>824440</xdr:colOff>
      <xdr:row>238</xdr:row>
      <xdr:rowOff>163740</xdr:rowOff>
    </xdr:to>
    <xdr:graphicFrame macro="">
      <xdr:nvGraphicFramePr>
        <xdr:cNvPr id="37" name="Chart 36">
          <a:extLst>
            <a:ext uri="{FF2B5EF4-FFF2-40B4-BE49-F238E27FC236}">
              <a16:creationId xmlns:a16="http://schemas.microsoft.com/office/drawing/2014/main" xmlns="" id="{00000000-0008-0000-07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248708</xdr:colOff>
      <xdr:row>218</xdr:row>
      <xdr:rowOff>31750</xdr:rowOff>
    </xdr:from>
    <xdr:to>
      <xdr:col>11</xdr:col>
      <xdr:colOff>900340</xdr:colOff>
      <xdr:row>239</xdr:row>
      <xdr:rowOff>18597</xdr:rowOff>
    </xdr:to>
    <xdr:graphicFrame macro="">
      <xdr:nvGraphicFramePr>
        <xdr:cNvPr id="38" name="Chart 37">
          <a:extLst>
            <a:ext uri="{FF2B5EF4-FFF2-40B4-BE49-F238E27FC236}">
              <a16:creationId xmlns:a16="http://schemas.microsoft.com/office/drawing/2014/main" xmlns="" id="{00000000-0008-0000-07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233861</xdr:colOff>
      <xdr:row>115</xdr:row>
      <xdr:rowOff>258989</xdr:rowOff>
    </xdr:from>
    <xdr:to>
      <xdr:col>25</xdr:col>
      <xdr:colOff>476703</xdr:colOff>
      <xdr:row>136</xdr:row>
      <xdr:rowOff>34473</xdr:rowOff>
    </xdr:to>
    <xdr:graphicFrame macro="">
      <xdr:nvGraphicFramePr>
        <xdr:cNvPr id="39" name="Chart 38">
          <a:extLst>
            <a:ext uri="{FF2B5EF4-FFF2-40B4-BE49-F238E27FC236}">
              <a16:creationId xmlns:a16="http://schemas.microsoft.com/office/drawing/2014/main" xmlns="" id="{00000000-0008-0000-07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433885</xdr:colOff>
      <xdr:row>137</xdr:row>
      <xdr:rowOff>155120</xdr:rowOff>
    </xdr:from>
    <xdr:to>
      <xdr:col>25</xdr:col>
      <xdr:colOff>216353</xdr:colOff>
      <xdr:row>158</xdr:row>
      <xdr:rowOff>46265</xdr:rowOff>
    </xdr:to>
    <xdr:graphicFrame macro="">
      <xdr:nvGraphicFramePr>
        <xdr:cNvPr id="40" name="Chart 39">
          <a:extLst>
            <a:ext uri="{FF2B5EF4-FFF2-40B4-BE49-F238E27FC236}">
              <a16:creationId xmlns:a16="http://schemas.microsoft.com/office/drawing/2014/main" xmlns="" id="{00000000-0008-0000-07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134981</xdr:colOff>
      <xdr:row>159</xdr:row>
      <xdr:rowOff>119287</xdr:rowOff>
    </xdr:from>
    <xdr:to>
      <xdr:col>24</xdr:col>
      <xdr:colOff>536574</xdr:colOff>
      <xdr:row>179</xdr:row>
      <xdr:rowOff>146503</xdr:rowOff>
    </xdr:to>
    <xdr:graphicFrame macro="">
      <xdr:nvGraphicFramePr>
        <xdr:cNvPr id="41" name="Chart 40">
          <a:extLst>
            <a:ext uri="{FF2B5EF4-FFF2-40B4-BE49-F238E27FC236}">
              <a16:creationId xmlns:a16="http://schemas.microsoft.com/office/drawing/2014/main" xmlns="" id="{00000000-0008-0000-07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1057848</xdr:colOff>
      <xdr:row>6</xdr:row>
      <xdr:rowOff>63952</xdr:rowOff>
    </xdr:from>
    <xdr:to>
      <xdr:col>22</xdr:col>
      <xdr:colOff>89958</xdr:colOff>
      <xdr:row>27</xdr:row>
      <xdr:rowOff>121406</xdr:rowOff>
    </xdr:to>
    <xdr:graphicFrame macro="">
      <xdr:nvGraphicFramePr>
        <xdr:cNvPr id="42" name="Chart 41">
          <a:extLst>
            <a:ext uri="{FF2B5EF4-FFF2-40B4-BE49-F238E27FC236}">
              <a16:creationId xmlns:a16="http://schemas.microsoft.com/office/drawing/2014/main" xmlns="" id="{00000000-0008-0000-07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396239</xdr:colOff>
      <xdr:row>182</xdr:row>
      <xdr:rowOff>29027</xdr:rowOff>
    </xdr:from>
    <xdr:to>
      <xdr:col>25</xdr:col>
      <xdr:colOff>180975</xdr:colOff>
      <xdr:row>202</xdr:row>
      <xdr:rowOff>78922</xdr:rowOff>
    </xdr:to>
    <xdr:graphicFrame macro="">
      <xdr:nvGraphicFramePr>
        <xdr:cNvPr id="43" name="Chart 42">
          <a:extLst>
            <a:ext uri="{FF2B5EF4-FFF2-40B4-BE49-F238E27FC236}">
              <a16:creationId xmlns:a16="http://schemas.microsoft.com/office/drawing/2014/main" xmlns="" id="{00000000-0008-0000-07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69365</xdr:colOff>
      <xdr:row>92</xdr:row>
      <xdr:rowOff>213177</xdr:rowOff>
    </xdr:from>
    <xdr:to>
      <xdr:col>7</xdr:col>
      <xdr:colOff>333375</xdr:colOff>
      <xdr:row>114</xdr:row>
      <xdr:rowOff>16632</xdr:rowOff>
    </xdr:to>
    <xdr:graphicFrame macro="">
      <xdr:nvGraphicFramePr>
        <xdr:cNvPr id="28" name="Chart 27">
          <a:extLst>
            <a:ext uri="{FF2B5EF4-FFF2-40B4-BE49-F238E27FC236}">
              <a16:creationId xmlns:a16="http://schemas.microsoft.com/office/drawing/2014/main" xmlns="" id="{00000000-0008-0000-07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330201</xdr:colOff>
      <xdr:row>93</xdr:row>
      <xdr:rowOff>170392</xdr:rowOff>
    </xdr:from>
    <xdr:to>
      <xdr:col>15</xdr:col>
      <xdr:colOff>38554</xdr:colOff>
      <xdr:row>114</xdr:row>
      <xdr:rowOff>141364</xdr:rowOff>
    </xdr:to>
    <xdr:graphicFrame macro="">
      <xdr:nvGraphicFramePr>
        <xdr:cNvPr id="44" name="Chart 43">
          <a:extLst>
            <a:ext uri="{FF2B5EF4-FFF2-40B4-BE49-F238E27FC236}">
              <a16:creationId xmlns:a16="http://schemas.microsoft.com/office/drawing/2014/main" xmlns="" id="{00000000-0008-0000-07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8</xdr:col>
      <xdr:colOff>913190</xdr:colOff>
      <xdr:row>0</xdr:row>
      <xdr:rowOff>122465</xdr:rowOff>
    </xdr:from>
    <xdr:to>
      <xdr:col>11</xdr:col>
      <xdr:colOff>906924</xdr:colOff>
      <xdr:row>3</xdr:row>
      <xdr:rowOff>152738</xdr:rowOff>
    </xdr:to>
    <xdr:pic>
      <xdr:nvPicPr>
        <xdr:cNvPr id="22" name="Picture 21">
          <a:extLst>
            <a:ext uri="{FF2B5EF4-FFF2-40B4-BE49-F238E27FC236}">
              <a16:creationId xmlns:a16="http://schemas.microsoft.com/office/drawing/2014/main" xmlns="" id="{00000000-0008-0000-0700-000016000000}"/>
            </a:ext>
          </a:extLst>
        </xdr:cNvPr>
        <xdr:cNvPicPr>
          <a:picLocks noChangeAspect="1"/>
        </xdr:cNvPicPr>
      </xdr:nvPicPr>
      <xdr:blipFill>
        <a:blip xmlns:r="http://schemas.openxmlformats.org/officeDocument/2006/relationships" r:embed="rId20"/>
        <a:stretch>
          <a:fillRect/>
        </a:stretch>
      </xdr:blipFill>
      <xdr:spPr>
        <a:xfrm>
          <a:off x="8586107" y="122465"/>
          <a:ext cx="2861817" cy="633523"/>
        </a:xfrm>
        <a:prstGeom prst="rect">
          <a:avLst/>
        </a:prstGeom>
      </xdr:spPr>
    </xdr:pic>
    <xdr:clientData/>
  </xdr:twoCellAnchor>
  <xdr:twoCellAnchor>
    <xdr:from>
      <xdr:col>1</xdr:col>
      <xdr:colOff>142874</xdr:colOff>
      <xdr:row>260</xdr:row>
      <xdr:rowOff>178252</xdr:rowOff>
    </xdr:from>
    <xdr:to>
      <xdr:col>5</xdr:col>
      <xdr:colOff>824440</xdr:colOff>
      <xdr:row>281</xdr:row>
      <xdr:rowOff>163740</xdr:rowOff>
    </xdr:to>
    <xdr:graphicFrame macro="">
      <xdr:nvGraphicFramePr>
        <xdr:cNvPr id="27" name="Chart 26">
          <a:extLst>
            <a:ext uri="{FF2B5EF4-FFF2-40B4-BE49-F238E27FC236}">
              <a16:creationId xmlns:a16="http://schemas.microsoft.com/office/drawing/2014/main" xmlns="" id="{00000000-0008-0000-07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248708</xdr:colOff>
      <xdr:row>261</xdr:row>
      <xdr:rowOff>31750</xdr:rowOff>
    </xdr:from>
    <xdr:to>
      <xdr:col>11</xdr:col>
      <xdr:colOff>900340</xdr:colOff>
      <xdr:row>282</xdr:row>
      <xdr:rowOff>18597</xdr:rowOff>
    </xdr:to>
    <xdr:graphicFrame macro="">
      <xdr:nvGraphicFramePr>
        <xdr:cNvPr id="29" name="Chart 28">
          <a:extLst>
            <a:ext uri="{FF2B5EF4-FFF2-40B4-BE49-F238E27FC236}">
              <a16:creationId xmlns:a16="http://schemas.microsoft.com/office/drawing/2014/main" xmlns="" id="{00000000-0008-0000-07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12</xdr:col>
      <xdr:colOff>489639</xdr:colOff>
      <xdr:row>3</xdr:row>
      <xdr:rowOff>128925</xdr:rowOff>
    </xdr:to>
    <xdr:pic>
      <xdr:nvPicPr>
        <xdr:cNvPr id="3" name="Picture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12358688" y="166688"/>
          <a:ext cx="2870889" cy="62898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172358</xdr:colOff>
      <xdr:row>0</xdr:row>
      <xdr:rowOff>45357</xdr:rowOff>
    </xdr:from>
    <xdr:to>
      <xdr:col>13</xdr:col>
      <xdr:colOff>539533</xdr:colOff>
      <xdr:row>3</xdr:row>
      <xdr:rowOff>12130</xdr:rowOff>
    </xdr:to>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stretch>
          <a:fillRect/>
        </a:stretch>
      </xdr:blipFill>
      <xdr:spPr>
        <a:xfrm>
          <a:off x="14668501" y="45357"/>
          <a:ext cx="2870889" cy="6289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471714</xdr:colOff>
      <xdr:row>1</xdr:row>
      <xdr:rowOff>9071</xdr:rowOff>
    </xdr:from>
    <xdr:to>
      <xdr:col>13</xdr:col>
      <xdr:colOff>76888</xdr:colOff>
      <xdr:row>3</xdr:row>
      <xdr:rowOff>139130</xdr:rowOff>
    </xdr:to>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a:stretch>
          <a:fillRect/>
        </a:stretch>
      </xdr:blipFill>
      <xdr:spPr>
        <a:xfrm>
          <a:off x="14115143" y="172357"/>
          <a:ext cx="2870889" cy="6289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124742</xdr:colOff>
      <xdr:row>1</xdr:row>
      <xdr:rowOff>32884</xdr:rowOff>
    </xdr:from>
    <xdr:to>
      <xdr:col>13</xdr:col>
      <xdr:colOff>491917</xdr:colOff>
      <xdr:row>3</xdr:row>
      <xdr:rowOff>162943</xdr:rowOff>
    </xdr:to>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a:stretch>
          <a:fillRect/>
        </a:stretch>
      </xdr:blipFill>
      <xdr:spPr>
        <a:xfrm>
          <a:off x="8990930" y="199572"/>
          <a:ext cx="2891300" cy="6301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74083</xdr:colOff>
      <xdr:row>5</xdr:row>
      <xdr:rowOff>10583</xdr:rowOff>
    </xdr:from>
    <xdr:to>
      <xdr:col>13</xdr:col>
      <xdr:colOff>783167</xdr:colOff>
      <xdr:row>9</xdr:row>
      <xdr:rowOff>187854</xdr:rowOff>
    </xdr:to>
    <xdr:sp macro="" textlink="">
      <xdr:nvSpPr>
        <xdr:cNvPr id="4" name="TextBox 3">
          <a:extLst>
            <a:ext uri="{FF2B5EF4-FFF2-40B4-BE49-F238E27FC236}">
              <a16:creationId xmlns:a16="http://schemas.microsoft.com/office/drawing/2014/main" xmlns="" id="{00000000-0008-0000-0C00-000004000000}"/>
            </a:ext>
          </a:extLst>
        </xdr:cNvPr>
        <xdr:cNvSpPr txBox="1"/>
      </xdr:nvSpPr>
      <xdr:spPr>
        <a:xfrm>
          <a:off x="381000" y="1047750"/>
          <a:ext cx="11504084" cy="1362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LightCounting defines</a:t>
          </a:r>
          <a:r>
            <a:rPr lang="en-US" sz="1400" baseline="0"/>
            <a:t>  the </a:t>
          </a:r>
          <a:r>
            <a:rPr lang="en-US" sz="1400"/>
            <a:t> WDM Cloud segment </a:t>
          </a:r>
          <a:r>
            <a:rPr lang="en-US" sz="1400" baseline="0"/>
            <a:t> as network connections </a:t>
          </a:r>
          <a:r>
            <a:rPr lang="en-US" sz="1400" u="sng" baseline="0"/>
            <a:t>between </a:t>
          </a:r>
          <a:r>
            <a:rPr lang="en-US" sz="1400" baseline="0"/>
            <a:t>two datacenters owned or leased by mega-datacenter operators.  This definition is considerably more narrow than the 'DCI' definition used by other analyst firms, which includes ALL connections between ANY datacenter and any other entity.  This tab shows LightCounting's estimate of the demand for DWDM ports for Cloud applications.   These figures are a subset of the overall DWDM market shown in LightCounting's  Optical Communications Market Forecast and Forecast Database. Ethernet  ports used for Cloud transport are included in the Ethernet forecast and not repeated here to avoid double-counting. </a:t>
          </a:r>
          <a:endParaRPr lang="en-US" sz="1400"/>
        </a:p>
      </xdr:txBody>
    </xdr:sp>
    <xdr:clientData/>
  </xdr:twoCellAnchor>
  <xdr:twoCellAnchor>
    <xdr:from>
      <xdr:col>1</xdr:col>
      <xdr:colOff>59795</xdr:colOff>
      <xdr:row>56</xdr:row>
      <xdr:rowOff>56356</xdr:rowOff>
    </xdr:from>
    <xdr:to>
      <xdr:col>8</xdr:col>
      <xdr:colOff>42332</xdr:colOff>
      <xdr:row>74</xdr:row>
      <xdr:rowOff>63499</xdr:rowOff>
    </xdr:to>
    <xdr:graphicFrame macro="">
      <xdr:nvGraphicFramePr>
        <xdr:cNvPr id="5" name="Chart 4">
          <a:extLst>
            <a:ext uri="{FF2B5EF4-FFF2-40B4-BE49-F238E27FC236}">
              <a16:creationId xmlns:a16="http://schemas.microsoft.com/office/drawing/2014/main" xmlns=""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88107</xdr:colOff>
      <xdr:row>12</xdr:row>
      <xdr:rowOff>138113</xdr:rowOff>
    </xdr:from>
    <xdr:to>
      <xdr:col>7</xdr:col>
      <xdr:colOff>5292</xdr:colOff>
      <xdr:row>31</xdr:row>
      <xdr:rowOff>84665</xdr:rowOff>
    </xdr:to>
    <xdr:graphicFrame macro="">
      <xdr:nvGraphicFramePr>
        <xdr:cNvPr id="6" name="Chart 5">
          <a:extLst>
            <a:ext uri="{FF2B5EF4-FFF2-40B4-BE49-F238E27FC236}">
              <a16:creationId xmlns:a16="http://schemas.microsoft.com/office/drawing/2014/main" xmlns=""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315609</xdr:colOff>
      <xdr:row>13</xdr:row>
      <xdr:rowOff>100542</xdr:rowOff>
    </xdr:from>
    <xdr:to>
      <xdr:col>12</xdr:col>
      <xdr:colOff>651632</xdr:colOff>
      <xdr:row>31</xdr:row>
      <xdr:rowOff>130968</xdr:rowOff>
    </xdr:to>
    <xdr:graphicFrame macro="">
      <xdr:nvGraphicFramePr>
        <xdr:cNvPr id="7" name="Chart 6">
          <a:extLst>
            <a:ext uri="{FF2B5EF4-FFF2-40B4-BE49-F238E27FC236}">
              <a16:creationId xmlns:a16="http://schemas.microsoft.com/office/drawing/2014/main" xmlns=""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514237</xdr:colOff>
      <xdr:row>13</xdr:row>
      <xdr:rowOff>100541</xdr:rowOff>
    </xdr:from>
    <xdr:to>
      <xdr:col>16</xdr:col>
      <xdr:colOff>254000</xdr:colOff>
      <xdr:row>31</xdr:row>
      <xdr:rowOff>138906</xdr:rowOff>
    </xdr:to>
    <xdr:graphicFrame macro="">
      <xdr:nvGraphicFramePr>
        <xdr:cNvPr id="8" name="Chart 7">
          <a:extLst>
            <a:ext uri="{FF2B5EF4-FFF2-40B4-BE49-F238E27FC236}">
              <a16:creationId xmlns:a16="http://schemas.microsoft.com/office/drawing/2014/main" xmlns=""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349248</xdr:colOff>
      <xdr:row>56</xdr:row>
      <xdr:rowOff>99030</xdr:rowOff>
    </xdr:from>
    <xdr:to>
      <xdr:col>17</xdr:col>
      <xdr:colOff>107570</xdr:colOff>
      <xdr:row>74</xdr:row>
      <xdr:rowOff>151947</xdr:rowOff>
    </xdr:to>
    <xdr:graphicFrame macro="">
      <xdr:nvGraphicFramePr>
        <xdr:cNvPr id="9" name="Chart 8">
          <a:extLst>
            <a:ext uri="{FF2B5EF4-FFF2-40B4-BE49-F238E27FC236}">
              <a16:creationId xmlns:a16="http://schemas.microsoft.com/office/drawing/2014/main" xmlns=""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28310</xdr:colOff>
      <xdr:row>146</xdr:row>
      <xdr:rowOff>62064</xdr:rowOff>
    </xdr:from>
    <xdr:to>
      <xdr:col>7</xdr:col>
      <xdr:colOff>714309</xdr:colOff>
      <xdr:row>164</xdr:row>
      <xdr:rowOff>89051</xdr:rowOff>
    </xdr:to>
    <xdr:graphicFrame macro="">
      <xdr:nvGraphicFramePr>
        <xdr:cNvPr id="12" name="Chart 11">
          <a:extLst>
            <a:ext uri="{FF2B5EF4-FFF2-40B4-BE49-F238E27FC236}">
              <a16:creationId xmlns:a16="http://schemas.microsoft.com/office/drawing/2014/main" xmlns=""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120942</xdr:colOff>
      <xdr:row>33</xdr:row>
      <xdr:rowOff>88423</xdr:rowOff>
    </xdr:from>
    <xdr:to>
      <xdr:col>6</xdr:col>
      <xdr:colOff>655991</xdr:colOff>
      <xdr:row>52</xdr:row>
      <xdr:rowOff>104522</xdr:rowOff>
    </xdr:to>
    <xdr:graphicFrame macro="">
      <xdr:nvGraphicFramePr>
        <xdr:cNvPr id="14" name="Chart 13">
          <a:extLst>
            <a:ext uri="{FF2B5EF4-FFF2-40B4-BE49-F238E27FC236}">
              <a16:creationId xmlns:a16="http://schemas.microsoft.com/office/drawing/2014/main" xmlns=""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70379</xdr:colOff>
      <xdr:row>318</xdr:row>
      <xdr:rowOff>30162</xdr:rowOff>
    </xdr:from>
    <xdr:to>
      <xdr:col>6</xdr:col>
      <xdr:colOff>81340</xdr:colOff>
      <xdr:row>336</xdr:row>
      <xdr:rowOff>90940</xdr:rowOff>
    </xdr:to>
    <xdr:graphicFrame macro="">
      <xdr:nvGraphicFramePr>
        <xdr:cNvPr id="10" name="Chart 9">
          <a:extLst>
            <a:ext uri="{FF2B5EF4-FFF2-40B4-BE49-F238E27FC236}">
              <a16:creationId xmlns:a16="http://schemas.microsoft.com/office/drawing/2014/main" xmlns="" id="{00000000-0008-0000-0C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381000</xdr:colOff>
      <xdr:row>0</xdr:row>
      <xdr:rowOff>134056</xdr:rowOff>
    </xdr:from>
    <xdr:to>
      <xdr:col>12</xdr:col>
      <xdr:colOff>170501</xdr:colOff>
      <xdr:row>3</xdr:row>
      <xdr:rowOff>170376</xdr:rowOff>
    </xdr:to>
    <xdr:pic>
      <xdr:nvPicPr>
        <xdr:cNvPr id="13" name="Picture 12">
          <a:extLst>
            <a:ext uri="{FF2B5EF4-FFF2-40B4-BE49-F238E27FC236}">
              <a16:creationId xmlns:a16="http://schemas.microsoft.com/office/drawing/2014/main" xmlns="" id="{00000000-0008-0000-0C00-00000D000000}"/>
            </a:ext>
          </a:extLst>
        </xdr:cNvPr>
        <xdr:cNvPicPr>
          <a:picLocks noChangeAspect="1"/>
        </xdr:cNvPicPr>
      </xdr:nvPicPr>
      <xdr:blipFill>
        <a:blip xmlns:r="http://schemas.openxmlformats.org/officeDocument/2006/relationships" r:embed="rId9"/>
        <a:stretch>
          <a:fillRect/>
        </a:stretch>
      </xdr:blipFill>
      <xdr:spPr>
        <a:xfrm>
          <a:off x="11754556" y="134056"/>
          <a:ext cx="2870889" cy="628987"/>
        </a:xfrm>
        <a:prstGeom prst="rect">
          <a:avLst/>
        </a:prstGeom>
      </xdr:spPr>
    </xdr:pic>
    <xdr:clientData/>
  </xdr:twoCellAnchor>
  <xdr:twoCellAnchor>
    <xdr:from>
      <xdr:col>7</xdr:col>
      <xdr:colOff>226291</xdr:colOff>
      <xdr:row>33</xdr:row>
      <xdr:rowOff>134409</xdr:rowOff>
    </xdr:from>
    <xdr:to>
      <xdr:col>12</xdr:col>
      <xdr:colOff>19843</xdr:colOff>
      <xdr:row>51</xdr:row>
      <xdr:rowOff>164957</xdr:rowOff>
    </xdr:to>
    <xdr:graphicFrame macro="">
      <xdr:nvGraphicFramePr>
        <xdr:cNvPr id="16" name="Chart 15">
          <a:extLst>
            <a:ext uri="{FF2B5EF4-FFF2-40B4-BE49-F238E27FC236}">
              <a16:creationId xmlns:a16="http://schemas.microsoft.com/office/drawing/2014/main" xmlns=""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446087</xdr:colOff>
      <xdr:row>33</xdr:row>
      <xdr:rowOff>134409</xdr:rowOff>
    </xdr:from>
    <xdr:to>
      <xdr:col>16</xdr:col>
      <xdr:colOff>241300</xdr:colOff>
      <xdr:row>51</xdr:row>
      <xdr:rowOff>163369</xdr:rowOff>
    </xdr:to>
    <xdr:graphicFrame macro="">
      <xdr:nvGraphicFramePr>
        <xdr:cNvPr id="17" name="Chart 16">
          <a:extLst>
            <a:ext uri="{FF2B5EF4-FFF2-40B4-BE49-F238E27FC236}">
              <a16:creationId xmlns:a16="http://schemas.microsoft.com/office/drawing/2014/main" xmlns="" i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13229</xdr:colOff>
      <xdr:row>251</xdr:row>
      <xdr:rowOff>107421</xdr:rowOff>
    </xdr:from>
    <xdr:to>
      <xdr:col>5</xdr:col>
      <xdr:colOff>555624</xdr:colOff>
      <xdr:row>263</xdr:row>
      <xdr:rowOff>0</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73025</xdr:colOff>
      <xdr:row>94</xdr:row>
      <xdr:rowOff>43392</xdr:rowOff>
    </xdr:from>
    <xdr:to>
      <xdr:col>5</xdr:col>
      <xdr:colOff>332318</xdr:colOff>
      <xdr:row>112</xdr:row>
      <xdr:rowOff>66675</xdr:rowOff>
    </xdr:to>
    <xdr:graphicFrame macro="">
      <xdr:nvGraphicFramePr>
        <xdr:cNvPr id="11" name="Chart 10">
          <a:extLst>
            <a:ext uri="{FF2B5EF4-FFF2-40B4-BE49-F238E27FC236}">
              <a16:creationId xmlns:a16="http://schemas.microsoft.com/office/drawing/2014/main" xmlns="" id="{00000000-0008-0000-0C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283104</xdr:colOff>
      <xdr:row>146</xdr:row>
      <xdr:rowOff>68793</xdr:rowOff>
    </xdr:from>
    <xdr:to>
      <xdr:col>16</xdr:col>
      <xdr:colOff>179917</xdr:colOff>
      <xdr:row>164</xdr:row>
      <xdr:rowOff>52917</xdr:rowOff>
    </xdr:to>
    <xdr:graphicFrame macro="">
      <xdr:nvGraphicFramePr>
        <xdr:cNvPr id="18" name="Chart 17">
          <a:extLst>
            <a:ext uri="{FF2B5EF4-FFF2-40B4-BE49-F238E27FC236}">
              <a16:creationId xmlns:a16="http://schemas.microsoft.com/office/drawing/2014/main" xmlns="" id="{80F6F3EA-E4B6-304F-AE3D-1DFFB3A09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575733</xdr:colOff>
      <xdr:row>94</xdr:row>
      <xdr:rowOff>50800</xdr:rowOff>
    </xdr:from>
    <xdr:to>
      <xdr:col>11</xdr:col>
      <xdr:colOff>714376</xdr:colOff>
      <xdr:row>112</xdr:row>
      <xdr:rowOff>73024</xdr:rowOff>
    </xdr:to>
    <xdr:graphicFrame macro="">
      <xdr:nvGraphicFramePr>
        <xdr:cNvPr id="19" name="Chart 18">
          <a:extLst>
            <a:ext uri="{FF2B5EF4-FFF2-40B4-BE49-F238E27FC236}">
              <a16:creationId xmlns:a16="http://schemas.microsoft.com/office/drawing/2014/main" xmlns="" id="{BD02F522-AF52-5349-A40F-3341FE252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506300</xdr:colOff>
      <xdr:row>23</xdr:row>
      <xdr:rowOff>29936</xdr:rowOff>
    </xdr:from>
    <xdr:to>
      <xdr:col>7</xdr:col>
      <xdr:colOff>694645</xdr:colOff>
      <xdr:row>39</xdr:row>
      <xdr:rowOff>143554</xdr:rowOff>
    </xdr:to>
    <xdr:graphicFrame macro="">
      <xdr:nvGraphicFramePr>
        <xdr:cNvPr id="7" name="Chart 6">
          <a:extLst>
            <a:ext uri="{FF2B5EF4-FFF2-40B4-BE49-F238E27FC236}">
              <a16:creationId xmlns:a16="http://schemas.microsoft.com/office/drawing/2014/main" xmlns=""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890146</xdr:colOff>
      <xdr:row>23</xdr:row>
      <xdr:rowOff>41023</xdr:rowOff>
    </xdr:from>
    <xdr:to>
      <xdr:col>11</xdr:col>
      <xdr:colOff>711601</xdr:colOff>
      <xdr:row>39</xdr:row>
      <xdr:rowOff>154641</xdr:rowOff>
    </xdr:to>
    <xdr:graphicFrame macro="">
      <xdr:nvGraphicFramePr>
        <xdr:cNvPr id="8" name="Chart 7">
          <a:extLst>
            <a:ext uri="{FF2B5EF4-FFF2-40B4-BE49-F238E27FC236}">
              <a16:creationId xmlns:a16="http://schemas.microsoft.com/office/drawing/2014/main" xmlns=""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72573</xdr:colOff>
      <xdr:row>5</xdr:row>
      <xdr:rowOff>90713</xdr:rowOff>
    </xdr:from>
    <xdr:to>
      <xdr:col>7</xdr:col>
      <xdr:colOff>657678</xdr:colOff>
      <xdr:row>18</xdr:row>
      <xdr:rowOff>127000</xdr:rowOff>
    </xdr:to>
    <xdr:graphicFrame macro="">
      <xdr:nvGraphicFramePr>
        <xdr:cNvPr id="3" name="Chart 2">
          <a:extLst>
            <a:ext uri="{FF2B5EF4-FFF2-40B4-BE49-F238E27FC236}">
              <a16:creationId xmlns:a16="http://schemas.microsoft.com/office/drawing/2014/main" xmlns=""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70756</xdr:colOff>
      <xdr:row>5</xdr:row>
      <xdr:rowOff>107040</xdr:rowOff>
    </xdr:from>
    <xdr:to>
      <xdr:col>13</xdr:col>
      <xdr:colOff>544284</xdr:colOff>
      <xdr:row>19</xdr:row>
      <xdr:rowOff>0</xdr:rowOff>
    </xdr:to>
    <xdr:graphicFrame macro="">
      <xdr:nvGraphicFramePr>
        <xdr:cNvPr id="9" name="Chart 8">
          <a:extLst>
            <a:ext uri="{FF2B5EF4-FFF2-40B4-BE49-F238E27FC236}">
              <a16:creationId xmlns:a16="http://schemas.microsoft.com/office/drawing/2014/main" xmlns="" id="{00000000-0008-0000-0D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1</xdr:colOff>
      <xdr:row>0</xdr:row>
      <xdr:rowOff>54430</xdr:rowOff>
    </xdr:from>
    <xdr:to>
      <xdr:col>15</xdr:col>
      <xdr:colOff>929604</xdr:colOff>
      <xdr:row>3</xdr:row>
      <xdr:rowOff>30274</xdr:rowOff>
    </xdr:to>
    <xdr:pic>
      <xdr:nvPicPr>
        <xdr:cNvPr id="10" name="Picture 9">
          <a:extLst>
            <a:ext uri="{FF2B5EF4-FFF2-40B4-BE49-F238E27FC236}">
              <a16:creationId xmlns:a16="http://schemas.microsoft.com/office/drawing/2014/main" xmlns="" id="{00000000-0008-0000-0D00-00000A000000}"/>
            </a:ext>
          </a:extLst>
        </xdr:cNvPr>
        <xdr:cNvPicPr>
          <a:picLocks noChangeAspect="1"/>
        </xdr:cNvPicPr>
      </xdr:nvPicPr>
      <xdr:blipFill>
        <a:blip xmlns:r="http://schemas.openxmlformats.org/officeDocument/2006/relationships" r:embed="rId5"/>
        <a:stretch>
          <a:fillRect/>
        </a:stretch>
      </xdr:blipFill>
      <xdr:spPr>
        <a:xfrm>
          <a:off x="9153072" y="54430"/>
          <a:ext cx="2870889" cy="628987"/>
        </a:xfrm>
        <a:prstGeom prst="rect">
          <a:avLst/>
        </a:prstGeom>
      </xdr:spPr>
    </xdr:pic>
    <xdr:clientData/>
  </xdr:twoCellAnchor>
  <xdr:twoCellAnchor>
    <xdr:from>
      <xdr:col>12</xdr:col>
      <xdr:colOff>232164</xdr:colOff>
      <xdr:row>23</xdr:row>
      <xdr:rowOff>72470</xdr:rowOff>
    </xdr:from>
    <xdr:to>
      <xdr:col>17</xdr:col>
      <xdr:colOff>184653</xdr:colOff>
      <xdr:row>40</xdr:row>
      <xdr:rowOff>23810</xdr:rowOff>
    </xdr:to>
    <xdr:graphicFrame macro="">
      <xdr:nvGraphicFramePr>
        <xdr:cNvPr id="11" name="Chart 10">
          <a:extLst>
            <a:ext uri="{FF2B5EF4-FFF2-40B4-BE49-F238E27FC236}">
              <a16:creationId xmlns:a16="http://schemas.microsoft.com/office/drawing/2014/main" xmlns=""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250826</xdr:colOff>
      <xdr:row>8</xdr:row>
      <xdr:rowOff>96838</xdr:rowOff>
    </xdr:from>
    <xdr:to>
      <xdr:col>8</xdr:col>
      <xdr:colOff>762000</xdr:colOff>
      <xdr:row>25</xdr:row>
      <xdr:rowOff>15876</xdr:rowOff>
    </xdr:to>
    <xdr:graphicFrame macro="">
      <xdr:nvGraphicFramePr>
        <xdr:cNvPr id="2" name="Chart 1">
          <a:extLst>
            <a:ext uri="{FF2B5EF4-FFF2-40B4-BE49-F238E27FC236}">
              <a16:creationId xmlns:a16="http://schemas.microsoft.com/office/drawing/2014/main" xmlns=""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69849</xdr:colOff>
      <xdr:row>47</xdr:row>
      <xdr:rowOff>130176</xdr:rowOff>
    </xdr:from>
    <xdr:to>
      <xdr:col>8</xdr:col>
      <xdr:colOff>297089</xdr:colOff>
      <xdr:row>64</xdr:row>
      <xdr:rowOff>22050</xdr:rowOff>
    </xdr:to>
    <xdr:graphicFrame macro="">
      <xdr:nvGraphicFramePr>
        <xdr:cNvPr id="3" name="Chart 2">
          <a:extLst>
            <a:ext uri="{FF2B5EF4-FFF2-40B4-BE49-F238E27FC236}">
              <a16:creationId xmlns:a16="http://schemas.microsoft.com/office/drawing/2014/main" xmlns=""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69272</xdr:colOff>
      <xdr:row>96</xdr:row>
      <xdr:rowOff>115455</xdr:rowOff>
    </xdr:from>
    <xdr:to>
      <xdr:col>7</xdr:col>
      <xdr:colOff>734786</xdr:colOff>
      <xdr:row>111</xdr:row>
      <xdr:rowOff>159184</xdr:rowOff>
    </xdr:to>
    <xdr:graphicFrame macro="">
      <xdr:nvGraphicFramePr>
        <xdr:cNvPr id="21" name="Chart 20">
          <a:extLst>
            <a:ext uri="{FF2B5EF4-FFF2-40B4-BE49-F238E27FC236}">
              <a16:creationId xmlns:a16="http://schemas.microsoft.com/office/drawing/2014/main" xmlns=""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74323</xdr:colOff>
      <xdr:row>132</xdr:row>
      <xdr:rowOff>85869</xdr:rowOff>
    </xdr:from>
    <xdr:to>
      <xdr:col>5</xdr:col>
      <xdr:colOff>455323</xdr:colOff>
      <xdr:row>145</xdr:row>
      <xdr:rowOff>90920</xdr:rowOff>
    </xdr:to>
    <xdr:graphicFrame macro="">
      <xdr:nvGraphicFramePr>
        <xdr:cNvPr id="23" name="Chart 22">
          <a:extLst>
            <a:ext uri="{FF2B5EF4-FFF2-40B4-BE49-F238E27FC236}">
              <a16:creationId xmlns:a16="http://schemas.microsoft.com/office/drawing/2014/main" xmlns="" id="{00000000-0008-0000-0E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130847</xdr:colOff>
      <xdr:row>149</xdr:row>
      <xdr:rowOff>151052</xdr:rowOff>
    </xdr:from>
    <xdr:to>
      <xdr:col>7</xdr:col>
      <xdr:colOff>112888</xdr:colOff>
      <xdr:row>163</xdr:row>
      <xdr:rowOff>151053</xdr:rowOff>
    </xdr:to>
    <xdr:graphicFrame macro="">
      <xdr:nvGraphicFramePr>
        <xdr:cNvPr id="24" name="Chart 5">
          <a:extLst>
            <a:ext uri="{FF2B5EF4-FFF2-40B4-BE49-F238E27FC236}">
              <a16:creationId xmlns:a16="http://schemas.microsoft.com/office/drawing/2014/main" xmlns="" id="{00000000-0008-0000-0E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253997</xdr:colOff>
      <xdr:row>182</xdr:row>
      <xdr:rowOff>138545</xdr:rowOff>
    </xdr:from>
    <xdr:to>
      <xdr:col>7</xdr:col>
      <xdr:colOff>181427</xdr:colOff>
      <xdr:row>197</xdr:row>
      <xdr:rowOff>103909</xdr:rowOff>
    </xdr:to>
    <xdr:graphicFrame macro="">
      <xdr:nvGraphicFramePr>
        <xdr:cNvPr id="25" name="Chart 24">
          <a:extLst>
            <a:ext uri="{FF2B5EF4-FFF2-40B4-BE49-F238E27FC236}">
              <a16:creationId xmlns:a16="http://schemas.microsoft.com/office/drawing/2014/main" xmlns="" id="{00000000-0008-0000-0E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211666</xdr:colOff>
      <xdr:row>207</xdr:row>
      <xdr:rowOff>63500</xdr:rowOff>
    </xdr:from>
    <xdr:to>
      <xdr:col>6</xdr:col>
      <xdr:colOff>285750</xdr:colOff>
      <xdr:row>219</xdr:row>
      <xdr:rowOff>137583</xdr:rowOff>
    </xdr:to>
    <xdr:graphicFrame macro="">
      <xdr:nvGraphicFramePr>
        <xdr:cNvPr id="29" name="Chart 28">
          <a:extLst>
            <a:ext uri="{FF2B5EF4-FFF2-40B4-BE49-F238E27FC236}">
              <a16:creationId xmlns:a16="http://schemas.microsoft.com/office/drawing/2014/main" xmlns="" id="{00000000-0008-0000-0E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162984</xdr:colOff>
      <xdr:row>227</xdr:row>
      <xdr:rowOff>110067</xdr:rowOff>
    </xdr:from>
    <xdr:to>
      <xdr:col>6</xdr:col>
      <xdr:colOff>237068</xdr:colOff>
      <xdr:row>240</xdr:row>
      <xdr:rowOff>4234</xdr:rowOff>
    </xdr:to>
    <xdr:graphicFrame macro="">
      <xdr:nvGraphicFramePr>
        <xdr:cNvPr id="31" name="Chart 30">
          <a:extLst>
            <a:ext uri="{FF2B5EF4-FFF2-40B4-BE49-F238E27FC236}">
              <a16:creationId xmlns:a16="http://schemas.microsoft.com/office/drawing/2014/main" xmlns="" id="{00000000-0008-0000-0E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719667</xdr:colOff>
      <xdr:row>300</xdr:row>
      <xdr:rowOff>10583</xdr:rowOff>
    </xdr:from>
    <xdr:to>
      <xdr:col>6</xdr:col>
      <xdr:colOff>455684</xdr:colOff>
      <xdr:row>314</xdr:row>
      <xdr:rowOff>139844</xdr:rowOff>
    </xdr:to>
    <xdr:graphicFrame macro="">
      <xdr:nvGraphicFramePr>
        <xdr:cNvPr id="18" name="Chart 17">
          <a:extLst>
            <a:ext uri="{FF2B5EF4-FFF2-40B4-BE49-F238E27FC236}">
              <a16:creationId xmlns:a16="http://schemas.microsoft.com/office/drawing/2014/main" xmlns="" id="{00000000-0008-0000-0E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642838</xdr:colOff>
      <xdr:row>300</xdr:row>
      <xdr:rowOff>10583</xdr:rowOff>
    </xdr:from>
    <xdr:to>
      <xdr:col>10</xdr:col>
      <xdr:colOff>108859</xdr:colOff>
      <xdr:row>314</xdr:row>
      <xdr:rowOff>144319</xdr:rowOff>
    </xdr:to>
    <xdr:graphicFrame macro="">
      <xdr:nvGraphicFramePr>
        <xdr:cNvPr id="20" name="Chart 19">
          <a:extLst>
            <a:ext uri="{FF2B5EF4-FFF2-40B4-BE49-F238E27FC236}">
              <a16:creationId xmlns:a16="http://schemas.microsoft.com/office/drawing/2014/main" xmlns=""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335642</xdr:colOff>
      <xdr:row>260</xdr:row>
      <xdr:rowOff>72569</xdr:rowOff>
    </xdr:from>
    <xdr:to>
      <xdr:col>7</xdr:col>
      <xdr:colOff>562429</xdr:colOff>
      <xdr:row>272</xdr:row>
      <xdr:rowOff>0</xdr:rowOff>
    </xdr:to>
    <xdr:graphicFrame macro="">
      <xdr:nvGraphicFramePr>
        <xdr:cNvPr id="6" name="Chart 5">
          <a:extLst>
            <a:ext uri="{FF2B5EF4-FFF2-40B4-BE49-F238E27FC236}">
              <a16:creationId xmlns:a16="http://schemas.microsoft.com/office/drawing/2014/main" xmlns="" id="{00000000-0008-0000-0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305379</xdr:colOff>
      <xdr:row>300</xdr:row>
      <xdr:rowOff>10584</xdr:rowOff>
    </xdr:from>
    <xdr:to>
      <xdr:col>13</xdr:col>
      <xdr:colOff>489856</xdr:colOff>
      <xdr:row>314</xdr:row>
      <xdr:rowOff>144319</xdr:rowOff>
    </xdr:to>
    <xdr:graphicFrame macro="">
      <xdr:nvGraphicFramePr>
        <xdr:cNvPr id="16" name="Chart 15">
          <a:extLst>
            <a:ext uri="{FF2B5EF4-FFF2-40B4-BE49-F238E27FC236}">
              <a16:creationId xmlns:a16="http://schemas.microsoft.com/office/drawing/2014/main" xmlns="" id="{00000000-0008-0000-0E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743857</xdr:colOff>
      <xdr:row>77</xdr:row>
      <xdr:rowOff>63500</xdr:rowOff>
    </xdr:from>
    <xdr:to>
      <xdr:col>7</xdr:col>
      <xdr:colOff>31750</xdr:colOff>
      <xdr:row>89</xdr:row>
      <xdr:rowOff>111125</xdr:rowOff>
    </xdr:to>
    <xdr:graphicFrame macro="">
      <xdr:nvGraphicFramePr>
        <xdr:cNvPr id="14" name="Chart 13">
          <a:extLst>
            <a:ext uri="{FF2B5EF4-FFF2-40B4-BE49-F238E27FC236}">
              <a16:creationId xmlns:a16="http://schemas.microsoft.com/office/drawing/2014/main" xmlns="" id="{00000000-0008-0000-0E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11</xdr:col>
      <xdr:colOff>550333</xdr:colOff>
      <xdr:row>0</xdr:row>
      <xdr:rowOff>148166</xdr:rowOff>
    </xdr:from>
    <xdr:to>
      <xdr:col>14</xdr:col>
      <xdr:colOff>824778</xdr:colOff>
      <xdr:row>3</xdr:row>
      <xdr:rowOff>163320</xdr:rowOff>
    </xdr:to>
    <xdr:pic>
      <xdr:nvPicPr>
        <xdr:cNvPr id="15" name="Picture 14">
          <a:extLst>
            <a:ext uri="{FF2B5EF4-FFF2-40B4-BE49-F238E27FC236}">
              <a16:creationId xmlns:a16="http://schemas.microsoft.com/office/drawing/2014/main" xmlns="" id="{00000000-0008-0000-0E00-00000F000000}"/>
            </a:ext>
          </a:extLst>
        </xdr:cNvPr>
        <xdr:cNvPicPr>
          <a:picLocks noChangeAspect="1"/>
        </xdr:cNvPicPr>
      </xdr:nvPicPr>
      <xdr:blipFill>
        <a:blip xmlns:r="http://schemas.openxmlformats.org/officeDocument/2006/relationships" r:embed="rId14"/>
        <a:stretch>
          <a:fillRect/>
        </a:stretch>
      </xdr:blipFill>
      <xdr:spPr>
        <a:xfrm>
          <a:off x="10075333" y="148166"/>
          <a:ext cx="2870889" cy="628987"/>
        </a:xfrm>
        <a:prstGeom prst="rect">
          <a:avLst/>
        </a:prstGeom>
      </xdr:spPr>
    </xdr:pic>
    <xdr:clientData/>
  </xdr:twoCellAnchor>
  <xdr:twoCellAnchor>
    <xdr:from>
      <xdr:col>8</xdr:col>
      <xdr:colOff>0</xdr:colOff>
      <xdr:row>152</xdr:row>
      <xdr:rowOff>0</xdr:rowOff>
    </xdr:from>
    <xdr:to>
      <xdr:col>14</xdr:col>
      <xdr:colOff>444500</xdr:colOff>
      <xdr:row>156</xdr:row>
      <xdr:rowOff>144462</xdr:rowOff>
    </xdr:to>
    <xdr:sp macro="" textlink="">
      <xdr:nvSpPr>
        <xdr:cNvPr id="17" name="TextBox 16">
          <a:extLst>
            <a:ext uri="{FF2B5EF4-FFF2-40B4-BE49-F238E27FC236}">
              <a16:creationId xmlns:a16="http://schemas.microsoft.com/office/drawing/2014/main" xmlns="" id="{00000000-0008-0000-0E00-000011000000}"/>
            </a:ext>
          </a:extLst>
        </xdr:cNvPr>
        <xdr:cNvSpPr txBox="1"/>
      </xdr:nvSpPr>
      <xdr:spPr>
        <a:xfrm>
          <a:off x="6946900" y="28498800"/>
          <a:ext cx="5651500" cy="88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Spending in this chart and table is the figure reported as 'capital expenditures' or 'purchases of property, plant, and equipment' in company financial statements.  It includes data center equipment (servers, storage, transport, etc) as well as real estate, office building construction, and other items.</a:t>
          </a:r>
          <a:endParaRPr lang="en-US" sz="1100"/>
        </a:p>
      </xdr:txBody>
    </xdr:sp>
    <xdr:clientData/>
  </xdr:twoCellAnchor>
  <xdr:twoCellAnchor>
    <xdr:from>
      <xdr:col>0</xdr:col>
      <xdr:colOff>825499</xdr:colOff>
      <xdr:row>321</xdr:row>
      <xdr:rowOff>0</xdr:rowOff>
    </xdr:from>
    <xdr:to>
      <xdr:col>8</xdr:col>
      <xdr:colOff>0</xdr:colOff>
      <xdr:row>340</xdr:row>
      <xdr:rowOff>127000</xdr:rowOff>
    </xdr:to>
    <xdr:graphicFrame macro="">
      <xdr:nvGraphicFramePr>
        <xdr:cNvPr id="19" name="Chart 18">
          <a:extLst>
            <a:ext uri="{FF2B5EF4-FFF2-40B4-BE49-F238E27FC236}">
              <a16:creationId xmlns:a16="http://schemas.microsoft.com/office/drawing/2014/main" xmlns="" id="{E75EBB77-36B1-E842-9D3C-EA4ADD99AF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xmlns="" id="{00000000-0008-0000-0200-00000844C300}"/>
            </a:ext>
          </a:extLst>
        </xdr:cNvPr>
        <xdr:cNvGrpSpPr>
          <a:grpSpLocks/>
        </xdr:cNvGrpSpPr>
      </xdr:nvGrpSpPr>
      <xdr:grpSpPr bwMode="auto">
        <a:xfrm>
          <a:off x="347663" y="1844675"/>
          <a:ext cx="5361812" cy="1391817"/>
          <a:chOff x="158" y="204"/>
          <a:chExt cx="534" cy="149"/>
        </a:xfrm>
      </xdr:grpSpPr>
      <xdr:sp macro="" textlink="">
        <xdr:nvSpPr>
          <xdr:cNvPr id="3" name="Text Box 9">
            <a:extLst>
              <a:ext uri="{FF2B5EF4-FFF2-40B4-BE49-F238E27FC236}">
                <a16:creationId xmlns:a16="http://schemas.microsoft.com/office/drawing/2014/main" xmlns="" id="{00000000-0008-0000-02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xmlns="" id="{00000000-0008-0000-02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xmlns="" id="{00000000-0008-0000-02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xmlns="" id="{00000000-0008-0000-02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xmlns="" id="{00000000-0008-0000-02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xmlns="" id="{00000000-0008-0000-02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xmlns="" id="{00000000-0008-0000-02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xmlns="" id="{00000000-0008-0000-02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xmlns="" id="{00000000-0008-0000-02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xmlns="" id="{00000000-0008-0000-02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xmlns="" id="{00000000-0008-0000-02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xmlns="" id="{00000000-0008-0000-02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xmlns="" id="{00000000-0008-0000-02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587375</xdr:colOff>
      <xdr:row>0</xdr:row>
      <xdr:rowOff>134938</xdr:rowOff>
    </xdr:from>
    <xdr:to>
      <xdr:col>14</xdr:col>
      <xdr:colOff>148326</xdr:colOff>
      <xdr:row>3</xdr:row>
      <xdr:rowOff>216237</xdr:rowOff>
    </xdr:to>
    <xdr:pic>
      <xdr:nvPicPr>
        <xdr:cNvPr id="21" name="Picture 20">
          <a:extLst>
            <a:ext uri="{FF2B5EF4-FFF2-40B4-BE49-F238E27FC236}">
              <a16:creationId xmlns:a16="http://schemas.microsoft.com/office/drawing/2014/main" xmlns="" id="{00000000-0008-0000-0200-000015000000}"/>
            </a:ext>
          </a:extLst>
        </xdr:cNvPr>
        <xdr:cNvPicPr>
          <a:picLocks noChangeAspect="1"/>
        </xdr:cNvPicPr>
      </xdr:nvPicPr>
      <xdr:blipFill>
        <a:blip xmlns:r="http://schemas.openxmlformats.org/officeDocument/2006/relationships" r:embed="rId1"/>
        <a:stretch>
          <a:fillRect/>
        </a:stretch>
      </xdr:blipFill>
      <xdr:spPr>
        <a:xfrm>
          <a:off x="6461125" y="134938"/>
          <a:ext cx="2870889" cy="6289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41389</xdr:colOff>
      <xdr:row>17</xdr:row>
      <xdr:rowOff>1131</xdr:rowOff>
    </xdr:from>
    <xdr:to>
      <xdr:col>3</xdr:col>
      <xdr:colOff>1422514</xdr:colOff>
      <xdr:row>31</xdr:row>
      <xdr:rowOff>142983</xdr:rowOff>
    </xdr:to>
    <xdr:graphicFrame macro="">
      <xdr:nvGraphicFramePr>
        <xdr:cNvPr id="4" name="Chart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1166813</xdr:colOff>
      <xdr:row>16</xdr:row>
      <xdr:rowOff>59531</xdr:rowOff>
    </xdr:from>
    <xdr:to>
      <xdr:col>10</xdr:col>
      <xdr:colOff>785814</xdr:colOff>
      <xdr:row>31</xdr:row>
      <xdr:rowOff>64295</xdr:rowOff>
    </xdr:to>
    <xdr:graphicFrame macro="">
      <xdr:nvGraphicFramePr>
        <xdr:cNvPr id="5" name="Chart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107159</xdr:colOff>
      <xdr:row>19</xdr:row>
      <xdr:rowOff>59531</xdr:rowOff>
    </xdr:from>
    <xdr:to>
      <xdr:col>6</xdr:col>
      <xdr:colOff>988222</xdr:colOff>
      <xdr:row>24</xdr:row>
      <xdr:rowOff>35718</xdr:rowOff>
    </xdr:to>
    <xdr:sp macro="" textlink="">
      <xdr:nvSpPr>
        <xdr:cNvPr id="6" name="TextBox 5">
          <a:extLst>
            <a:ext uri="{FF2B5EF4-FFF2-40B4-BE49-F238E27FC236}">
              <a16:creationId xmlns:a16="http://schemas.microsoft.com/office/drawing/2014/main" xmlns="" id="{00000000-0008-0000-0300-000006000000}"/>
            </a:ext>
          </a:extLst>
        </xdr:cNvPr>
        <xdr:cNvSpPr txBox="1"/>
      </xdr:nvSpPr>
      <xdr:spPr>
        <a:xfrm>
          <a:off x="5905503" y="3917156"/>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 centers </a:t>
          </a:r>
          <a:r>
            <a:rPr lang="en-US" sz="1400"/>
            <a:t>via Ethernet transport are included in the Ethernet\Telecom segment.</a:t>
          </a:r>
        </a:p>
      </xdr:txBody>
    </xdr:sp>
    <xdr:clientData/>
  </xdr:twoCellAnchor>
  <xdr:twoCellAnchor>
    <xdr:from>
      <xdr:col>3</xdr:col>
      <xdr:colOff>72571</xdr:colOff>
      <xdr:row>21</xdr:row>
      <xdr:rowOff>129267</xdr:rowOff>
    </xdr:from>
    <xdr:to>
      <xdr:col>4</xdr:col>
      <xdr:colOff>107159</xdr:colOff>
      <xdr:row>26</xdr:row>
      <xdr:rowOff>9072</xdr:rowOff>
    </xdr:to>
    <xdr:cxnSp macro="">
      <xdr:nvCxnSpPr>
        <xdr:cNvPr id="9" name="Straight Arrow Connector 8">
          <a:extLst>
            <a:ext uri="{FF2B5EF4-FFF2-40B4-BE49-F238E27FC236}">
              <a16:creationId xmlns:a16="http://schemas.microsoft.com/office/drawing/2014/main" xmlns="" id="{00000000-0008-0000-0300-000009000000}"/>
            </a:ext>
          </a:extLst>
        </xdr:cNvPr>
        <xdr:cNvCxnSpPr>
          <a:stCxn id="6" idx="1"/>
        </xdr:cNvCxnSpPr>
      </xdr:nvCxnSpPr>
      <xdr:spPr>
        <a:xfrm flipH="1">
          <a:off x="4345214" y="4311196"/>
          <a:ext cx="1975874" cy="69623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104778</xdr:colOff>
      <xdr:row>25</xdr:row>
      <xdr:rowOff>57150</xdr:rowOff>
    </xdr:from>
    <xdr:to>
      <xdr:col>6</xdr:col>
      <xdr:colOff>985841</xdr:colOff>
      <xdr:row>30</xdr:row>
      <xdr:rowOff>33337</xdr:rowOff>
    </xdr:to>
    <xdr:sp macro="" textlink="">
      <xdr:nvSpPr>
        <xdr:cNvPr id="26" name="TextBox 25">
          <a:extLst>
            <a:ext uri="{FF2B5EF4-FFF2-40B4-BE49-F238E27FC236}">
              <a16:creationId xmlns:a16="http://schemas.microsoft.com/office/drawing/2014/main" xmlns="" id="{00000000-0008-0000-0300-00001A000000}"/>
            </a:ext>
          </a:extLst>
        </xdr:cNvPr>
        <xdr:cNvSpPr txBox="1"/>
      </xdr:nvSpPr>
      <xdr:spPr>
        <a:xfrm>
          <a:off x="5903122" y="4914900"/>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 centers </a:t>
          </a:r>
          <a:r>
            <a:rPr lang="en-US" sz="1400"/>
            <a:t>via DWDM transport are included in the Mega-DCI segment.</a:t>
          </a:r>
        </a:p>
      </xdr:txBody>
    </xdr:sp>
    <xdr:clientData/>
  </xdr:twoCellAnchor>
  <xdr:twoCellAnchor>
    <xdr:from>
      <xdr:col>6</xdr:col>
      <xdr:colOff>988219</xdr:colOff>
      <xdr:row>25</xdr:row>
      <xdr:rowOff>104776</xdr:rowOff>
    </xdr:from>
    <xdr:to>
      <xdr:col>6</xdr:col>
      <xdr:colOff>1735933</xdr:colOff>
      <xdr:row>27</xdr:row>
      <xdr:rowOff>1</xdr:rowOff>
    </xdr:to>
    <xdr:cxnSp macro="">
      <xdr:nvCxnSpPr>
        <xdr:cNvPr id="27" name="Straight Arrow Connector 26">
          <a:extLst>
            <a:ext uri="{FF2B5EF4-FFF2-40B4-BE49-F238E27FC236}">
              <a16:creationId xmlns:a16="http://schemas.microsoft.com/office/drawing/2014/main" xmlns="" id="{00000000-0008-0000-0300-00001B000000}"/>
            </a:ext>
          </a:extLst>
        </xdr:cNvPr>
        <xdr:cNvCxnSpPr/>
      </xdr:nvCxnSpPr>
      <xdr:spPr>
        <a:xfrm flipV="1">
          <a:off x="9239250" y="4962526"/>
          <a:ext cx="747714" cy="22860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698500</xdr:colOff>
      <xdr:row>0</xdr:row>
      <xdr:rowOff>127001</xdr:rowOff>
    </xdr:from>
    <xdr:to>
      <xdr:col>10</xdr:col>
      <xdr:colOff>415556</xdr:colOff>
      <xdr:row>3</xdr:row>
      <xdr:rowOff>152738</xdr:rowOff>
    </xdr:to>
    <xdr:pic>
      <xdr:nvPicPr>
        <xdr:cNvPr id="10" name="Picture 9">
          <a:extLst>
            <a:ext uri="{FF2B5EF4-FFF2-40B4-BE49-F238E27FC236}">
              <a16:creationId xmlns:a16="http://schemas.microsoft.com/office/drawing/2014/main" xmlns="" id="{00000000-0008-0000-0300-00000A000000}"/>
            </a:ext>
          </a:extLst>
        </xdr:cNvPr>
        <xdr:cNvPicPr>
          <a:picLocks noChangeAspect="1"/>
        </xdr:cNvPicPr>
      </xdr:nvPicPr>
      <xdr:blipFill>
        <a:blip xmlns:r="http://schemas.openxmlformats.org/officeDocument/2006/relationships" r:embed="rId3"/>
        <a:stretch>
          <a:fillRect/>
        </a:stretch>
      </xdr:blipFill>
      <xdr:spPr>
        <a:xfrm>
          <a:off x="11398250" y="127001"/>
          <a:ext cx="2870889" cy="628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385535</xdr:colOff>
      <xdr:row>4</xdr:row>
      <xdr:rowOff>71060</xdr:rowOff>
    </xdr:from>
    <xdr:to>
      <xdr:col>20</xdr:col>
      <xdr:colOff>42332</xdr:colOff>
      <xdr:row>27</xdr:row>
      <xdr:rowOff>134560</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79375</xdr:colOff>
      <xdr:row>210</xdr:row>
      <xdr:rowOff>0</xdr:rowOff>
    </xdr:from>
    <xdr:to>
      <xdr:col>9</xdr:col>
      <xdr:colOff>673100</xdr:colOff>
      <xdr:row>233</xdr:row>
      <xdr:rowOff>22225</xdr:rowOff>
    </xdr:to>
    <xdr:graphicFrame macro="">
      <xdr:nvGraphicFramePr>
        <xdr:cNvPr id="11" name="Chart 10">
          <a:extLst>
            <a:ext uri="{FF2B5EF4-FFF2-40B4-BE49-F238E27FC236}">
              <a16:creationId xmlns:a16="http://schemas.microsoft.com/office/drawing/2014/main" xmlns=""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733424</xdr:colOff>
      <xdr:row>210</xdr:row>
      <xdr:rowOff>10583</xdr:rowOff>
    </xdr:from>
    <xdr:to>
      <xdr:col>18</xdr:col>
      <xdr:colOff>317500</xdr:colOff>
      <xdr:row>233</xdr:row>
      <xdr:rowOff>28575</xdr:rowOff>
    </xdr:to>
    <xdr:graphicFrame macro="">
      <xdr:nvGraphicFramePr>
        <xdr:cNvPr id="12" name="Chart 11">
          <a:extLst>
            <a:ext uri="{FF2B5EF4-FFF2-40B4-BE49-F238E27FC236}">
              <a16:creationId xmlns:a16="http://schemas.microsoft.com/office/drawing/2014/main" xmlns=""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293157</xdr:colOff>
      <xdr:row>126</xdr:row>
      <xdr:rowOff>228600</xdr:rowOff>
    </xdr:from>
    <xdr:to>
      <xdr:col>9</xdr:col>
      <xdr:colOff>842432</xdr:colOff>
      <xdr:row>149</xdr:row>
      <xdr:rowOff>113241</xdr:rowOff>
    </xdr:to>
    <xdr:graphicFrame macro="">
      <xdr:nvGraphicFramePr>
        <xdr:cNvPr id="13" name="Chart 12">
          <a:extLst>
            <a:ext uri="{FF2B5EF4-FFF2-40B4-BE49-F238E27FC236}">
              <a16:creationId xmlns:a16="http://schemas.microsoft.com/office/drawing/2014/main" xmlns=""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180974</xdr:colOff>
      <xdr:row>127</xdr:row>
      <xdr:rowOff>1058</xdr:rowOff>
    </xdr:from>
    <xdr:to>
      <xdr:col>18</xdr:col>
      <xdr:colOff>179916</xdr:colOff>
      <xdr:row>149</xdr:row>
      <xdr:rowOff>160866</xdr:rowOff>
    </xdr:to>
    <xdr:graphicFrame macro="">
      <xdr:nvGraphicFramePr>
        <xdr:cNvPr id="14" name="Chart 13">
          <a:extLst>
            <a:ext uri="{FF2B5EF4-FFF2-40B4-BE49-F238E27FC236}">
              <a16:creationId xmlns:a16="http://schemas.microsoft.com/office/drawing/2014/main" xmlns=""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85724</xdr:colOff>
      <xdr:row>288</xdr:row>
      <xdr:rowOff>102393</xdr:rowOff>
    </xdr:from>
    <xdr:to>
      <xdr:col>10</xdr:col>
      <xdr:colOff>342900</xdr:colOff>
      <xdr:row>311</xdr:row>
      <xdr:rowOff>92868</xdr:rowOff>
    </xdr:to>
    <xdr:graphicFrame macro="">
      <xdr:nvGraphicFramePr>
        <xdr:cNvPr id="21" name="Chart 20">
          <a:extLst>
            <a:ext uri="{FF2B5EF4-FFF2-40B4-BE49-F238E27FC236}">
              <a16:creationId xmlns:a16="http://schemas.microsoft.com/office/drawing/2014/main" xmlns=""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257253</xdr:colOff>
      <xdr:row>92</xdr:row>
      <xdr:rowOff>96687</xdr:rowOff>
    </xdr:from>
    <xdr:to>
      <xdr:col>10</xdr:col>
      <xdr:colOff>189142</xdr:colOff>
      <xdr:row>115</xdr:row>
      <xdr:rowOff>105304</xdr:rowOff>
    </xdr:to>
    <xdr:graphicFrame macro="">
      <xdr:nvGraphicFramePr>
        <xdr:cNvPr id="22" name="Chart 21">
          <a:extLst>
            <a:ext uri="{FF2B5EF4-FFF2-40B4-BE49-F238E27FC236}">
              <a16:creationId xmlns:a16="http://schemas.microsoft.com/office/drawing/2014/main" xmlns=""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228599</xdr:colOff>
      <xdr:row>171</xdr:row>
      <xdr:rowOff>177799</xdr:rowOff>
    </xdr:from>
    <xdr:to>
      <xdr:col>9</xdr:col>
      <xdr:colOff>569414</xdr:colOff>
      <xdr:row>195</xdr:row>
      <xdr:rowOff>140380</xdr:rowOff>
    </xdr:to>
    <xdr:graphicFrame macro="">
      <xdr:nvGraphicFramePr>
        <xdr:cNvPr id="27" name="Chart 26">
          <a:extLst>
            <a:ext uri="{FF2B5EF4-FFF2-40B4-BE49-F238E27FC236}">
              <a16:creationId xmlns:a16="http://schemas.microsoft.com/office/drawing/2014/main" xmlns=""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241300</xdr:colOff>
      <xdr:row>255</xdr:row>
      <xdr:rowOff>7937</xdr:rowOff>
    </xdr:from>
    <xdr:to>
      <xdr:col>11</xdr:col>
      <xdr:colOff>88900</xdr:colOff>
      <xdr:row>276</xdr:row>
      <xdr:rowOff>125412</xdr:rowOff>
    </xdr:to>
    <xdr:graphicFrame macro="">
      <xdr:nvGraphicFramePr>
        <xdr:cNvPr id="28" name="Chart 27">
          <a:extLst>
            <a:ext uri="{FF2B5EF4-FFF2-40B4-BE49-F238E27FC236}">
              <a16:creationId xmlns:a16="http://schemas.microsoft.com/office/drawing/2014/main" xmlns=""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217380</xdr:colOff>
      <xdr:row>4</xdr:row>
      <xdr:rowOff>71967</xdr:rowOff>
    </xdr:from>
    <xdr:to>
      <xdr:col>10</xdr:col>
      <xdr:colOff>238881</xdr:colOff>
      <xdr:row>28</xdr:row>
      <xdr:rowOff>22981</xdr:rowOff>
    </xdr:to>
    <xdr:graphicFrame macro="">
      <xdr:nvGraphicFramePr>
        <xdr:cNvPr id="3" name="Chart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277810</xdr:colOff>
      <xdr:row>4</xdr:row>
      <xdr:rowOff>123977</xdr:rowOff>
    </xdr:from>
    <xdr:to>
      <xdr:col>32</xdr:col>
      <xdr:colOff>486834</xdr:colOff>
      <xdr:row>28</xdr:row>
      <xdr:rowOff>36891</xdr:rowOff>
    </xdr:to>
    <xdr:graphicFrame macro="">
      <xdr:nvGraphicFramePr>
        <xdr:cNvPr id="26" name="Chart 25">
          <a:extLst>
            <a:ext uri="{FF2B5EF4-FFF2-40B4-BE49-F238E27FC236}">
              <a16:creationId xmlns:a16="http://schemas.microsoft.com/office/drawing/2014/main" xmlns=""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400352</xdr:colOff>
      <xdr:row>28</xdr:row>
      <xdr:rowOff>78317</xdr:rowOff>
    </xdr:from>
    <xdr:to>
      <xdr:col>20</xdr:col>
      <xdr:colOff>51403</xdr:colOff>
      <xdr:row>52</xdr:row>
      <xdr:rowOff>67734</xdr:rowOff>
    </xdr:to>
    <xdr:graphicFrame macro="">
      <xdr:nvGraphicFramePr>
        <xdr:cNvPr id="40" name="Chart 39">
          <a:extLst>
            <a:ext uri="{FF2B5EF4-FFF2-40B4-BE49-F238E27FC236}">
              <a16:creationId xmlns:a16="http://schemas.microsoft.com/office/drawing/2014/main" xmlns=""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213147</xdr:colOff>
      <xdr:row>28</xdr:row>
      <xdr:rowOff>97367</xdr:rowOff>
    </xdr:from>
    <xdr:to>
      <xdr:col>10</xdr:col>
      <xdr:colOff>229810</xdr:colOff>
      <xdr:row>52</xdr:row>
      <xdr:rowOff>137584</xdr:rowOff>
    </xdr:to>
    <xdr:graphicFrame macro="">
      <xdr:nvGraphicFramePr>
        <xdr:cNvPr id="42" name="Chart 41">
          <a:extLst>
            <a:ext uri="{FF2B5EF4-FFF2-40B4-BE49-F238E27FC236}">
              <a16:creationId xmlns:a16="http://schemas.microsoft.com/office/drawing/2014/main" xmlns=""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14</xdr:col>
      <xdr:colOff>562429</xdr:colOff>
      <xdr:row>0</xdr:row>
      <xdr:rowOff>134257</xdr:rowOff>
    </xdr:from>
    <xdr:to>
      <xdr:col>19</xdr:col>
      <xdr:colOff>316375</xdr:colOff>
      <xdr:row>3</xdr:row>
      <xdr:rowOff>164530</xdr:rowOff>
    </xdr:to>
    <xdr:pic>
      <xdr:nvPicPr>
        <xdr:cNvPr id="16" name="Picture 15">
          <a:extLst>
            <a:ext uri="{FF2B5EF4-FFF2-40B4-BE49-F238E27FC236}">
              <a16:creationId xmlns:a16="http://schemas.microsoft.com/office/drawing/2014/main" xmlns="" id="{00000000-0008-0000-0400-000010000000}"/>
            </a:ext>
          </a:extLst>
        </xdr:cNvPr>
        <xdr:cNvPicPr>
          <a:picLocks noChangeAspect="1"/>
        </xdr:cNvPicPr>
      </xdr:nvPicPr>
      <xdr:blipFill>
        <a:blip xmlns:r="http://schemas.openxmlformats.org/officeDocument/2006/relationships" r:embed="rId14"/>
        <a:stretch>
          <a:fillRect/>
        </a:stretch>
      </xdr:blipFill>
      <xdr:spPr>
        <a:xfrm>
          <a:off x="13313229" y="134257"/>
          <a:ext cx="2865446" cy="639873"/>
        </a:xfrm>
        <a:prstGeom prst="rect">
          <a:avLst/>
        </a:prstGeom>
      </xdr:spPr>
    </xdr:pic>
    <xdr:clientData/>
  </xdr:twoCellAnchor>
  <xdr:twoCellAnchor>
    <xdr:from>
      <xdr:col>2</xdr:col>
      <xdr:colOff>85724</xdr:colOff>
      <xdr:row>323</xdr:row>
      <xdr:rowOff>102393</xdr:rowOff>
    </xdr:from>
    <xdr:to>
      <xdr:col>10</xdr:col>
      <xdr:colOff>342900</xdr:colOff>
      <xdr:row>346</xdr:row>
      <xdr:rowOff>92868</xdr:rowOff>
    </xdr:to>
    <xdr:graphicFrame macro="">
      <xdr:nvGraphicFramePr>
        <xdr:cNvPr id="17" name="Chart 16">
          <a:extLst>
            <a:ext uri="{FF2B5EF4-FFF2-40B4-BE49-F238E27FC236}">
              <a16:creationId xmlns:a16="http://schemas.microsoft.com/office/drawing/2014/main" xmlns=""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665615</xdr:colOff>
      <xdr:row>69</xdr:row>
      <xdr:rowOff>81642</xdr:rowOff>
    </xdr:from>
    <xdr:to>
      <xdr:col>13</xdr:col>
      <xdr:colOff>562428</xdr:colOff>
      <xdr:row>86</xdr:row>
      <xdr:rowOff>122464</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36284</xdr:colOff>
      <xdr:row>106</xdr:row>
      <xdr:rowOff>144011</xdr:rowOff>
    </xdr:from>
    <xdr:to>
      <xdr:col>13</xdr:col>
      <xdr:colOff>599849</xdr:colOff>
      <xdr:row>124</xdr:row>
      <xdr:rowOff>87905</xdr:rowOff>
    </xdr:to>
    <xdr:graphicFrame macro="">
      <xdr:nvGraphicFramePr>
        <xdr:cNvPr id="4" name="Chart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17008</xdr:colOff>
      <xdr:row>143</xdr:row>
      <xdr:rowOff>36284</xdr:rowOff>
    </xdr:from>
    <xdr:to>
      <xdr:col>13</xdr:col>
      <xdr:colOff>607785</xdr:colOff>
      <xdr:row>160</xdr:row>
      <xdr:rowOff>131535</xdr:rowOff>
    </xdr:to>
    <xdr:graphicFrame macro="">
      <xdr:nvGraphicFramePr>
        <xdr:cNvPr id="5" name="Chart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45357</xdr:colOff>
      <xdr:row>185</xdr:row>
      <xdr:rowOff>7937</xdr:rowOff>
    </xdr:from>
    <xdr:to>
      <xdr:col>14</xdr:col>
      <xdr:colOff>519340</xdr:colOff>
      <xdr:row>202</xdr:row>
      <xdr:rowOff>71437</xdr:rowOff>
    </xdr:to>
    <xdr:graphicFrame macro="">
      <xdr:nvGraphicFramePr>
        <xdr:cNvPr id="6" name="Chart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46490</xdr:colOff>
      <xdr:row>217</xdr:row>
      <xdr:rowOff>36286</xdr:rowOff>
    </xdr:from>
    <xdr:to>
      <xdr:col>14</xdr:col>
      <xdr:colOff>551090</xdr:colOff>
      <xdr:row>234</xdr:row>
      <xdr:rowOff>144009</xdr:rowOff>
    </xdr:to>
    <xdr:graphicFrame macro="">
      <xdr:nvGraphicFramePr>
        <xdr:cNvPr id="7" name="Chart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41953</xdr:colOff>
      <xdr:row>69</xdr:row>
      <xdr:rowOff>81642</xdr:rowOff>
    </xdr:from>
    <xdr:to>
      <xdr:col>6</xdr:col>
      <xdr:colOff>616856</xdr:colOff>
      <xdr:row>86</xdr:row>
      <xdr:rowOff>133802</xdr:rowOff>
    </xdr:to>
    <xdr:graphicFrame macro="">
      <xdr:nvGraphicFramePr>
        <xdr:cNvPr id="8" name="Chart 7">
          <a:extLst>
            <a:ext uri="{FF2B5EF4-FFF2-40B4-BE49-F238E27FC236}">
              <a16:creationId xmlns:a16="http://schemas.microsoft.com/office/drawing/2014/main" xmlns=""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18142</xdr:colOff>
      <xdr:row>106</xdr:row>
      <xdr:rowOff>163285</xdr:rowOff>
    </xdr:from>
    <xdr:to>
      <xdr:col>6</xdr:col>
      <xdr:colOff>698499</xdr:colOff>
      <xdr:row>124</xdr:row>
      <xdr:rowOff>87311</xdr:rowOff>
    </xdr:to>
    <xdr:graphicFrame macro="">
      <xdr:nvGraphicFramePr>
        <xdr:cNvPr id="9" name="Chart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98654</xdr:colOff>
      <xdr:row>143</xdr:row>
      <xdr:rowOff>17009</xdr:rowOff>
    </xdr:from>
    <xdr:to>
      <xdr:col>6</xdr:col>
      <xdr:colOff>662214</xdr:colOff>
      <xdr:row>160</xdr:row>
      <xdr:rowOff>104321</xdr:rowOff>
    </xdr:to>
    <xdr:graphicFrame macro="">
      <xdr:nvGraphicFramePr>
        <xdr:cNvPr id="10" name="Chart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101753</xdr:colOff>
      <xdr:row>185</xdr:row>
      <xdr:rowOff>37873</xdr:rowOff>
    </xdr:from>
    <xdr:to>
      <xdr:col>6</xdr:col>
      <xdr:colOff>686405</xdr:colOff>
      <xdr:row>202</xdr:row>
      <xdr:rowOff>125185</xdr:rowOff>
    </xdr:to>
    <xdr:graphicFrame macro="">
      <xdr:nvGraphicFramePr>
        <xdr:cNvPr id="11" name="Chart 10">
          <a:extLst>
            <a:ext uri="{FF2B5EF4-FFF2-40B4-BE49-F238E27FC236}">
              <a16:creationId xmlns:a16="http://schemas.microsoft.com/office/drawing/2014/main" xmlns=""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58963</xdr:colOff>
      <xdr:row>217</xdr:row>
      <xdr:rowOff>127000</xdr:rowOff>
    </xdr:from>
    <xdr:to>
      <xdr:col>6</xdr:col>
      <xdr:colOff>57728</xdr:colOff>
      <xdr:row>234</xdr:row>
      <xdr:rowOff>81643</xdr:rowOff>
    </xdr:to>
    <xdr:graphicFrame macro="">
      <xdr:nvGraphicFramePr>
        <xdr:cNvPr id="12" name="Chart 11">
          <a:extLst>
            <a:ext uri="{FF2B5EF4-FFF2-40B4-BE49-F238E27FC236}">
              <a16:creationId xmlns:a16="http://schemas.microsoft.com/office/drawing/2014/main" xmlns=""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8</xdr:col>
      <xdr:colOff>26458</xdr:colOff>
      <xdr:row>1</xdr:row>
      <xdr:rowOff>108479</xdr:rowOff>
    </xdr:from>
    <xdr:to>
      <xdr:col>11</xdr:col>
      <xdr:colOff>682785</xdr:colOff>
      <xdr:row>3</xdr:row>
      <xdr:rowOff>237404</xdr:rowOff>
    </xdr:to>
    <xdr:pic>
      <xdr:nvPicPr>
        <xdr:cNvPr id="13" name="Picture 12">
          <a:extLst>
            <a:ext uri="{FF2B5EF4-FFF2-40B4-BE49-F238E27FC236}">
              <a16:creationId xmlns:a16="http://schemas.microsoft.com/office/drawing/2014/main" xmlns="" id="{00000000-0008-0000-0500-00000D000000}"/>
            </a:ext>
          </a:extLst>
        </xdr:cNvPr>
        <xdr:cNvPicPr>
          <a:picLocks noChangeAspect="1"/>
        </xdr:cNvPicPr>
      </xdr:nvPicPr>
      <xdr:blipFill>
        <a:blip xmlns:r="http://schemas.openxmlformats.org/officeDocument/2006/relationships" r:embed="rId11"/>
        <a:stretch>
          <a:fillRect/>
        </a:stretch>
      </xdr:blipFill>
      <xdr:spPr>
        <a:xfrm>
          <a:off x="7868708" y="277812"/>
          <a:ext cx="2847077" cy="626342"/>
        </a:xfrm>
        <a:prstGeom prst="rect">
          <a:avLst/>
        </a:prstGeom>
      </xdr:spPr>
    </xdr:pic>
    <xdr:clientData/>
  </xdr:twoCellAnchor>
  <xdr:twoCellAnchor>
    <xdr:from>
      <xdr:col>14</xdr:col>
      <xdr:colOff>69623</xdr:colOff>
      <xdr:row>69</xdr:row>
      <xdr:rowOff>73024</xdr:rowOff>
    </xdr:from>
    <xdr:to>
      <xdr:col>23</xdr:col>
      <xdr:colOff>188686</xdr:colOff>
      <xdr:row>86</xdr:row>
      <xdr:rowOff>127000</xdr:rowOff>
    </xdr:to>
    <xdr:graphicFrame macro="">
      <xdr:nvGraphicFramePr>
        <xdr:cNvPr id="14" name="Chart 13">
          <a:extLst>
            <a:ext uri="{FF2B5EF4-FFF2-40B4-BE49-F238E27FC236}">
              <a16:creationId xmlns:a16="http://schemas.microsoft.com/office/drawing/2014/main" xmlns=""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33337</xdr:colOff>
      <xdr:row>106</xdr:row>
      <xdr:rowOff>108176</xdr:rowOff>
    </xdr:from>
    <xdr:to>
      <xdr:col>23</xdr:col>
      <xdr:colOff>334962</xdr:colOff>
      <xdr:row>124</xdr:row>
      <xdr:rowOff>99786</xdr:rowOff>
    </xdr:to>
    <xdr:graphicFrame macro="">
      <xdr:nvGraphicFramePr>
        <xdr:cNvPr id="15" name="Chart 14">
          <a:extLst>
            <a:ext uri="{FF2B5EF4-FFF2-40B4-BE49-F238E27FC236}">
              <a16:creationId xmlns:a16="http://schemas.microsoft.com/office/drawing/2014/main" xmlns=""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137659</xdr:colOff>
      <xdr:row>143</xdr:row>
      <xdr:rowOff>54883</xdr:rowOff>
    </xdr:from>
    <xdr:to>
      <xdr:col>23</xdr:col>
      <xdr:colOff>455159</xdr:colOff>
      <xdr:row>160</xdr:row>
      <xdr:rowOff>142195</xdr:rowOff>
    </xdr:to>
    <xdr:graphicFrame macro="">
      <xdr:nvGraphicFramePr>
        <xdr:cNvPr id="16" name="Chart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13381</xdr:colOff>
      <xdr:row>184</xdr:row>
      <xdr:rowOff>136071</xdr:rowOff>
    </xdr:from>
    <xdr:to>
      <xdr:col>24</xdr:col>
      <xdr:colOff>272143</xdr:colOff>
      <xdr:row>202</xdr:row>
      <xdr:rowOff>43996</xdr:rowOff>
    </xdr:to>
    <xdr:graphicFrame macro="">
      <xdr:nvGraphicFramePr>
        <xdr:cNvPr id="17" name="Chart 16">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19730</xdr:colOff>
      <xdr:row>217</xdr:row>
      <xdr:rowOff>63955</xdr:rowOff>
    </xdr:from>
    <xdr:to>
      <xdr:col>24</xdr:col>
      <xdr:colOff>257856</xdr:colOff>
      <xdr:row>234</xdr:row>
      <xdr:rowOff>147865</xdr:rowOff>
    </xdr:to>
    <xdr:graphicFrame macro="">
      <xdr:nvGraphicFramePr>
        <xdr:cNvPr id="18" name="Chart 17">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104321</xdr:colOff>
      <xdr:row>6</xdr:row>
      <xdr:rowOff>0</xdr:rowOff>
    </xdr:from>
    <xdr:to>
      <xdr:col>9</xdr:col>
      <xdr:colOff>10584</xdr:colOff>
      <xdr:row>20</xdr:row>
      <xdr:rowOff>63500</xdr:rowOff>
    </xdr:to>
    <xdr:graphicFrame macro="">
      <xdr:nvGraphicFramePr>
        <xdr:cNvPr id="20" name="Chart 19">
          <a:extLst>
            <a:ext uri="{FF2B5EF4-FFF2-40B4-BE49-F238E27FC236}">
              <a16:creationId xmlns:a16="http://schemas.microsoft.com/office/drawing/2014/main" xmlns="" id="{00000000-0008-0000-05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426050</xdr:colOff>
      <xdr:row>6</xdr:row>
      <xdr:rowOff>0</xdr:rowOff>
    </xdr:from>
    <xdr:to>
      <xdr:col>13</xdr:col>
      <xdr:colOff>42333</xdr:colOff>
      <xdr:row>20</xdr:row>
      <xdr:rowOff>63501</xdr:rowOff>
    </xdr:to>
    <xdr:graphicFrame macro="">
      <xdr:nvGraphicFramePr>
        <xdr:cNvPr id="21" name="Chart 20">
          <a:extLst>
            <a:ext uri="{FF2B5EF4-FFF2-40B4-BE49-F238E27FC236}">
              <a16:creationId xmlns:a16="http://schemas.microsoft.com/office/drawing/2014/main" xmlns="" id="{00000000-0008-0000-05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86176</xdr:colOff>
      <xdr:row>6</xdr:row>
      <xdr:rowOff>27215</xdr:rowOff>
    </xdr:from>
    <xdr:to>
      <xdr:col>3</xdr:col>
      <xdr:colOff>557892</xdr:colOff>
      <xdr:row>20</xdr:row>
      <xdr:rowOff>117929</xdr:rowOff>
    </xdr:to>
    <xdr:graphicFrame macro="">
      <xdr:nvGraphicFramePr>
        <xdr:cNvPr id="22" name="Chart 21">
          <a:extLst>
            <a:ext uri="{FF2B5EF4-FFF2-40B4-BE49-F238E27FC236}">
              <a16:creationId xmlns:a16="http://schemas.microsoft.com/office/drawing/2014/main" xmlns="" id="{00000000-0008-0000-05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105835</xdr:colOff>
      <xdr:row>32</xdr:row>
      <xdr:rowOff>51103</xdr:rowOff>
    </xdr:from>
    <xdr:to>
      <xdr:col>9</xdr:col>
      <xdr:colOff>484910</xdr:colOff>
      <xdr:row>53</xdr:row>
      <xdr:rowOff>19958</xdr:rowOff>
    </xdr:to>
    <xdr:graphicFrame macro="">
      <xdr:nvGraphicFramePr>
        <xdr:cNvPr id="23" name="Chart 22">
          <a:extLst>
            <a:ext uri="{FF2B5EF4-FFF2-40B4-BE49-F238E27FC236}">
              <a16:creationId xmlns:a16="http://schemas.microsoft.com/office/drawing/2014/main" xmlns="" id="{00000000-0008-0000-05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18</xdr:col>
      <xdr:colOff>0</xdr:colOff>
      <xdr:row>6</xdr:row>
      <xdr:rowOff>0</xdr:rowOff>
    </xdr:from>
    <xdr:to>
      <xdr:col>27</xdr:col>
      <xdr:colOff>16138</xdr:colOff>
      <xdr:row>23</xdr:row>
      <xdr:rowOff>68646</xdr:rowOff>
    </xdr:to>
    <xdr:graphicFrame macro="">
      <xdr:nvGraphicFramePr>
        <xdr:cNvPr id="28" name="Chart 27">
          <a:extLst>
            <a:ext uri="{FF2B5EF4-FFF2-40B4-BE49-F238E27FC236}">
              <a16:creationId xmlns:a16="http://schemas.microsoft.com/office/drawing/2014/main" xmlns="" id="{A48B7BEA-9AB8-0E4D-B7A2-01C266B83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677332</xdr:colOff>
      <xdr:row>25</xdr:row>
      <xdr:rowOff>0</xdr:rowOff>
    </xdr:from>
    <xdr:to>
      <xdr:col>27</xdr:col>
      <xdr:colOff>359832</xdr:colOff>
      <xdr:row>41</xdr:row>
      <xdr:rowOff>163896</xdr:rowOff>
    </xdr:to>
    <xdr:graphicFrame macro="">
      <xdr:nvGraphicFramePr>
        <xdr:cNvPr id="29" name="Chart 28">
          <a:extLst>
            <a:ext uri="{FF2B5EF4-FFF2-40B4-BE49-F238E27FC236}">
              <a16:creationId xmlns:a16="http://schemas.microsoft.com/office/drawing/2014/main" xmlns="" id="{28976810-10EF-D742-90F5-4A9D8835BA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36589</xdr:colOff>
      <xdr:row>8</xdr:row>
      <xdr:rowOff>51707</xdr:rowOff>
    </xdr:from>
    <xdr:to>
      <xdr:col>6</xdr:col>
      <xdr:colOff>589642</xdr:colOff>
      <xdr:row>24</xdr:row>
      <xdr:rowOff>112032</xdr:rowOff>
    </xdr:to>
    <xdr:graphicFrame macro="">
      <xdr:nvGraphicFramePr>
        <xdr:cNvPr id="3" name="Chart 2">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629829</xdr:colOff>
      <xdr:row>8</xdr:row>
      <xdr:rowOff>59078</xdr:rowOff>
    </xdr:from>
    <xdr:to>
      <xdr:col>11</xdr:col>
      <xdr:colOff>571500</xdr:colOff>
      <xdr:row>24</xdr:row>
      <xdr:rowOff>119402</xdr:rowOff>
    </xdr:to>
    <xdr:graphicFrame macro="">
      <xdr:nvGraphicFramePr>
        <xdr:cNvPr id="4" name="Chart 3">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594452</xdr:colOff>
      <xdr:row>8</xdr:row>
      <xdr:rowOff>72572</xdr:rowOff>
    </xdr:from>
    <xdr:to>
      <xdr:col>17</xdr:col>
      <xdr:colOff>417286</xdr:colOff>
      <xdr:row>24</xdr:row>
      <xdr:rowOff>131537</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447524</xdr:colOff>
      <xdr:row>1</xdr:row>
      <xdr:rowOff>24189</xdr:rowOff>
    </xdr:from>
    <xdr:to>
      <xdr:col>11</xdr:col>
      <xdr:colOff>1028634</xdr:colOff>
      <xdr:row>3</xdr:row>
      <xdr:rowOff>214724</xdr:rowOff>
    </xdr:to>
    <xdr:pic>
      <xdr:nvPicPr>
        <xdr:cNvPr id="6" name="Picture 5">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4"/>
        <a:stretch>
          <a:fillRect/>
        </a:stretch>
      </xdr:blipFill>
      <xdr:spPr>
        <a:xfrm>
          <a:off x="11327191" y="193522"/>
          <a:ext cx="2861818" cy="613869"/>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0.32839</cdr:x>
      <cdr:y>0.1845</cdr:y>
    </cdr:from>
    <cdr:to>
      <cdr:x>0.66007</cdr:x>
      <cdr:y>0.25063</cdr:y>
    </cdr:to>
    <cdr:sp macro="" textlink="">
      <cdr:nvSpPr>
        <cdr:cNvPr id="3" name="TextBox 2"/>
        <cdr:cNvSpPr txBox="1"/>
      </cdr:nvSpPr>
      <cdr:spPr>
        <a:xfrm xmlns:a="http://schemas.openxmlformats.org/drawingml/2006/main">
          <a:off x="2148522" y="599010"/>
          <a:ext cx="2170045" cy="2146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0.46927</cdr:x>
      <cdr:y>0.00901</cdr:y>
    </cdr:from>
    <cdr:to>
      <cdr:x>0.94309</cdr:x>
      <cdr:y>0.0771</cdr:y>
    </cdr:to>
    <cdr:sp macro="" textlink="'Ethernet Dashboard'!$G$7:$K$7">
      <cdr:nvSpPr>
        <cdr:cNvPr id="4" name="TextBox 3"/>
        <cdr:cNvSpPr txBox="1"/>
      </cdr:nvSpPr>
      <cdr:spPr>
        <a:xfrm xmlns:a="http://schemas.openxmlformats.org/drawingml/2006/main">
          <a:off x="2692756" y="27345"/>
          <a:ext cx="2718805" cy="2066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fld id="{9C33E692-77D2-45AD-94BE-BB5CB68A0399}" type="TxLink">
            <a:rPr lang="en-US" sz="1200" b="0" i="0" u="none" strike="noStrike">
              <a:solidFill>
                <a:srgbClr val="000000"/>
              </a:solidFill>
              <a:latin typeface="+mn-lt"/>
              <a:cs typeface="Arial"/>
            </a:rPr>
            <a:pPr algn="l"/>
            <a:t>200G SR4_100 m_QSFP56</a:t>
          </a:fld>
          <a:endParaRPr lang="en-US" sz="1200" b="0">
            <a:latin typeface="+mn-lt"/>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0.50876</cdr:x>
      <cdr:y>0.01559</cdr:y>
    </cdr:from>
    <cdr:to>
      <cdr:x>0.95636</cdr:x>
      <cdr:y>0.0911</cdr:y>
    </cdr:to>
    <cdr:sp macro="" textlink="'Ethernet Dashboard'!$G$7:$K$7">
      <cdr:nvSpPr>
        <cdr:cNvPr id="2" name="TextBox 1"/>
        <cdr:cNvSpPr txBox="1"/>
      </cdr:nvSpPr>
      <cdr:spPr>
        <a:xfrm xmlns:a="http://schemas.openxmlformats.org/drawingml/2006/main">
          <a:off x="2719796" y="47319"/>
          <a:ext cx="2392876" cy="2292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8832735-0833-414F-8E62-95D434589278}" type="TxLink">
            <a:rPr lang="en-US" sz="1200" b="0" i="0" u="none" strike="noStrike">
              <a:solidFill>
                <a:srgbClr val="000000"/>
              </a:solidFill>
              <a:latin typeface="+mn-lt"/>
              <a:cs typeface="Arial"/>
            </a:rPr>
            <a:pPr algn="ctr"/>
            <a:t>200G SR4_100 m_QSFP56</a:t>
          </a:fld>
          <a:endParaRPr lang="en-US" sz="1100" b="0">
            <a:latin typeface="+mn-lt"/>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0.50758</cdr:x>
      <cdr:y>0.02123</cdr:y>
    </cdr:from>
    <cdr:to>
      <cdr:x>1</cdr:x>
      <cdr:y>0.10314</cdr:y>
    </cdr:to>
    <cdr:sp macro="" textlink="'Ethernet Dashboard'!$G$7:$K$7">
      <cdr:nvSpPr>
        <cdr:cNvPr id="2" name="TextBox 1"/>
        <cdr:cNvSpPr txBox="1"/>
      </cdr:nvSpPr>
      <cdr:spPr>
        <a:xfrm xmlns:a="http://schemas.openxmlformats.org/drawingml/2006/main">
          <a:off x="2496637" y="64407"/>
          <a:ext cx="2422072" cy="2485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4A65334-F4A3-410C-9F84-D4B2EED0214F}" type="TxLink">
            <a:rPr lang="en-US" sz="1200"/>
            <a:pPr algn="ctr"/>
            <a:t>200G SR4_100 m_QSFP56</a:t>
          </a:fld>
          <a:endParaRPr lang="en-US" sz="12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T46"/>
  <sheetViews>
    <sheetView showGridLines="0" tabSelected="1" zoomScale="80" zoomScaleNormal="80" zoomScalePageLayoutView="80" workbookViewId="0">
      <selection activeCell="B3" sqref="B3"/>
    </sheetView>
  </sheetViews>
  <sheetFormatPr defaultColWidth="9.1796875" defaultRowHeight="12.5"/>
  <cols>
    <col min="1" max="1" width="4.453125" style="3" customWidth="1"/>
    <col min="2" max="2" width="36.1796875" style="3" customWidth="1"/>
    <col min="3" max="3" width="41.453125" style="3" customWidth="1"/>
    <col min="4" max="16384" width="9.1796875" style="3"/>
  </cols>
  <sheetData>
    <row r="1" spans="1:20">
      <c r="A1" s="2"/>
      <c r="B1" s="2"/>
      <c r="C1" s="2"/>
      <c r="D1" s="2"/>
      <c r="E1" s="2"/>
      <c r="F1" s="2"/>
      <c r="G1" s="2"/>
      <c r="H1" s="2"/>
      <c r="I1" s="2"/>
      <c r="J1" s="2"/>
      <c r="K1" s="2"/>
      <c r="L1" s="2"/>
      <c r="M1" s="2"/>
      <c r="N1" s="2"/>
      <c r="O1" s="2"/>
      <c r="P1" s="2"/>
      <c r="Q1" s="2"/>
      <c r="R1" s="2"/>
      <c r="S1" s="2"/>
      <c r="T1" s="2"/>
    </row>
    <row r="2" spans="1:20" ht="18">
      <c r="A2" s="2"/>
      <c r="B2" s="5" t="s">
        <v>255</v>
      </c>
      <c r="C2" s="2"/>
      <c r="D2" s="11"/>
      <c r="E2" s="2"/>
      <c r="F2" s="2"/>
      <c r="G2" s="2"/>
      <c r="H2" s="2"/>
      <c r="I2" s="2"/>
      <c r="J2" s="2"/>
      <c r="K2" s="2"/>
      <c r="L2" s="2"/>
      <c r="M2" s="2"/>
      <c r="N2" s="2"/>
      <c r="O2" s="2"/>
      <c r="P2" s="2"/>
      <c r="Q2" s="2"/>
      <c r="R2" s="2"/>
      <c r="S2" s="2"/>
      <c r="T2" s="2"/>
    </row>
    <row r="3" spans="1:20" ht="15.5">
      <c r="A3" s="2"/>
      <c r="B3" s="555" t="s">
        <v>490</v>
      </c>
      <c r="C3" s="2"/>
      <c r="D3" s="2"/>
      <c r="E3" s="2"/>
      <c r="F3" s="2"/>
      <c r="G3" s="2"/>
      <c r="H3" s="2"/>
      <c r="I3" s="2"/>
      <c r="J3" s="2"/>
      <c r="K3" s="2"/>
      <c r="L3" s="2"/>
      <c r="M3" s="2"/>
      <c r="N3" s="2"/>
      <c r="O3" s="2"/>
      <c r="P3" s="2"/>
      <c r="Q3" s="2"/>
      <c r="R3" s="2"/>
      <c r="S3" s="2"/>
      <c r="T3" s="2"/>
    </row>
    <row r="4" spans="1:20" ht="18">
      <c r="A4" s="2"/>
      <c r="B4" s="5" t="s">
        <v>29</v>
      </c>
      <c r="C4" s="2"/>
      <c r="D4" s="2"/>
      <c r="E4" s="2"/>
      <c r="F4" s="2"/>
      <c r="G4" s="2"/>
      <c r="H4" s="2"/>
      <c r="I4" s="2"/>
      <c r="J4" s="2"/>
      <c r="K4" s="2"/>
      <c r="L4" s="2"/>
      <c r="M4" s="2"/>
      <c r="N4" s="2"/>
      <c r="O4" s="2"/>
      <c r="P4" s="2"/>
      <c r="Q4" s="2"/>
      <c r="R4" s="2"/>
      <c r="S4" s="2"/>
      <c r="T4" s="2"/>
    </row>
    <row r="5" spans="1:20">
      <c r="A5" s="2"/>
      <c r="C5" s="2"/>
      <c r="D5" s="2"/>
      <c r="E5" s="2"/>
      <c r="F5" s="2"/>
      <c r="G5" s="2"/>
      <c r="H5" s="2"/>
      <c r="I5" s="2"/>
      <c r="J5" s="2"/>
      <c r="K5" s="2"/>
      <c r="L5" s="2"/>
      <c r="M5" s="2"/>
      <c r="N5" s="2"/>
      <c r="O5" s="2"/>
      <c r="P5" s="2"/>
      <c r="Q5" s="2"/>
      <c r="R5" s="2"/>
      <c r="S5" s="2"/>
      <c r="T5" s="2"/>
    </row>
    <row r="6" spans="1:20" ht="12.75" customHeight="1">
      <c r="A6" s="2"/>
      <c r="B6" s="656" t="s">
        <v>386</v>
      </c>
      <c r="C6" s="656"/>
      <c r="D6" s="656"/>
      <c r="E6" s="656"/>
      <c r="F6" s="656"/>
      <c r="G6" s="656"/>
      <c r="H6" s="656"/>
      <c r="I6" s="656"/>
      <c r="J6" s="656"/>
      <c r="K6" s="656"/>
      <c r="L6" s="656"/>
      <c r="M6" s="656"/>
      <c r="N6" s="2"/>
      <c r="O6" s="2"/>
      <c r="P6" s="2"/>
      <c r="Q6" s="2"/>
      <c r="R6" s="2"/>
      <c r="S6" s="2"/>
      <c r="T6" s="2"/>
    </row>
    <row r="7" spans="1:20">
      <c r="A7" s="2"/>
      <c r="B7" s="656"/>
      <c r="C7" s="656"/>
      <c r="D7" s="656"/>
      <c r="E7" s="656"/>
      <c r="F7" s="656"/>
      <c r="G7" s="656"/>
      <c r="H7" s="656"/>
      <c r="I7" s="656"/>
      <c r="J7" s="656"/>
      <c r="K7" s="656"/>
      <c r="L7" s="656"/>
      <c r="M7" s="656"/>
      <c r="N7" s="2"/>
      <c r="O7" s="2"/>
      <c r="P7" s="2"/>
      <c r="Q7" s="2"/>
      <c r="R7" s="2"/>
      <c r="S7" s="2"/>
      <c r="T7" s="2"/>
    </row>
    <row r="8" spans="1:20">
      <c r="A8" s="2"/>
      <c r="B8" s="656"/>
      <c r="C8" s="656"/>
      <c r="D8" s="656"/>
      <c r="E8" s="656"/>
      <c r="F8" s="656"/>
      <c r="G8" s="656"/>
      <c r="H8" s="656"/>
      <c r="I8" s="656"/>
      <c r="J8" s="656"/>
      <c r="K8" s="656"/>
      <c r="L8" s="656"/>
      <c r="M8" s="656"/>
      <c r="N8" s="2"/>
      <c r="O8" s="2"/>
      <c r="P8" s="2"/>
      <c r="Q8" s="2"/>
      <c r="R8" s="2"/>
      <c r="S8" s="2"/>
      <c r="T8" s="2"/>
    </row>
    <row r="9" spans="1:20">
      <c r="A9" s="2"/>
      <c r="B9" s="656"/>
      <c r="C9" s="656"/>
      <c r="D9" s="656"/>
      <c r="E9" s="656"/>
      <c r="F9" s="656"/>
      <c r="G9" s="656"/>
      <c r="H9" s="656"/>
      <c r="I9" s="656"/>
      <c r="J9" s="656"/>
      <c r="K9" s="656"/>
      <c r="L9" s="656"/>
      <c r="M9" s="656"/>
      <c r="N9" s="2"/>
      <c r="O9" s="2"/>
      <c r="P9" s="2"/>
      <c r="Q9" s="2"/>
      <c r="R9" s="2"/>
      <c r="S9" s="2"/>
      <c r="T9" s="2"/>
    </row>
    <row r="10" spans="1:20">
      <c r="A10" s="2"/>
      <c r="B10" s="656"/>
      <c r="C10" s="656"/>
      <c r="D10" s="656"/>
      <c r="E10" s="656"/>
      <c r="F10" s="656"/>
      <c r="G10" s="656"/>
      <c r="H10" s="656"/>
      <c r="I10" s="656"/>
      <c r="J10" s="656"/>
      <c r="K10" s="656"/>
      <c r="L10" s="656"/>
      <c r="M10" s="656"/>
      <c r="N10" s="2"/>
      <c r="O10" s="2"/>
      <c r="P10" s="2"/>
      <c r="Q10" s="2"/>
      <c r="R10" s="2"/>
      <c r="S10" s="2"/>
      <c r="T10" s="2"/>
    </row>
    <row r="11" spans="1:20" ht="24" customHeight="1">
      <c r="A11" s="2"/>
      <c r="B11" s="32" t="s">
        <v>26</v>
      </c>
      <c r="C11" s="31"/>
      <c r="D11" s="2"/>
      <c r="E11" s="274"/>
      <c r="F11" s="7"/>
      <c r="G11" s="2"/>
      <c r="H11" s="2"/>
      <c r="I11" s="2"/>
      <c r="J11" s="2"/>
      <c r="K11" s="2"/>
      <c r="L11" s="2"/>
      <c r="M11" s="2"/>
      <c r="N11" s="2"/>
      <c r="O11" s="2"/>
      <c r="P11" s="2"/>
      <c r="Q11" s="2"/>
      <c r="R11" s="2"/>
      <c r="S11" s="2"/>
      <c r="T11" s="2"/>
    </row>
    <row r="12" spans="1:20" ht="24" customHeight="1">
      <c r="A12" s="2"/>
      <c r="B12" s="31" t="s">
        <v>25</v>
      </c>
      <c r="C12" s="31"/>
      <c r="D12" s="2"/>
      <c r="E12" s="7"/>
      <c r="F12" s="7"/>
      <c r="G12" s="2"/>
      <c r="H12" s="2"/>
      <c r="I12" s="2"/>
      <c r="J12" s="2"/>
      <c r="K12" s="2"/>
      <c r="L12" s="2"/>
      <c r="M12" s="2"/>
      <c r="N12" s="2"/>
      <c r="O12" s="2"/>
      <c r="P12" s="2"/>
      <c r="Q12" s="2"/>
      <c r="R12" s="2"/>
      <c r="S12" s="2"/>
      <c r="T12" s="2"/>
    </row>
    <row r="13" spans="1:20" ht="24" customHeight="1">
      <c r="A13" s="2"/>
      <c r="B13" s="330" t="s">
        <v>385</v>
      </c>
      <c r="C13" s="7"/>
      <c r="D13" s="2"/>
      <c r="E13" s="2"/>
      <c r="F13" s="2"/>
      <c r="G13" s="2"/>
      <c r="H13" s="2"/>
      <c r="I13" s="2"/>
      <c r="J13" s="2"/>
      <c r="K13" s="2"/>
      <c r="L13" s="2"/>
      <c r="M13" s="2"/>
      <c r="N13" s="2"/>
      <c r="O13" s="2"/>
      <c r="P13" s="2"/>
      <c r="Q13" s="2"/>
      <c r="R13" s="2"/>
      <c r="S13" s="2"/>
      <c r="T13" s="2"/>
    </row>
    <row r="14" spans="1:20" ht="15.5">
      <c r="A14" s="2"/>
      <c r="B14" s="275"/>
      <c r="C14" s="2"/>
      <c r="D14" s="2"/>
      <c r="E14" s="2"/>
      <c r="F14" s="2"/>
      <c r="G14" s="2"/>
      <c r="H14" s="2"/>
      <c r="I14" s="2"/>
      <c r="J14" s="2"/>
      <c r="K14" s="2"/>
      <c r="L14" s="2"/>
      <c r="M14" s="2"/>
      <c r="N14" s="2"/>
      <c r="O14" s="2"/>
      <c r="P14" s="2"/>
      <c r="Q14" s="2"/>
      <c r="R14" s="2"/>
      <c r="S14" s="2"/>
      <c r="T14" s="2"/>
    </row>
    <row r="15" spans="1:20">
      <c r="A15" s="2"/>
      <c r="B15" s="2"/>
      <c r="C15" s="2"/>
      <c r="D15" s="2"/>
      <c r="E15" s="2"/>
      <c r="F15" s="2"/>
      <c r="G15" s="2"/>
      <c r="H15" s="2"/>
      <c r="I15" s="2"/>
      <c r="J15" s="2"/>
      <c r="K15" s="2"/>
      <c r="L15" s="2"/>
      <c r="M15" s="2"/>
      <c r="N15" s="2"/>
      <c r="O15" s="2"/>
      <c r="P15" s="2"/>
      <c r="Q15" s="2"/>
      <c r="R15" s="2"/>
      <c r="S15" s="2"/>
      <c r="T15" s="2"/>
    </row>
    <row r="16" spans="1:20" ht="18.75" customHeight="1">
      <c r="A16" s="2"/>
      <c r="C16" s="2"/>
      <c r="D16" s="2"/>
      <c r="E16" s="2"/>
      <c r="F16" s="2"/>
      <c r="G16" s="2"/>
      <c r="H16" s="2"/>
      <c r="I16" s="2"/>
      <c r="J16" s="2"/>
      <c r="K16" s="2"/>
      <c r="L16" s="2"/>
      <c r="M16" s="2"/>
      <c r="N16" s="2"/>
      <c r="O16" s="2"/>
      <c r="P16" s="2"/>
      <c r="Q16" s="2"/>
      <c r="R16" s="2"/>
      <c r="S16" s="2"/>
      <c r="T16" s="2"/>
    </row>
    <row r="17" spans="1:20">
      <c r="A17" s="2"/>
      <c r="B17" s="273"/>
      <c r="C17" s="2"/>
      <c r="D17" s="2"/>
      <c r="E17" s="2"/>
      <c r="F17" s="2"/>
      <c r="G17" s="2"/>
      <c r="H17" s="2"/>
      <c r="I17" s="2"/>
      <c r="J17" s="2"/>
      <c r="K17" s="2"/>
      <c r="L17" s="2"/>
      <c r="M17" s="2"/>
      <c r="N17" s="2"/>
      <c r="O17" s="2"/>
      <c r="P17" s="2"/>
      <c r="Q17" s="2"/>
      <c r="R17" s="2"/>
      <c r="S17" s="2"/>
      <c r="T17" s="2"/>
    </row>
    <row r="18" spans="1:20">
      <c r="A18" s="2"/>
      <c r="D18" s="2"/>
      <c r="E18" s="2"/>
      <c r="F18" s="2"/>
      <c r="G18" s="2"/>
      <c r="H18" s="2"/>
      <c r="I18" s="2"/>
      <c r="J18" s="2"/>
      <c r="K18" s="2"/>
      <c r="L18" s="2"/>
      <c r="M18" s="2"/>
      <c r="N18" s="2"/>
      <c r="O18" s="2"/>
      <c r="P18" s="2"/>
      <c r="Q18" s="2"/>
      <c r="R18" s="2"/>
      <c r="S18" s="2"/>
      <c r="T18" s="2"/>
    </row>
    <row r="19" spans="1:20">
      <c r="A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row r="45" spans="1:20">
      <c r="A45" s="2"/>
      <c r="B45" s="2"/>
      <c r="C45" s="2"/>
      <c r="D45" s="2"/>
      <c r="E45" s="2"/>
      <c r="F45" s="2"/>
      <c r="G45" s="2"/>
      <c r="H45" s="2"/>
      <c r="I45" s="2"/>
      <c r="J45" s="2"/>
      <c r="K45" s="2"/>
      <c r="L45" s="2"/>
      <c r="M45" s="2"/>
      <c r="N45" s="2"/>
      <c r="O45" s="2"/>
      <c r="P45" s="2"/>
      <c r="Q45" s="2"/>
      <c r="R45" s="2"/>
      <c r="S45" s="2"/>
      <c r="T45" s="2"/>
    </row>
    <row r="46" spans="1:20">
      <c r="A46" s="2"/>
      <c r="B46" s="2"/>
      <c r="C46" s="2"/>
      <c r="D46" s="2"/>
      <c r="E46" s="2"/>
      <c r="F46" s="2"/>
      <c r="G46" s="2"/>
      <c r="H46" s="2"/>
      <c r="I46" s="2"/>
      <c r="J46" s="2"/>
      <c r="K46" s="2"/>
      <c r="L46" s="2"/>
      <c r="M46" s="2"/>
      <c r="N46" s="2"/>
      <c r="O46" s="2"/>
      <c r="P46" s="2"/>
      <c r="Q46" s="2"/>
      <c r="R46" s="2"/>
      <c r="S46" s="2"/>
      <c r="T46" s="2"/>
    </row>
  </sheetData>
  <mergeCells count="1">
    <mergeCell ref="B6: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211"/>
  <sheetViews>
    <sheetView showGridLines="0" zoomScale="80" zoomScaleNormal="80" zoomScalePageLayoutView="70" workbookViewId="0">
      <pane xSplit="4" ySplit="6" topLeftCell="E7" activePane="bottomRight" state="frozen"/>
      <selection activeCell="P76" sqref="P76"/>
      <selection pane="topRight" activeCell="P76" sqref="P76"/>
      <selection pane="bottomLeft" activeCell="P76" sqref="P76"/>
      <selection pane="bottomRight" activeCell="P71" sqref="P71"/>
    </sheetView>
  </sheetViews>
  <sheetFormatPr defaultColWidth="8.81640625" defaultRowHeight="13"/>
  <cols>
    <col min="1" max="1" width="4.453125" style="69" customWidth="1"/>
    <col min="2" max="2" width="17.81640625" style="423" customWidth="1"/>
    <col min="3" max="3" width="12.453125" style="423" customWidth="1"/>
    <col min="4" max="4" width="17.1796875" style="423" customWidth="1"/>
    <col min="5" max="6" width="13.453125" style="69" bestFit="1" customWidth="1"/>
    <col min="7" max="12" width="12" style="69" customWidth="1"/>
    <col min="13" max="14" width="10.81640625" style="69" customWidth="1"/>
    <col min="15" max="15" width="10.81640625" style="69" bestFit="1" customWidth="1"/>
    <col min="16" max="20" width="8.81640625" style="69"/>
    <col min="21" max="28" width="10.453125" style="69" customWidth="1"/>
    <col min="29" max="16384" width="8.81640625" style="69"/>
  </cols>
  <sheetData>
    <row r="2" spans="2:18" ht="23.5">
      <c r="B2" s="272" t="str">
        <f>'Ethernet Dashboard'!$B$2</f>
        <v>LightCounting Mega Datacenter Report Database</v>
      </c>
      <c r="C2" s="272"/>
      <c r="D2" s="272"/>
      <c r="Q2" s="12"/>
      <c r="R2" s="12"/>
    </row>
    <row r="3" spans="2:18" ht="15.5">
      <c r="B3" s="422" t="str">
        <f>Introduction!$B$3</f>
        <v>July 2020 - sample template</v>
      </c>
    </row>
    <row r="4" spans="2:18" ht="18.5">
      <c r="B4" s="272" t="s">
        <v>67</v>
      </c>
      <c r="C4" s="272"/>
      <c r="D4" s="272"/>
    </row>
    <row r="5" spans="2:18" ht="14.5">
      <c r="B5" s="424"/>
    </row>
    <row r="6" spans="2:18">
      <c r="B6" s="177" t="s">
        <v>31</v>
      </c>
      <c r="C6" s="178" t="s">
        <v>30</v>
      </c>
      <c r="D6" s="179" t="s">
        <v>32</v>
      </c>
      <c r="E6" s="100">
        <v>2016</v>
      </c>
      <c r="F6" s="100">
        <v>2017</v>
      </c>
      <c r="G6" s="100">
        <v>2018</v>
      </c>
      <c r="H6" s="100">
        <v>2019</v>
      </c>
      <c r="I6" s="100">
        <v>2020</v>
      </c>
      <c r="J6" s="100">
        <v>2021</v>
      </c>
      <c r="K6" s="100">
        <v>2022</v>
      </c>
      <c r="L6" s="100">
        <v>2023</v>
      </c>
      <c r="M6" s="100">
        <v>2024</v>
      </c>
      <c r="N6" s="100">
        <v>2025</v>
      </c>
    </row>
    <row r="7" spans="2:18" ht="21">
      <c r="B7" s="425" t="s">
        <v>17</v>
      </c>
      <c r="E7" s="13" t="s">
        <v>16</v>
      </c>
    </row>
    <row r="8" spans="2:18">
      <c r="B8" s="71" t="s">
        <v>31</v>
      </c>
      <c r="C8" s="71" t="s">
        <v>30</v>
      </c>
      <c r="D8" s="71" t="s">
        <v>32</v>
      </c>
      <c r="E8" s="72">
        <v>2016</v>
      </c>
      <c r="F8" s="72">
        <v>2017</v>
      </c>
      <c r="G8" s="72">
        <v>2018</v>
      </c>
      <c r="H8" s="72">
        <v>2019</v>
      </c>
      <c r="I8" s="72">
        <v>2020</v>
      </c>
      <c r="J8" s="72">
        <v>2021</v>
      </c>
      <c r="K8" s="72">
        <v>2022</v>
      </c>
      <c r="L8" s="72">
        <v>2023</v>
      </c>
      <c r="M8" s="72">
        <v>2024</v>
      </c>
      <c r="N8" s="72">
        <v>2025</v>
      </c>
    </row>
    <row r="9" spans="2:18">
      <c r="B9" s="159" t="str">
        <f>'Ethernet Total'!B9</f>
        <v>GbE</v>
      </c>
      <c r="C9" s="160" t="str">
        <f>'Ethernet Total'!C9</f>
        <v>500 m</v>
      </c>
      <c r="D9" s="161" t="str">
        <f>'Ethernet Total'!D9</f>
        <v>SFP</v>
      </c>
      <c r="E9" s="461">
        <v>0</v>
      </c>
      <c r="F9" s="461">
        <v>0</v>
      </c>
      <c r="G9" s="461"/>
      <c r="H9" s="461"/>
      <c r="I9" s="461"/>
      <c r="J9" s="461"/>
      <c r="K9" s="461"/>
      <c r="L9" s="461"/>
      <c r="M9" s="461"/>
      <c r="N9" s="461"/>
    </row>
    <row r="10" spans="2:18">
      <c r="B10" s="162" t="str">
        <f>'Ethernet Total'!B10</f>
        <v>GbE</v>
      </c>
      <c r="C10" s="163" t="str">
        <f>'Ethernet Total'!C10</f>
        <v>10 km</v>
      </c>
      <c r="D10" s="164" t="str">
        <f>'Ethernet Total'!D10</f>
        <v>SFP</v>
      </c>
      <c r="E10" s="462">
        <v>1930504.0524000004</v>
      </c>
      <c r="F10" s="462">
        <v>1538916.2400000002</v>
      </c>
      <c r="G10" s="462"/>
      <c r="H10" s="462"/>
      <c r="I10" s="462"/>
      <c r="J10" s="462"/>
      <c r="K10" s="462"/>
      <c r="L10" s="462"/>
      <c r="M10" s="462"/>
      <c r="N10" s="462"/>
    </row>
    <row r="11" spans="2:18">
      <c r="B11" s="162" t="str">
        <f>'Ethernet Total'!B11</f>
        <v>GbE</v>
      </c>
      <c r="C11" s="163" t="str">
        <f>'Ethernet Total'!C11</f>
        <v>40 km</v>
      </c>
      <c r="D11" s="164" t="str">
        <f>'Ethernet Total'!D11</f>
        <v>SFP</v>
      </c>
      <c r="E11" s="462">
        <v>281281.8125</v>
      </c>
      <c r="F11" s="462">
        <v>238750.2</v>
      </c>
      <c r="G11" s="462"/>
      <c r="H11" s="462"/>
      <c r="I11" s="462"/>
      <c r="J11" s="462"/>
      <c r="K11" s="462"/>
      <c r="L11" s="462"/>
      <c r="M11" s="462"/>
      <c r="N11" s="462"/>
    </row>
    <row r="12" spans="2:18">
      <c r="B12" s="162" t="str">
        <f>'Ethernet Total'!B12</f>
        <v>GbE</v>
      </c>
      <c r="C12" s="163" t="str">
        <f>'Ethernet Total'!C12</f>
        <v>80 km</v>
      </c>
      <c r="D12" s="164" t="str">
        <f>'Ethernet Total'!D12</f>
        <v>SFP</v>
      </c>
      <c r="E12" s="462">
        <v>115175.5</v>
      </c>
      <c r="F12" s="462">
        <v>105559.64999999997</v>
      </c>
      <c r="G12" s="462"/>
      <c r="H12" s="462"/>
      <c r="I12" s="462"/>
      <c r="J12" s="462"/>
      <c r="K12" s="462"/>
      <c r="L12" s="462"/>
      <c r="M12" s="462"/>
      <c r="N12" s="462"/>
    </row>
    <row r="13" spans="2:18">
      <c r="B13" s="246" t="str">
        <f>'Ethernet Total'!B13</f>
        <v>GbE &amp; Fast Ethernet</v>
      </c>
      <c r="C13" s="166" t="str">
        <f>'Ethernet Total'!C13</f>
        <v>Various</v>
      </c>
      <c r="D13" s="167" t="str">
        <f>'Ethernet Total'!D13</f>
        <v>Legacy/discontinued</v>
      </c>
      <c r="E13" s="466">
        <v>0</v>
      </c>
      <c r="F13" s="466">
        <v>0</v>
      </c>
      <c r="G13" s="466"/>
      <c r="H13" s="466"/>
      <c r="I13" s="466"/>
      <c r="J13" s="466"/>
      <c r="K13" s="466"/>
      <c r="L13" s="466"/>
      <c r="M13" s="466"/>
      <c r="N13" s="466"/>
    </row>
    <row r="14" spans="2:18">
      <c r="B14" s="162" t="str">
        <f>'Ethernet Total'!B14</f>
        <v>10GbE</v>
      </c>
      <c r="C14" s="163" t="str">
        <f>'Ethernet Total'!C14</f>
        <v>300 m</v>
      </c>
      <c r="D14" s="163" t="str">
        <f>'Ethernet Total'!D14</f>
        <v>XFP</v>
      </c>
      <c r="E14" s="462">
        <v>0</v>
      </c>
      <c r="F14" s="462">
        <v>0</v>
      </c>
      <c r="G14" s="462"/>
      <c r="H14" s="462"/>
      <c r="I14" s="462"/>
      <c r="J14" s="462"/>
      <c r="K14" s="462"/>
      <c r="L14" s="462"/>
      <c r="M14" s="462"/>
      <c r="N14" s="462"/>
    </row>
    <row r="15" spans="2:18">
      <c r="B15" s="162" t="str">
        <f>'Ethernet Total'!B15</f>
        <v>10GbE</v>
      </c>
      <c r="C15" s="163" t="str">
        <f>'Ethernet Total'!C15</f>
        <v>300 m</v>
      </c>
      <c r="D15" s="163" t="str">
        <f>'Ethernet Total'!D15</f>
        <v>SFP+</v>
      </c>
      <c r="E15" s="462">
        <v>0</v>
      </c>
      <c r="F15" s="462">
        <v>0</v>
      </c>
      <c r="G15" s="462"/>
      <c r="H15" s="462"/>
      <c r="I15" s="462"/>
      <c r="J15" s="462"/>
      <c r="K15" s="462"/>
      <c r="L15" s="462"/>
      <c r="M15" s="462"/>
      <c r="N15" s="462"/>
    </row>
    <row r="16" spans="2:18">
      <c r="B16" s="162" t="str">
        <f>'Ethernet Total'!B16</f>
        <v>10GbE LRM</v>
      </c>
      <c r="C16" s="163" t="str">
        <f>'Ethernet Total'!C16</f>
        <v>220 m</v>
      </c>
      <c r="D16" s="163" t="str">
        <f>'Ethernet Total'!D16</f>
        <v>SFP+</v>
      </c>
      <c r="E16" s="462">
        <v>0</v>
      </c>
      <c r="F16" s="462">
        <v>0</v>
      </c>
      <c r="G16" s="462"/>
      <c r="H16" s="462"/>
      <c r="I16" s="462"/>
      <c r="J16" s="462"/>
      <c r="K16" s="462"/>
      <c r="L16" s="462"/>
      <c r="M16" s="462"/>
      <c r="N16" s="462"/>
    </row>
    <row r="17" spans="2:14">
      <c r="B17" s="162" t="str">
        <f>'Ethernet Total'!B17</f>
        <v>10GbE</v>
      </c>
      <c r="C17" s="163" t="str">
        <f>'Ethernet Total'!C17</f>
        <v>10 km</v>
      </c>
      <c r="D17" s="163" t="str">
        <f>'Ethernet Total'!D17</f>
        <v>XFP</v>
      </c>
      <c r="E17" s="462">
        <v>85589.7</v>
      </c>
      <c r="F17" s="462">
        <v>45666.6</v>
      </c>
      <c r="G17" s="462"/>
      <c r="H17" s="462"/>
      <c r="I17" s="462"/>
      <c r="J17" s="462"/>
      <c r="K17" s="462"/>
      <c r="L17" s="462"/>
      <c r="M17" s="462"/>
      <c r="N17" s="462"/>
    </row>
    <row r="18" spans="2:14">
      <c r="B18" s="162" t="str">
        <f>'Ethernet Total'!B18</f>
        <v>10GbE</v>
      </c>
      <c r="C18" s="163" t="str">
        <f>'Ethernet Total'!C18</f>
        <v>10 km</v>
      </c>
      <c r="D18" s="163" t="str">
        <f>'Ethernet Total'!D18</f>
        <v>SFP+</v>
      </c>
      <c r="E18" s="462">
        <v>1235201.9136132007</v>
      </c>
      <c r="F18" s="462">
        <v>1277680.9784692547</v>
      </c>
      <c r="G18" s="462"/>
      <c r="H18" s="462"/>
      <c r="I18" s="462"/>
      <c r="J18" s="462"/>
      <c r="K18" s="462"/>
      <c r="L18" s="462"/>
      <c r="M18" s="462"/>
      <c r="N18" s="462"/>
    </row>
    <row r="19" spans="2:14">
      <c r="B19" s="162" t="str">
        <f>'Ethernet Total'!B19</f>
        <v>10GbE</v>
      </c>
      <c r="C19" s="163" t="str">
        <f>'Ethernet Total'!C19</f>
        <v>40 km</v>
      </c>
      <c r="D19" s="163" t="str">
        <f>'Ethernet Total'!D19</f>
        <v>XFP</v>
      </c>
      <c r="E19" s="462">
        <v>122103.20000000001</v>
      </c>
      <c r="F19" s="462">
        <v>85787.200000000012</v>
      </c>
      <c r="G19" s="462"/>
      <c r="H19" s="462"/>
      <c r="I19" s="462"/>
      <c r="J19" s="462"/>
      <c r="K19" s="462"/>
      <c r="L19" s="462"/>
      <c r="M19" s="462"/>
      <c r="N19" s="462"/>
    </row>
    <row r="20" spans="2:14">
      <c r="B20" s="162" t="str">
        <f>'Ethernet Total'!B20</f>
        <v>10GbE</v>
      </c>
      <c r="C20" s="163" t="str">
        <f>'Ethernet Total'!C20</f>
        <v>40 km</v>
      </c>
      <c r="D20" s="163" t="str">
        <f>'Ethernet Total'!D20</f>
        <v>SFP+</v>
      </c>
      <c r="E20" s="462">
        <v>180536.47499999998</v>
      </c>
      <c r="F20" s="462">
        <v>180823.01999999996</v>
      </c>
      <c r="G20" s="462"/>
      <c r="H20" s="462"/>
      <c r="I20" s="462"/>
      <c r="J20" s="462"/>
      <c r="K20" s="462"/>
      <c r="L20" s="462"/>
      <c r="M20" s="462"/>
      <c r="N20" s="462"/>
    </row>
    <row r="21" spans="2:14">
      <c r="B21" s="162" t="str">
        <f>'Ethernet Total'!B21</f>
        <v>10GbE</v>
      </c>
      <c r="C21" s="163" t="str">
        <f>'Ethernet Total'!C21</f>
        <v>80 km</v>
      </c>
      <c r="D21" s="163" t="str">
        <f>'Ethernet Total'!D21</f>
        <v>XFP</v>
      </c>
      <c r="E21" s="462">
        <v>68753</v>
      </c>
      <c r="F21" s="462">
        <v>9455</v>
      </c>
      <c r="G21" s="462"/>
      <c r="H21" s="462"/>
      <c r="I21" s="462"/>
      <c r="J21" s="462"/>
      <c r="K21" s="462"/>
      <c r="L21" s="462"/>
      <c r="M21" s="462"/>
      <c r="N21" s="462"/>
    </row>
    <row r="22" spans="2:14">
      <c r="B22" s="162" t="str">
        <f>'Ethernet Total'!B22</f>
        <v>10GbE</v>
      </c>
      <c r="C22" s="163" t="str">
        <f>'Ethernet Total'!C22</f>
        <v>80 km</v>
      </c>
      <c r="D22" s="163" t="str">
        <f>'Ethernet Total'!D22</f>
        <v>SFP+</v>
      </c>
      <c r="E22" s="462">
        <v>43870.75</v>
      </c>
      <c r="F22" s="462">
        <v>63032.5</v>
      </c>
      <c r="G22" s="462"/>
      <c r="H22" s="462"/>
      <c r="I22" s="462"/>
      <c r="J22" s="462"/>
      <c r="K22" s="462"/>
      <c r="L22" s="462"/>
      <c r="M22" s="462"/>
      <c r="N22" s="462"/>
    </row>
    <row r="23" spans="2:14">
      <c r="B23" s="162" t="str">
        <f>'Ethernet Total'!B23</f>
        <v>10GbE</v>
      </c>
      <c r="C23" s="163" t="str">
        <f>'Ethernet Total'!C23</f>
        <v>Various</v>
      </c>
      <c r="D23" s="163" t="str">
        <f>'Ethernet Total'!D23</f>
        <v>Legacy/discontinued</v>
      </c>
      <c r="E23" s="462">
        <v>0</v>
      </c>
      <c r="F23" s="462">
        <v>0</v>
      </c>
      <c r="G23" s="462"/>
      <c r="H23" s="462"/>
      <c r="I23" s="462"/>
      <c r="J23" s="462"/>
      <c r="K23" s="462"/>
      <c r="L23" s="462"/>
      <c r="M23" s="462"/>
      <c r="N23" s="462"/>
    </row>
    <row r="24" spans="2:14">
      <c r="B24" s="159" t="str">
        <f>'Ethernet Total'!B24</f>
        <v>25GbE SR</v>
      </c>
      <c r="C24" s="160" t="str">
        <f>'Ethernet Total'!C24</f>
        <v>100 - 300 m</v>
      </c>
      <c r="D24" s="161" t="str">
        <f>'Ethernet Total'!D24</f>
        <v>SFP28</v>
      </c>
      <c r="E24" s="461">
        <v>0</v>
      </c>
      <c r="F24" s="461">
        <v>0</v>
      </c>
      <c r="G24" s="461"/>
      <c r="H24" s="461"/>
      <c r="I24" s="461"/>
      <c r="J24" s="461"/>
      <c r="K24" s="461"/>
      <c r="L24" s="461"/>
      <c r="M24" s="461"/>
      <c r="N24" s="461"/>
    </row>
    <row r="25" spans="2:14">
      <c r="B25" s="162" t="str">
        <f>'Ethernet Total'!B25</f>
        <v>25GbE LR</v>
      </c>
      <c r="C25" s="163" t="str">
        <f>'Ethernet Total'!C25</f>
        <v>10 km</v>
      </c>
      <c r="D25" s="164" t="str">
        <f>'Ethernet Total'!D25</f>
        <v>SFP28</v>
      </c>
      <c r="E25" s="462">
        <v>1364.3999999999999</v>
      </c>
      <c r="F25" s="462">
        <v>5238.5999999999995</v>
      </c>
      <c r="G25" s="462"/>
      <c r="H25" s="462"/>
      <c r="I25" s="462"/>
      <c r="J25" s="462"/>
      <c r="K25" s="462"/>
      <c r="L25" s="462"/>
      <c r="M25" s="462"/>
      <c r="N25" s="462"/>
    </row>
    <row r="26" spans="2:14">
      <c r="B26" s="165" t="str">
        <f>'Ethernet Total'!B26</f>
        <v>25GbE ER</v>
      </c>
      <c r="C26" s="166" t="str">
        <f>'Ethernet Total'!C26</f>
        <v>40 km</v>
      </c>
      <c r="D26" s="167" t="str">
        <f>'Ethernet Total'!D26</f>
        <v>SFP28</v>
      </c>
      <c r="E26" s="466">
        <v>0</v>
      </c>
      <c r="F26" s="466">
        <v>0</v>
      </c>
      <c r="G26" s="466"/>
      <c r="H26" s="466"/>
      <c r="I26" s="466"/>
      <c r="J26" s="466"/>
      <c r="K26" s="466"/>
      <c r="L26" s="466"/>
      <c r="M26" s="466"/>
      <c r="N26" s="466"/>
    </row>
    <row r="27" spans="2:14">
      <c r="B27" s="162" t="str">
        <f>'Ethernet Total'!B27</f>
        <v>40G SR4</v>
      </c>
      <c r="C27" s="163" t="str">
        <f>'Ethernet Total'!C27</f>
        <v>100 m</v>
      </c>
      <c r="D27" s="164" t="str">
        <f>'Ethernet Total'!D27</f>
        <v>QSFP+</v>
      </c>
      <c r="E27" s="461">
        <v>31996.75</v>
      </c>
      <c r="F27" s="461">
        <v>39690.600000000006</v>
      </c>
      <c r="G27" s="461"/>
      <c r="H27" s="461"/>
      <c r="I27" s="461"/>
      <c r="J27" s="461"/>
      <c r="K27" s="461"/>
      <c r="L27" s="461"/>
      <c r="M27" s="461"/>
      <c r="N27" s="461"/>
    </row>
    <row r="28" spans="2:14">
      <c r="B28" s="162" t="str">
        <f>'Ethernet Total'!B28</f>
        <v>40GbE MM duplex</v>
      </c>
      <c r="C28" s="163" t="str">
        <f>'Ethernet Total'!C28</f>
        <v>100 m</v>
      </c>
      <c r="D28" s="164" t="str">
        <f>'Ethernet Total'!D28</f>
        <v>QSFP+</v>
      </c>
      <c r="E28" s="462">
        <v>0</v>
      </c>
      <c r="F28" s="462">
        <v>0</v>
      </c>
      <c r="G28" s="462"/>
      <c r="H28" s="462"/>
      <c r="I28" s="462"/>
      <c r="J28" s="462"/>
      <c r="K28" s="462"/>
      <c r="L28" s="462"/>
      <c r="M28" s="462"/>
      <c r="N28" s="462"/>
    </row>
    <row r="29" spans="2:14">
      <c r="B29" s="162" t="str">
        <f>'Ethernet Total'!B29</f>
        <v>40GbE eSR</v>
      </c>
      <c r="C29" s="163" t="str">
        <f>'Ethernet Total'!C29</f>
        <v>300 m</v>
      </c>
      <c r="D29" s="164" t="str">
        <f>'Ethernet Total'!D29</f>
        <v>QSFP+</v>
      </c>
      <c r="E29" s="462">
        <v>13763.45</v>
      </c>
      <c r="F29" s="462">
        <v>23326.75</v>
      </c>
      <c r="G29" s="462"/>
      <c r="H29" s="462"/>
      <c r="I29" s="462"/>
      <c r="J29" s="462"/>
      <c r="K29" s="462"/>
      <c r="L29" s="462"/>
      <c r="M29" s="462"/>
      <c r="N29" s="462"/>
    </row>
    <row r="30" spans="2:14">
      <c r="B30" s="162" t="str">
        <f>'Ethernet Total'!B30</f>
        <v>40 GbE PSM4</v>
      </c>
      <c r="C30" s="163" t="str">
        <f>'Ethernet Total'!C30</f>
        <v>500 m</v>
      </c>
      <c r="D30" s="164" t="str">
        <f>'Ethernet Total'!D30</f>
        <v>QSFP+</v>
      </c>
      <c r="E30" s="464">
        <v>0</v>
      </c>
      <c r="F30" s="464">
        <v>0</v>
      </c>
      <c r="G30" s="464"/>
      <c r="H30" s="464"/>
      <c r="I30" s="464"/>
      <c r="J30" s="464"/>
      <c r="K30" s="464"/>
      <c r="L30" s="464"/>
      <c r="M30" s="464"/>
      <c r="N30" s="464"/>
    </row>
    <row r="31" spans="2:14">
      <c r="B31" s="162" t="str">
        <f>'Ethernet Total'!B31</f>
        <v>40GbE (FR)</v>
      </c>
      <c r="C31" s="163" t="str">
        <f>'Ethernet Total'!C31</f>
        <v>2 km</v>
      </c>
      <c r="D31" s="164" t="str">
        <f>'Ethernet Total'!D31</f>
        <v>CFP</v>
      </c>
      <c r="E31" s="462">
        <v>791</v>
      </c>
      <c r="F31" s="462">
        <v>402</v>
      </c>
      <c r="G31" s="462"/>
      <c r="H31" s="462"/>
      <c r="I31" s="462"/>
      <c r="J31" s="462"/>
      <c r="K31" s="462"/>
      <c r="L31" s="462"/>
      <c r="M31" s="462"/>
      <c r="N31" s="462"/>
    </row>
    <row r="32" spans="2:14">
      <c r="B32" s="162" t="str">
        <f>'Ethernet Total'!B32</f>
        <v>40GbE (LR4 subspec)</v>
      </c>
      <c r="C32" s="163" t="str">
        <f>'Ethernet Total'!C32</f>
        <v>2 km</v>
      </c>
      <c r="D32" s="164" t="str">
        <f>'Ethernet Total'!D32</f>
        <v>QSFP+</v>
      </c>
      <c r="E32" s="462">
        <v>0</v>
      </c>
      <c r="F32" s="462">
        <v>0</v>
      </c>
      <c r="G32" s="462"/>
      <c r="H32" s="462"/>
      <c r="I32" s="462"/>
      <c r="J32" s="462"/>
      <c r="K32" s="462"/>
      <c r="L32" s="462"/>
      <c r="M32" s="462"/>
      <c r="N32" s="462"/>
    </row>
    <row r="33" spans="2:14">
      <c r="B33" s="162" t="str">
        <f>'Ethernet Total'!B33</f>
        <v>40GbE</v>
      </c>
      <c r="C33" s="163" t="str">
        <f>'Ethernet Total'!C33</f>
        <v>10 km</v>
      </c>
      <c r="D33" s="164" t="str">
        <f>'Ethernet Total'!D33</f>
        <v>CFP</v>
      </c>
      <c r="E33" s="462">
        <v>6322.25</v>
      </c>
      <c r="F33" s="462">
        <v>2703.7</v>
      </c>
      <c r="G33" s="462"/>
      <c r="H33" s="462"/>
      <c r="I33" s="462"/>
      <c r="J33" s="462"/>
      <c r="K33" s="462"/>
      <c r="L33" s="462"/>
      <c r="M33" s="462"/>
      <c r="N33" s="462"/>
    </row>
    <row r="34" spans="2:14">
      <c r="B34" s="162" t="str">
        <f>'Ethernet Total'!B34</f>
        <v>40GbE</v>
      </c>
      <c r="C34" s="163" t="str">
        <f>'Ethernet Total'!C34</f>
        <v>10 km</v>
      </c>
      <c r="D34" s="164" t="str">
        <f>'Ethernet Total'!D34</f>
        <v>QSFP+</v>
      </c>
      <c r="E34" s="462">
        <v>0</v>
      </c>
      <c r="F34" s="462">
        <v>0</v>
      </c>
      <c r="G34" s="462"/>
      <c r="H34" s="462"/>
      <c r="I34" s="462"/>
      <c r="J34" s="462"/>
      <c r="K34" s="462"/>
      <c r="L34" s="462"/>
      <c r="M34" s="462"/>
      <c r="N34" s="462"/>
    </row>
    <row r="35" spans="2:14">
      <c r="B35" s="165" t="str">
        <f>'Ethernet Total'!B35</f>
        <v>40GbE</v>
      </c>
      <c r="C35" s="166" t="str">
        <f>'Ethernet Total'!C35</f>
        <v>40 km</v>
      </c>
      <c r="D35" s="167" t="str">
        <f>'Ethernet Total'!D35</f>
        <v>all</v>
      </c>
      <c r="E35" s="466">
        <v>1468.2</v>
      </c>
      <c r="F35" s="466">
        <v>1249.3599999999999</v>
      </c>
      <c r="G35" s="466"/>
      <c r="H35" s="466"/>
      <c r="I35" s="466"/>
      <c r="J35" s="466"/>
      <c r="K35" s="466"/>
      <c r="L35" s="466"/>
      <c r="M35" s="466"/>
      <c r="N35" s="466"/>
    </row>
    <row r="36" spans="2:14">
      <c r="B36" s="159" t="s">
        <v>321</v>
      </c>
      <c r="C36" s="160" t="s">
        <v>33</v>
      </c>
      <c r="D36" s="161" t="s">
        <v>39</v>
      </c>
      <c r="E36" s="461">
        <v>0</v>
      </c>
      <c r="F36" s="461">
        <v>0</v>
      </c>
      <c r="G36" s="461"/>
      <c r="H36" s="461"/>
      <c r="I36" s="461"/>
      <c r="J36" s="461"/>
      <c r="K36" s="461"/>
      <c r="L36" s="461"/>
      <c r="M36" s="461"/>
      <c r="N36" s="461"/>
    </row>
    <row r="37" spans="2:14">
      <c r="B37" s="162" t="s">
        <v>321</v>
      </c>
      <c r="C37" s="163" t="s">
        <v>43</v>
      </c>
      <c r="D37" s="164" t="s">
        <v>39</v>
      </c>
      <c r="E37" s="462">
        <v>0</v>
      </c>
      <c r="F37" s="462">
        <v>0</v>
      </c>
      <c r="G37" s="462"/>
      <c r="H37" s="462"/>
      <c r="I37" s="462"/>
      <c r="J37" s="462"/>
      <c r="K37" s="462"/>
      <c r="L37" s="462"/>
      <c r="M37" s="462"/>
      <c r="N37" s="462"/>
    </row>
    <row r="38" spans="2:14">
      <c r="B38" s="162" t="s">
        <v>321</v>
      </c>
      <c r="C38" s="163" t="s">
        <v>45</v>
      </c>
      <c r="D38" s="164" t="s">
        <v>39</v>
      </c>
      <c r="E38" s="462">
        <v>0</v>
      </c>
      <c r="F38" s="462">
        <v>0</v>
      </c>
      <c r="G38" s="462"/>
      <c r="H38" s="462"/>
      <c r="I38" s="462"/>
      <c r="J38" s="462"/>
      <c r="K38" s="462"/>
      <c r="L38" s="462"/>
      <c r="M38" s="462"/>
      <c r="N38" s="462"/>
    </row>
    <row r="39" spans="2:14">
      <c r="B39" s="162" t="s">
        <v>321</v>
      </c>
      <c r="C39" s="163" t="s">
        <v>46</v>
      </c>
      <c r="D39" s="164" t="s">
        <v>39</v>
      </c>
      <c r="E39" s="462">
        <v>0</v>
      </c>
      <c r="F39" s="462">
        <v>0</v>
      </c>
      <c r="G39" s="462"/>
      <c r="H39" s="462"/>
      <c r="I39" s="462"/>
      <c r="J39" s="462"/>
      <c r="K39" s="462"/>
      <c r="L39" s="462"/>
      <c r="M39" s="462"/>
      <c r="N39" s="462"/>
    </row>
    <row r="40" spans="2:14">
      <c r="B40" s="165" t="s">
        <v>321</v>
      </c>
      <c r="C40" s="166" t="s">
        <v>47</v>
      </c>
      <c r="D40" s="167" t="s">
        <v>39</v>
      </c>
      <c r="E40" s="462">
        <v>0</v>
      </c>
      <c r="F40" s="462">
        <v>0</v>
      </c>
      <c r="G40" s="462"/>
      <c r="H40" s="462"/>
      <c r="I40" s="462"/>
      <c r="J40" s="462"/>
      <c r="K40" s="462"/>
      <c r="L40" s="462"/>
      <c r="M40" s="462"/>
      <c r="N40" s="462"/>
    </row>
    <row r="41" spans="2:14">
      <c r="B41" s="162" t="str">
        <f>'Ethernet Total'!B41</f>
        <v>100G</v>
      </c>
      <c r="C41" s="163" t="str">
        <f>'Ethernet Total'!C41</f>
        <v>100 m</v>
      </c>
      <c r="D41" s="164" t="str">
        <f>'Ethernet Total'!D41</f>
        <v>CFP</v>
      </c>
      <c r="E41" s="461">
        <v>14816</v>
      </c>
      <c r="F41" s="461">
        <v>6913</v>
      </c>
      <c r="G41" s="461"/>
      <c r="H41" s="461"/>
      <c r="I41" s="461"/>
      <c r="J41" s="461"/>
      <c r="K41" s="461"/>
      <c r="L41" s="461"/>
      <c r="M41" s="461"/>
      <c r="N41" s="461"/>
    </row>
    <row r="42" spans="2:14">
      <c r="B42" s="162" t="str">
        <f>'Ethernet Total'!B42</f>
        <v>100G</v>
      </c>
      <c r="C42" s="163" t="str">
        <f>'Ethernet Total'!C42</f>
        <v>100 m</v>
      </c>
      <c r="D42" s="164" t="str">
        <f>'Ethernet Total'!D42</f>
        <v>CFP2/4</v>
      </c>
      <c r="E42" s="462">
        <v>4367</v>
      </c>
      <c r="F42" s="462">
        <v>2269</v>
      </c>
      <c r="G42" s="462"/>
      <c r="H42" s="462"/>
      <c r="I42" s="462"/>
      <c r="J42" s="462"/>
      <c r="K42" s="462"/>
      <c r="L42" s="462"/>
      <c r="M42" s="462"/>
      <c r="N42" s="462"/>
    </row>
    <row r="43" spans="2:14">
      <c r="B43" s="162" t="str">
        <f>'Ethernet Total'!B43</f>
        <v>100G SR4</v>
      </c>
      <c r="C43" s="163" t="str">
        <f>'Ethernet Total'!C43</f>
        <v>100 m</v>
      </c>
      <c r="D43" s="164" t="str">
        <f>'Ethernet Total'!D43</f>
        <v>QSFP28</v>
      </c>
      <c r="E43" s="462">
        <v>0</v>
      </c>
      <c r="F43" s="462">
        <v>0</v>
      </c>
      <c r="G43" s="462"/>
      <c r="H43" s="462"/>
      <c r="I43" s="462"/>
      <c r="J43" s="462"/>
      <c r="K43" s="462"/>
      <c r="L43" s="462"/>
      <c r="M43" s="462"/>
      <c r="N43" s="462"/>
    </row>
    <row r="44" spans="2:14">
      <c r="B44" s="162" t="str">
        <f>'Ethernet Total'!B44</f>
        <v>100G SR2</v>
      </c>
      <c r="C44" s="163" t="str">
        <f>'Ethernet Total'!C44</f>
        <v>100 m</v>
      </c>
      <c r="D44" s="164" t="s">
        <v>322</v>
      </c>
      <c r="E44" s="462">
        <v>0</v>
      </c>
      <c r="F44" s="462">
        <v>0</v>
      </c>
      <c r="G44" s="462"/>
      <c r="H44" s="462"/>
      <c r="I44" s="462"/>
      <c r="J44" s="462"/>
      <c r="K44" s="462"/>
      <c r="L44" s="462"/>
      <c r="M44" s="462"/>
      <c r="N44" s="462"/>
    </row>
    <row r="45" spans="2:14">
      <c r="B45" s="162" t="str">
        <f>'Ethernet Total'!B45</f>
        <v>100G MM Duplex</v>
      </c>
      <c r="C45" s="163" t="str">
        <f>'Ethernet Total'!C45</f>
        <v>100 m</v>
      </c>
      <c r="D45" s="164" t="str">
        <f>'Ethernet Total'!D45</f>
        <v>QSFP28</v>
      </c>
      <c r="E45" s="462">
        <v>0</v>
      </c>
      <c r="F45" s="462">
        <v>0</v>
      </c>
      <c r="G45" s="462"/>
      <c r="H45" s="462"/>
      <c r="I45" s="462"/>
      <c r="J45" s="462"/>
      <c r="K45" s="462"/>
      <c r="L45" s="462"/>
      <c r="M45" s="462"/>
      <c r="N45" s="462"/>
    </row>
    <row r="46" spans="2:14">
      <c r="B46" s="162" t="str">
        <f>'Ethernet Total'!B46</f>
        <v>100G eSR</v>
      </c>
      <c r="C46" s="163" t="str">
        <f>'Ethernet Total'!C46</f>
        <v>300 m</v>
      </c>
      <c r="D46" s="164" t="str">
        <f>'Ethernet Total'!D46</f>
        <v>QSFP28</v>
      </c>
      <c r="E46" s="462">
        <v>0</v>
      </c>
      <c r="F46" s="462">
        <v>0</v>
      </c>
      <c r="G46" s="462"/>
      <c r="H46" s="462"/>
      <c r="I46" s="462"/>
      <c r="J46" s="462"/>
      <c r="K46" s="462"/>
      <c r="L46" s="462"/>
      <c r="M46" s="462"/>
      <c r="N46" s="462"/>
    </row>
    <row r="47" spans="2:14">
      <c r="B47" s="162" t="str">
        <f>'Ethernet Total'!B47</f>
        <v>100G PSM4</v>
      </c>
      <c r="C47" s="163" t="str">
        <f>'Ethernet Total'!C47</f>
        <v>500 m</v>
      </c>
      <c r="D47" s="164" t="str">
        <f>'Ethernet Total'!D47</f>
        <v>QSFP28</v>
      </c>
      <c r="E47" s="462">
        <v>0</v>
      </c>
      <c r="F47" s="462">
        <v>0</v>
      </c>
      <c r="G47" s="462"/>
      <c r="H47" s="462"/>
      <c r="I47" s="462"/>
      <c r="J47" s="462"/>
      <c r="K47" s="462"/>
      <c r="L47" s="462"/>
      <c r="M47" s="462"/>
      <c r="N47" s="462"/>
    </row>
    <row r="48" spans="2:14">
      <c r="B48" s="162" t="str">
        <f>'Ethernet Total'!B48</f>
        <v>100G DR</v>
      </c>
      <c r="C48" s="163" t="str">
        <f>'Ethernet Total'!C48</f>
        <v>500 m</v>
      </c>
      <c r="D48" s="164" t="str">
        <f>'Ethernet Total'!D48</f>
        <v>QSFP28</v>
      </c>
      <c r="E48" s="462">
        <v>0</v>
      </c>
      <c r="F48" s="462">
        <v>0</v>
      </c>
      <c r="G48" s="462"/>
      <c r="H48" s="462"/>
      <c r="I48" s="462"/>
      <c r="J48" s="462"/>
      <c r="K48" s="462"/>
      <c r="L48" s="462"/>
      <c r="M48" s="462"/>
      <c r="N48" s="462"/>
    </row>
    <row r="49" spans="2:14">
      <c r="B49" s="499" t="s">
        <v>354</v>
      </c>
      <c r="C49" s="500" t="s">
        <v>43</v>
      </c>
      <c r="D49" s="501" t="s">
        <v>37</v>
      </c>
      <c r="E49" s="462">
        <v>0</v>
      </c>
      <c r="F49" s="462">
        <v>0</v>
      </c>
      <c r="G49" s="462"/>
      <c r="H49" s="462"/>
      <c r="I49" s="462"/>
      <c r="J49" s="462"/>
      <c r="K49" s="462"/>
      <c r="L49" s="462"/>
      <c r="M49" s="462"/>
      <c r="N49" s="462"/>
    </row>
    <row r="50" spans="2:14">
      <c r="B50" s="162" t="str">
        <f>'Ethernet Total'!B50</f>
        <v>100G CWDM4</v>
      </c>
      <c r="C50" s="163" t="str">
        <f>'Ethernet Total'!C50</f>
        <v>2 km</v>
      </c>
      <c r="D50" s="164" t="str">
        <f>'Ethernet Total'!D50</f>
        <v>QSFP28</v>
      </c>
      <c r="E50" s="462">
        <v>0</v>
      </c>
      <c r="F50" s="462">
        <v>0</v>
      </c>
      <c r="G50" s="462"/>
      <c r="H50" s="462"/>
      <c r="I50" s="462"/>
      <c r="J50" s="462"/>
      <c r="K50" s="462"/>
      <c r="L50" s="462"/>
      <c r="M50" s="462"/>
      <c r="N50" s="462"/>
    </row>
    <row r="51" spans="2:14">
      <c r="B51" s="162" t="str">
        <f>'Ethernet Total'!B51</f>
        <v>100G FR</v>
      </c>
      <c r="C51" s="163" t="str">
        <f>'Ethernet Total'!C51</f>
        <v>2 km</v>
      </c>
      <c r="D51" s="164" t="str">
        <f>'Ethernet Total'!D51</f>
        <v>QSFP28</v>
      </c>
      <c r="E51" s="462">
        <v>0</v>
      </c>
      <c r="F51" s="462">
        <v>0</v>
      </c>
      <c r="G51" s="462"/>
      <c r="H51" s="462"/>
      <c r="I51" s="462"/>
      <c r="J51" s="462"/>
      <c r="K51" s="462"/>
      <c r="L51" s="462"/>
      <c r="M51" s="462"/>
      <c r="N51" s="462"/>
    </row>
    <row r="52" spans="2:14">
      <c r="B52" s="162" t="str">
        <f>'Ethernet Total'!B52</f>
        <v>100G</v>
      </c>
      <c r="C52" s="163" t="str">
        <f>'Ethernet Total'!C52</f>
        <v>10 km</v>
      </c>
      <c r="D52" s="164" t="str">
        <f>'Ethernet Total'!D52</f>
        <v>CFP</v>
      </c>
      <c r="E52" s="462">
        <v>109936</v>
      </c>
      <c r="F52" s="462">
        <v>67349</v>
      </c>
      <c r="G52" s="462"/>
      <c r="H52" s="462"/>
      <c r="I52" s="462"/>
      <c r="J52" s="462"/>
      <c r="K52" s="462"/>
      <c r="L52" s="462"/>
      <c r="M52" s="462"/>
      <c r="N52" s="462"/>
    </row>
    <row r="53" spans="2:14">
      <c r="B53" s="162" t="str">
        <f>'Ethernet Total'!B53</f>
        <v>100G</v>
      </c>
      <c r="C53" s="163" t="str">
        <f>'Ethernet Total'!C53</f>
        <v>10 km</v>
      </c>
      <c r="D53" s="164" t="str">
        <f>'Ethernet Total'!D53</f>
        <v>CFP2/4</v>
      </c>
      <c r="E53" s="462">
        <v>92243</v>
      </c>
      <c r="F53" s="462">
        <v>78202</v>
      </c>
      <c r="G53" s="462"/>
      <c r="H53" s="462"/>
      <c r="I53" s="462"/>
      <c r="J53" s="462"/>
      <c r="K53" s="462"/>
      <c r="L53" s="462"/>
      <c r="M53" s="462"/>
      <c r="N53" s="462"/>
    </row>
    <row r="54" spans="2:14">
      <c r="B54" s="162" t="str">
        <f>'Ethernet Total'!B54</f>
        <v>100G LR4</v>
      </c>
      <c r="C54" s="163" t="str">
        <f>'Ethernet Total'!C54</f>
        <v>10 km</v>
      </c>
      <c r="D54" s="164" t="str">
        <f>'Ethernet Total'!D54</f>
        <v>QSFP28</v>
      </c>
      <c r="E54" s="462">
        <v>18088.600000000002</v>
      </c>
      <c r="F54" s="462">
        <v>108705.59999999999</v>
      </c>
      <c r="G54" s="462"/>
      <c r="H54" s="462"/>
      <c r="I54" s="462"/>
      <c r="J54" s="462"/>
      <c r="K54" s="462"/>
      <c r="L54" s="462"/>
      <c r="M54" s="462"/>
      <c r="N54" s="462"/>
    </row>
    <row r="55" spans="2:14">
      <c r="B55" s="162" t="str">
        <f>'Ethernet Total'!B55</f>
        <v>100G 4WDM10</v>
      </c>
      <c r="C55" s="163" t="str">
        <f>'Ethernet Total'!C55</f>
        <v>10 km</v>
      </c>
      <c r="D55" s="164" t="str">
        <f>'Ethernet Total'!D55</f>
        <v>QSFP28</v>
      </c>
      <c r="E55" s="462">
        <v>0</v>
      </c>
      <c r="F55" s="462">
        <v>0</v>
      </c>
      <c r="G55" s="462"/>
      <c r="H55" s="462"/>
      <c r="I55" s="462"/>
      <c r="J55" s="462"/>
      <c r="K55" s="462"/>
      <c r="L55" s="462"/>
      <c r="M55" s="462"/>
      <c r="N55" s="462"/>
    </row>
    <row r="56" spans="2:14">
      <c r="B56" s="162" t="str">
        <f>'Ethernet Total'!B56</f>
        <v>100G 4WDM20</v>
      </c>
      <c r="C56" s="163" t="str">
        <f>'Ethernet Total'!C56</f>
        <v>20 km</v>
      </c>
      <c r="D56" s="164" t="str">
        <f>'Ethernet Total'!D56</f>
        <v>QSFP28</v>
      </c>
      <c r="E56" s="462">
        <v>0</v>
      </c>
      <c r="F56" s="462">
        <v>0</v>
      </c>
      <c r="G56" s="462"/>
      <c r="H56" s="462"/>
      <c r="I56" s="462"/>
      <c r="J56" s="462"/>
      <c r="K56" s="462"/>
      <c r="L56" s="462"/>
      <c r="M56" s="462"/>
      <c r="N56" s="462"/>
    </row>
    <row r="57" spans="2:14">
      <c r="B57" s="162" t="str">
        <f>'Ethernet Total'!B57</f>
        <v>100G ER4, ER4-Lite</v>
      </c>
      <c r="C57" s="163" t="str">
        <f>'Ethernet Total'!C57</f>
        <v>40 km</v>
      </c>
      <c r="D57" s="164" t="str">
        <f>'Ethernet Total'!D57</f>
        <v>all</v>
      </c>
      <c r="E57" s="466">
        <v>7456</v>
      </c>
      <c r="F57" s="466">
        <v>10272</v>
      </c>
      <c r="G57" s="466"/>
      <c r="H57" s="466"/>
      <c r="I57" s="466"/>
      <c r="J57" s="466"/>
      <c r="K57" s="466"/>
      <c r="L57" s="466"/>
      <c r="M57" s="466"/>
      <c r="N57" s="466"/>
    </row>
    <row r="58" spans="2:14">
      <c r="B58" s="159" t="s">
        <v>323</v>
      </c>
      <c r="C58" s="160" t="s">
        <v>33</v>
      </c>
      <c r="D58" s="161" t="s">
        <v>184</v>
      </c>
      <c r="E58" s="461">
        <v>0</v>
      </c>
      <c r="F58" s="461">
        <v>0</v>
      </c>
      <c r="G58" s="461"/>
      <c r="H58" s="461"/>
      <c r="I58" s="461"/>
      <c r="J58" s="461"/>
      <c r="K58" s="461"/>
      <c r="L58" s="461"/>
      <c r="M58" s="461"/>
      <c r="N58" s="461"/>
    </row>
    <row r="59" spans="2:14">
      <c r="B59" s="162" t="s">
        <v>324</v>
      </c>
      <c r="C59" s="163" t="s">
        <v>33</v>
      </c>
      <c r="D59" s="164" t="s">
        <v>325</v>
      </c>
      <c r="E59" s="462">
        <v>0</v>
      </c>
      <c r="F59" s="462">
        <v>0</v>
      </c>
      <c r="G59" s="462"/>
      <c r="H59" s="462"/>
      <c r="I59" s="462"/>
      <c r="J59" s="462"/>
      <c r="K59" s="462"/>
      <c r="L59" s="462"/>
      <c r="M59" s="462"/>
      <c r="N59" s="462"/>
    </row>
    <row r="60" spans="2:14">
      <c r="B60" s="162" t="s">
        <v>326</v>
      </c>
      <c r="C60" s="163" t="s">
        <v>43</v>
      </c>
      <c r="D60" s="164" t="s">
        <v>184</v>
      </c>
      <c r="E60" s="462">
        <v>0</v>
      </c>
      <c r="F60" s="462">
        <v>0</v>
      </c>
      <c r="G60" s="462"/>
      <c r="H60" s="462"/>
      <c r="I60" s="462"/>
      <c r="J60" s="462"/>
      <c r="K60" s="462"/>
      <c r="L60" s="462"/>
      <c r="M60" s="462"/>
      <c r="N60" s="462"/>
    </row>
    <row r="61" spans="2:14">
      <c r="B61" s="165" t="s">
        <v>327</v>
      </c>
      <c r="C61" s="166" t="s">
        <v>43</v>
      </c>
      <c r="D61" s="167" t="s">
        <v>271</v>
      </c>
      <c r="E61" s="466">
        <v>0</v>
      </c>
      <c r="F61" s="466">
        <v>0</v>
      </c>
      <c r="G61" s="466"/>
      <c r="H61" s="466"/>
      <c r="I61" s="466"/>
      <c r="J61" s="466"/>
      <c r="K61" s="466"/>
      <c r="L61" s="466"/>
      <c r="M61" s="466"/>
      <c r="N61" s="466"/>
    </row>
    <row r="62" spans="2:14">
      <c r="B62" s="159" t="s">
        <v>328</v>
      </c>
      <c r="C62" s="160" t="s">
        <v>33</v>
      </c>
      <c r="D62" s="161" t="s">
        <v>39</v>
      </c>
      <c r="E62" s="461">
        <v>0</v>
      </c>
      <c r="F62" s="461">
        <v>0</v>
      </c>
      <c r="G62" s="461"/>
      <c r="H62" s="461"/>
      <c r="I62" s="461"/>
      <c r="J62" s="461"/>
      <c r="K62" s="461"/>
      <c r="L62" s="461"/>
      <c r="M62" s="461"/>
      <c r="N62" s="461"/>
    </row>
    <row r="63" spans="2:14">
      <c r="B63" s="162" t="s">
        <v>329</v>
      </c>
      <c r="C63" s="163" t="s">
        <v>41</v>
      </c>
      <c r="D63" s="164" t="s">
        <v>39</v>
      </c>
      <c r="E63" s="462">
        <v>0</v>
      </c>
      <c r="F63" s="462">
        <v>0</v>
      </c>
      <c r="G63" s="462"/>
      <c r="H63" s="462"/>
      <c r="I63" s="462"/>
      <c r="J63" s="462"/>
      <c r="K63" s="462"/>
      <c r="L63" s="462"/>
      <c r="M63" s="462"/>
      <c r="N63" s="462"/>
    </row>
    <row r="64" spans="2:14">
      <c r="B64" s="162" t="s">
        <v>330</v>
      </c>
      <c r="C64" s="163" t="s">
        <v>43</v>
      </c>
      <c r="D64" s="164" t="s">
        <v>39</v>
      </c>
      <c r="E64" s="462">
        <v>0</v>
      </c>
      <c r="F64" s="462">
        <v>0</v>
      </c>
      <c r="G64" s="462"/>
      <c r="H64" s="462"/>
      <c r="I64" s="462"/>
      <c r="J64" s="462"/>
      <c r="K64" s="462"/>
      <c r="L64" s="462"/>
      <c r="M64" s="462"/>
      <c r="N64" s="462"/>
    </row>
    <row r="65" spans="2:14">
      <c r="B65" s="165" t="s">
        <v>331</v>
      </c>
      <c r="C65" s="166" t="s">
        <v>45</v>
      </c>
      <c r="D65" s="167" t="s">
        <v>39</v>
      </c>
      <c r="E65" s="466">
        <v>0</v>
      </c>
      <c r="F65" s="466">
        <v>82</v>
      </c>
      <c r="G65" s="466"/>
      <c r="H65" s="466"/>
      <c r="I65" s="466"/>
      <c r="J65" s="466"/>
      <c r="K65" s="466"/>
      <c r="L65" s="466"/>
      <c r="M65" s="466"/>
      <c r="N65" s="466"/>
    </row>
    <row r="66" spans="2:14">
      <c r="B66" s="502" t="s">
        <v>421</v>
      </c>
      <c r="C66" s="503" t="s">
        <v>422</v>
      </c>
      <c r="D66" s="504" t="s">
        <v>325</v>
      </c>
      <c r="E66" s="462">
        <v>0</v>
      </c>
      <c r="F66" s="462">
        <v>0</v>
      </c>
      <c r="G66" s="462"/>
      <c r="H66" s="462"/>
      <c r="I66" s="462"/>
      <c r="J66" s="462"/>
      <c r="K66" s="462"/>
      <c r="L66" s="462"/>
      <c r="M66" s="462"/>
      <c r="N66" s="462"/>
    </row>
    <row r="67" spans="2:14">
      <c r="B67" s="499" t="s">
        <v>423</v>
      </c>
      <c r="C67" s="500" t="s">
        <v>41</v>
      </c>
      <c r="D67" s="501" t="s">
        <v>325</v>
      </c>
      <c r="E67" s="462">
        <v>0</v>
      </c>
      <c r="F67" s="462">
        <v>0</v>
      </c>
      <c r="G67" s="462"/>
      <c r="H67" s="462"/>
      <c r="I67" s="462"/>
      <c r="J67" s="462"/>
      <c r="K67" s="462"/>
      <c r="L67" s="462"/>
      <c r="M67" s="462"/>
      <c r="N67" s="462"/>
    </row>
    <row r="68" spans="2:14">
      <c r="B68" s="499" t="s">
        <v>424</v>
      </c>
      <c r="C68" s="500" t="s">
        <v>43</v>
      </c>
      <c r="D68" s="501" t="s">
        <v>325</v>
      </c>
      <c r="E68" s="462">
        <v>0</v>
      </c>
      <c r="F68" s="462">
        <v>0</v>
      </c>
      <c r="G68" s="462"/>
      <c r="H68" s="462"/>
      <c r="I68" s="462"/>
      <c r="J68" s="462"/>
      <c r="K68" s="462"/>
      <c r="L68" s="462"/>
      <c r="M68" s="462"/>
      <c r="N68" s="462"/>
    </row>
    <row r="69" spans="2:14">
      <c r="B69" s="162"/>
      <c r="C69" s="163"/>
      <c r="D69" s="164"/>
      <c r="E69" s="462"/>
      <c r="F69" s="462"/>
      <c r="G69" s="462"/>
      <c r="H69" s="462"/>
      <c r="I69" s="462"/>
      <c r="J69" s="462"/>
      <c r="K69" s="462"/>
      <c r="L69" s="462"/>
      <c r="M69" s="462"/>
      <c r="N69" s="462"/>
    </row>
    <row r="70" spans="2:14">
      <c r="B70" s="429" t="s">
        <v>19</v>
      </c>
      <c r="C70" s="430"/>
      <c r="D70" s="432"/>
      <c r="E70" s="76">
        <f t="shared" ref="E70:M70" si="0">SUM(E9:E69)</f>
        <v>4365629.053513201</v>
      </c>
      <c r="F70" s="76">
        <f t="shared" si="0"/>
        <v>3892074.9984692554</v>
      </c>
      <c r="G70" s="76"/>
      <c r="H70" s="76"/>
      <c r="I70" s="76"/>
      <c r="J70" s="76"/>
      <c r="K70" s="76"/>
      <c r="L70" s="76"/>
      <c r="M70" s="76"/>
      <c r="N70" s="76"/>
    </row>
    <row r="71" spans="2:14">
      <c r="E71" s="58">
        <v>0</v>
      </c>
      <c r="F71" s="58">
        <v>0</v>
      </c>
      <c r="G71" s="58"/>
      <c r="H71" s="58"/>
      <c r="I71" s="58"/>
      <c r="J71" s="58"/>
      <c r="K71" s="58"/>
      <c r="L71" s="58"/>
      <c r="M71" s="58"/>
      <c r="N71" s="58"/>
    </row>
    <row r="72" spans="2:14">
      <c r="E72" s="133"/>
      <c r="F72" s="133"/>
      <c r="G72" s="133"/>
      <c r="H72" s="133"/>
      <c r="I72" s="133"/>
      <c r="J72" s="133"/>
      <c r="K72" s="133"/>
      <c r="L72" s="133"/>
      <c r="M72" s="133"/>
      <c r="N72" s="133"/>
    </row>
    <row r="73" spans="2:14" ht="21">
      <c r="B73" s="425" t="s">
        <v>18</v>
      </c>
      <c r="C73" s="425"/>
      <c r="D73" s="425"/>
    </row>
    <row r="74" spans="2:14">
      <c r="B74" s="71" t="s">
        <v>31</v>
      </c>
      <c r="C74" s="71" t="s">
        <v>30</v>
      </c>
      <c r="D74" s="71" t="s">
        <v>32</v>
      </c>
      <c r="E74" s="78">
        <v>2016</v>
      </c>
      <c r="F74" s="78">
        <v>2017</v>
      </c>
      <c r="G74" s="78">
        <v>2018</v>
      </c>
      <c r="H74" s="78">
        <v>2019</v>
      </c>
      <c r="I74" s="78">
        <v>2020</v>
      </c>
      <c r="J74" s="78">
        <v>2021</v>
      </c>
      <c r="K74" s="78">
        <v>2022</v>
      </c>
      <c r="L74" s="78">
        <v>2023</v>
      </c>
      <c r="M74" s="78">
        <v>2024</v>
      </c>
      <c r="N74" s="78">
        <v>2025</v>
      </c>
    </row>
    <row r="75" spans="2:14">
      <c r="B75" s="159" t="str">
        <f t="shared" ref="B75:D94" si="1">B9</f>
        <v>GbE</v>
      </c>
      <c r="C75" s="160" t="str">
        <f t="shared" si="1"/>
        <v>500 m</v>
      </c>
      <c r="D75" s="161" t="str">
        <f t="shared" si="1"/>
        <v>SFP</v>
      </c>
      <c r="E75" s="416">
        <f>'Ethernet Total'!E84</f>
        <v>10.178233731377588</v>
      </c>
      <c r="F75" s="416">
        <f>'Ethernet Total'!F84</f>
        <v>8.9746992158904888</v>
      </c>
      <c r="G75" s="416"/>
      <c r="H75" s="416"/>
      <c r="I75" s="416"/>
      <c r="J75" s="416"/>
      <c r="K75" s="416"/>
      <c r="L75" s="416"/>
      <c r="M75" s="416"/>
      <c r="N75" s="416"/>
    </row>
    <row r="76" spans="2:14">
      <c r="B76" s="162" t="str">
        <f t="shared" si="1"/>
        <v>GbE</v>
      </c>
      <c r="C76" s="163" t="str">
        <f t="shared" si="1"/>
        <v>10 km</v>
      </c>
      <c r="D76" s="164" t="str">
        <f t="shared" si="1"/>
        <v>SFP</v>
      </c>
      <c r="E76" s="193">
        <f>'Ethernet Total'!E85</f>
        <v>11.313150064475876</v>
      </c>
      <c r="F76" s="193">
        <f>'Ethernet Total'!F85</f>
        <v>9.7279618337487541</v>
      </c>
      <c r="G76" s="193"/>
      <c r="H76" s="193"/>
      <c r="I76" s="193"/>
      <c r="J76" s="193"/>
      <c r="K76" s="193"/>
      <c r="L76" s="193"/>
      <c r="M76" s="193"/>
      <c r="N76" s="193"/>
    </row>
    <row r="77" spans="2:14">
      <c r="B77" s="162" t="str">
        <f t="shared" si="1"/>
        <v>GbE</v>
      </c>
      <c r="C77" s="163" t="str">
        <f t="shared" si="1"/>
        <v>40 km</v>
      </c>
      <c r="D77" s="164" t="str">
        <f t="shared" si="1"/>
        <v>SFP</v>
      </c>
      <c r="E77" s="193">
        <f>'Ethernet Total'!E86</f>
        <v>14.223250006112197</v>
      </c>
      <c r="F77" s="193">
        <f>'Ethernet Total'!F86</f>
        <v>11.270556706605298</v>
      </c>
      <c r="G77" s="193"/>
      <c r="H77" s="193"/>
      <c r="I77" s="193"/>
      <c r="J77" s="193"/>
      <c r="K77" s="193"/>
      <c r="L77" s="193"/>
      <c r="M77" s="193"/>
      <c r="N77" s="193"/>
    </row>
    <row r="78" spans="2:14">
      <c r="B78" s="162" t="str">
        <f t="shared" si="1"/>
        <v>GbE</v>
      </c>
      <c r="C78" s="163" t="str">
        <f t="shared" si="1"/>
        <v>80 km</v>
      </c>
      <c r="D78" s="163" t="str">
        <f t="shared" si="1"/>
        <v>SFP</v>
      </c>
      <c r="E78" s="193">
        <f>'Ethernet Total'!E87</f>
        <v>47.263945249069465</v>
      </c>
      <c r="F78" s="193">
        <f>'Ethernet Total'!F87</f>
        <v>42.349942382451964</v>
      </c>
      <c r="G78" s="193"/>
      <c r="H78" s="193"/>
      <c r="I78" s="193"/>
      <c r="J78" s="193"/>
      <c r="K78" s="193"/>
      <c r="L78" s="193"/>
      <c r="M78" s="193"/>
      <c r="N78" s="193"/>
    </row>
    <row r="79" spans="2:14">
      <c r="B79" s="165" t="str">
        <f t="shared" si="1"/>
        <v>GbE &amp; Fast Ethernet</v>
      </c>
      <c r="C79" s="166" t="str">
        <f t="shared" si="1"/>
        <v>Various</v>
      </c>
      <c r="D79" s="166" t="str">
        <f t="shared" si="1"/>
        <v>Legacy/discontinued</v>
      </c>
      <c r="E79" s="336">
        <f>'Ethernet Total'!E88</f>
        <v>18</v>
      </c>
      <c r="F79" s="336">
        <f>'Ethernet Total'!F88</f>
        <v>0</v>
      </c>
      <c r="G79" s="336"/>
      <c r="H79" s="336"/>
      <c r="I79" s="336"/>
      <c r="J79" s="336"/>
      <c r="K79" s="336"/>
      <c r="L79" s="336"/>
      <c r="M79" s="336"/>
      <c r="N79" s="336"/>
    </row>
    <row r="80" spans="2:14">
      <c r="B80" s="162" t="str">
        <f t="shared" si="1"/>
        <v>10GbE</v>
      </c>
      <c r="C80" s="163" t="str">
        <f t="shared" si="1"/>
        <v>300 m</v>
      </c>
      <c r="D80" s="163" t="str">
        <f t="shared" si="1"/>
        <v>XFP</v>
      </c>
      <c r="E80" s="193">
        <f>'Ethernet Total'!E89</f>
        <v>65.084287545305614</v>
      </c>
      <c r="F80" s="193">
        <f>'Ethernet Total'!F89</f>
        <v>58.749084731162213</v>
      </c>
      <c r="G80" s="193"/>
      <c r="H80" s="193"/>
      <c r="I80" s="193"/>
      <c r="J80" s="193"/>
      <c r="K80" s="193"/>
      <c r="L80" s="193"/>
      <c r="M80" s="193"/>
      <c r="N80" s="193"/>
    </row>
    <row r="81" spans="2:14">
      <c r="B81" s="162" t="str">
        <f t="shared" si="1"/>
        <v>10GbE</v>
      </c>
      <c r="C81" s="163" t="str">
        <f t="shared" si="1"/>
        <v>300 m</v>
      </c>
      <c r="D81" s="163" t="str">
        <f t="shared" si="1"/>
        <v>SFP+</v>
      </c>
      <c r="E81" s="193">
        <f>'Ethernet Total'!E90</f>
        <v>18.016278339273537</v>
      </c>
      <c r="F81" s="193">
        <f>'Ethernet Total'!F90</f>
        <v>15.097691372748406</v>
      </c>
      <c r="G81" s="193"/>
      <c r="H81" s="193"/>
      <c r="I81" s="193"/>
      <c r="J81" s="193"/>
      <c r="K81" s="193"/>
      <c r="L81" s="193"/>
      <c r="M81" s="193"/>
      <c r="N81" s="193"/>
    </row>
    <row r="82" spans="2:14">
      <c r="B82" s="162" t="str">
        <f t="shared" si="1"/>
        <v>10GbE LRM</v>
      </c>
      <c r="C82" s="163" t="str">
        <f t="shared" si="1"/>
        <v>220 m</v>
      </c>
      <c r="D82" s="163" t="str">
        <f t="shared" si="1"/>
        <v>SFP+</v>
      </c>
      <c r="E82" s="193">
        <f>'Ethernet Total'!E91</f>
        <v>78.390761412913719</v>
      </c>
      <c r="F82" s="193">
        <f>'Ethernet Total'!F91</f>
        <v>66.716018564745482</v>
      </c>
      <c r="G82" s="193"/>
      <c r="H82" s="193"/>
      <c r="I82" s="193"/>
      <c r="J82" s="193"/>
      <c r="K82" s="193"/>
      <c r="L82" s="193"/>
      <c r="M82" s="193"/>
      <c r="N82" s="193"/>
    </row>
    <row r="83" spans="2:14">
      <c r="B83" s="162" t="str">
        <f t="shared" si="1"/>
        <v>10GbE</v>
      </c>
      <c r="C83" s="163" t="str">
        <f t="shared" si="1"/>
        <v>10 km</v>
      </c>
      <c r="D83" s="163" t="str">
        <f t="shared" si="1"/>
        <v>XFP</v>
      </c>
      <c r="E83" s="193">
        <f>'Ethernet Total'!E92</f>
        <v>67.576972221049004</v>
      </c>
      <c r="F83" s="193">
        <f>'Ethernet Total'!F92</f>
        <v>51.799368807617711</v>
      </c>
      <c r="G83" s="193"/>
      <c r="H83" s="193"/>
      <c r="I83" s="193"/>
      <c r="J83" s="193"/>
      <c r="K83" s="193"/>
      <c r="L83" s="193"/>
      <c r="M83" s="193"/>
      <c r="N83" s="193"/>
    </row>
    <row r="84" spans="2:14">
      <c r="B84" s="162" t="str">
        <f t="shared" si="1"/>
        <v>10GbE</v>
      </c>
      <c r="C84" s="163" t="str">
        <f t="shared" si="1"/>
        <v>10 km</v>
      </c>
      <c r="D84" s="163" t="str">
        <f t="shared" si="1"/>
        <v>SFP+</v>
      </c>
      <c r="E84" s="194">
        <f>'Ethernet Total'!E93</f>
        <v>38.465958311427336</v>
      </c>
      <c r="F84" s="194">
        <f>'Ethernet Total'!F93</f>
        <v>30.5</v>
      </c>
      <c r="G84" s="194"/>
      <c r="H84" s="194"/>
      <c r="I84" s="194"/>
      <c r="J84" s="194"/>
      <c r="K84" s="194"/>
      <c r="L84" s="194"/>
      <c r="M84" s="194"/>
      <c r="N84" s="194"/>
    </row>
    <row r="85" spans="2:14">
      <c r="B85" s="162" t="str">
        <f t="shared" si="1"/>
        <v>10GbE</v>
      </c>
      <c r="C85" s="163" t="str">
        <f t="shared" si="1"/>
        <v>40 km</v>
      </c>
      <c r="D85" s="163" t="str">
        <f t="shared" si="1"/>
        <v>XFP</v>
      </c>
      <c r="E85" s="193">
        <f>'Ethernet Total'!E94</f>
        <v>202.96860771881492</v>
      </c>
      <c r="F85" s="193">
        <f>'Ethernet Total'!F94</f>
        <v>139.47449702400385</v>
      </c>
      <c r="G85" s="193"/>
      <c r="H85" s="193"/>
      <c r="I85" s="193"/>
      <c r="J85" s="193"/>
      <c r="K85" s="193"/>
      <c r="L85" s="193"/>
      <c r="M85" s="193"/>
      <c r="N85" s="193"/>
    </row>
    <row r="86" spans="2:14">
      <c r="B86" s="162" t="str">
        <f t="shared" si="1"/>
        <v>10GbE</v>
      </c>
      <c r="C86" s="163" t="str">
        <f t="shared" si="1"/>
        <v>40 km</v>
      </c>
      <c r="D86" s="163" t="str">
        <f t="shared" si="1"/>
        <v>SFP+</v>
      </c>
      <c r="E86" s="193">
        <f>'Ethernet Total'!E95</f>
        <v>191.20778168956542</v>
      </c>
      <c r="F86" s="193">
        <f>'Ethernet Total'!F95</f>
        <v>155.78241680453388</v>
      </c>
      <c r="G86" s="193"/>
      <c r="H86" s="193"/>
      <c r="I86" s="193"/>
      <c r="J86" s="193"/>
      <c r="K86" s="193"/>
      <c r="L86" s="193"/>
      <c r="M86" s="193"/>
      <c r="N86" s="193"/>
    </row>
    <row r="87" spans="2:14">
      <c r="B87" s="162" t="str">
        <f t="shared" si="1"/>
        <v>10GbE</v>
      </c>
      <c r="C87" s="163" t="str">
        <f t="shared" si="1"/>
        <v>80 km</v>
      </c>
      <c r="D87" s="163" t="str">
        <f t="shared" si="1"/>
        <v>XFP</v>
      </c>
      <c r="E87" s="193">
        <f>'Ethernet Total'!E96</f>
        <v>272.0748723385496</v>
      </c>
      <c r="F87" s="193">
        <f>'Ethernet Total'!F96</f>
        <v>279.05568350167476</v>
      </c>
      <c r="G87" s="193"/>
      <c r="H87" s="193"/>
      <c r="I87" s="193"/>
      <c r="J87" s="193"/>
      <c r="K87" s="193"/>
      <c r="L87" s="193"/>
      <c r="M87" s="193"/>
      <c r="N87" s="193"/>
    </row>
    <row r="88" spans="2:14">
      <c r="B88" s="162" t="str">
        <f t="shared" si="1"/>
        <v>10GbE</v>
      </c>
      <c r="C88" s="163" t="str">
        <f t="shared" si="1"/>
        <v>80 km</v>
      </c>
      <c r="D88" s="163" t="str">
        <f t="shared" si="1"/>
        <v>SFP+</v>
      </c>
      <c r="E88" s="193">
        <f>'Ethernet Total'!E97</f>
        <v>362.31733736347383</v>
      </c>
      <c r="F88" s="193">
        <f>'Ethernet Total'!F97</f>
        <v>296.14130230693672</v>
      </c>
      <c r="G88" s="193"/>
      <c r="H88" s="193"/>
      <c r="I88" s="193"/>
      <c r="J88" s="193"/>
      <c r="K88" s="193"/>
      <c r="L88" s="193"/>
      <c r="M88" s="193"/>
      <c r="N88" s="193"/>
    </row>
    <row r="89" spans="2:14">
      <c r="B89" s="165" t="str">
        <f t="shared" si="1"/>
        <v>10GbE</v>
      </c>
      <c r="C89" s="166" t="str">
        <f t="shared" si="1"/>
        <v>Various</v>
      </c>
      <c r="D89" s="166" t="str">
        <f t="shared" si="1"/>
        <v>Legacy/discontinued</v>
      </c>
      <c r="E89" s="336">
        <f>'Ethernet Total'!E98</f>
        <v>99.093186017554928</v>
      </c>
      <c r="F89" s="336">
        <f>'Ethernet Total'!F98</f>
        <v>94.281145957499305</v>
      </c>
      <c r="G89" s="336"/>
      <c r="H89" s="336"/>
      <c r="I89" s="336"/>
      <c r="J89" s="336"/>
      <c r="K89" s="336"/>
      <c r="L89" s="336"/>
      <c r="M89" s="336"/>
      <c r="N89" s="336"/>
    </row>
    <row r="90" spans="2:14">
      <c r="B90" s="162" t="str">
        <f t="shared" si="1"/>
        <v>25GbE SR</v>
      </c>
      <c r="C90" s="163" t="str">
        <f t="shared" si="1"/>
        <v>100 - 300 m</v>
      </c>
      <c r="D90" s="163" t="str">
        <f t="shared" si="1"/>
        <v>SFP28</v>
      </c>
      <c r="E90" s="193">
        <f>'Ethernet Total'!E99</f>
        <v>187.14315701091519</v>
      </c>
      <c r="F90" s="193">
        <f>'Ethernet Total'!F99</f>
        <v>141.11071819746516</v>
      </c>
      <c r="G90" s="193"/>
      <c r="H90" s="193"/>
      <c r="I90" s="193"/>
      <c r="J90" s="193"/>
      <c r="K90" s="193"/>
      <c r="L90" s="193"/>
      <c r="M90" s="193"/>
      <c r="N90" s="193"/>
    </row>
    <row r="91" spans="2:14">
      <c r="B91" s="162" t="str">
        <f t="shared" si="1"/>
        <v>25GbE LR</v>
      </c>
      <c r="C91" s="163" t="str">
        <f t="shared" si="1"/>
        <v>10 km</v>
      </c>
      <c r="D91" s="163" t="str">
        <f t="shared" si="1"/>
        <v>SFP28</v>
      </c>
      <c r="E91" s="193">
        <f>'Ethernet Total'!E100</f>
        <v>456.24032541776609</v>
      </c>
      <c r="F91" s="193">
        <f>'Ethernet Total'!F100</f>
        <v>324.10355668962507</v>
      </c>
      <c r="G91" s="193"/>
      <c r="H91" s="193"/>
      <c r="I91" s="193"/>
      <c r="J91" s="193"/>
      <c r="K91" s="193"/>
      <c r="L91" s="193"/>
      <c r="M91" s="193"/>
      <c r="N91" s="193"/>
    </row>
    <row r="92" spans="2:14">
      <c r="B92" s="165" t="str">
        <f t="shared" si="1"/>
        <v>25GbE ER</v>
      </c>
      <c r="C92" s="166" t="str">
        <f t="shared" si="1"/>
        <v>40 km</v>
      </c>
      <c r="D92" s="166" t="str">
        <f t="shared" si="1"/>
        <v>SFP28</v>
      </c>
      <c r="E92" s="336">
        <f>'Ethernet Total'!E101</f>
        <v>0</v>
      </c>
      <c r="F92" s="336">
        <f>'Ethernet Total'!F101</f>
        <v>0</v>
      </c>
      <c r="G92" s="336"/>
      <c r="H92" s="336"/>
      <c r="I92" s="336"/>
      <c r="J92" s="336"/>
      <c r="K92" s="336"/>
      <c r="L92" s="336"/>
      <c r="M92" s="336"/>
      <c r="N92" s="336"/>
    </row>
    <row r="93" spans="2:14">
      <c r="B93" s="159" t="str">
        <f t="shared" si="1"/>
        <v>40G SR4</v>
      </c>
      <c r="C93" s="160" t="str">
        <f t="shared" si="1"/>
        <v>100 m</v>
      </c>
      <c r="D93" s="161" t="str">
        <f t="shared" si="1"/>
        <v>QSFP+</v>
      </c>
      <c r="E93" s="416">
        <f>'Ethernet Total'!E102</f>
        <v>96.595063887564976</v>
      </c>
      <c r="F93" s="416">
        <f>'Ethernet Total'!F102</f>
        <v>80.379797575925679</v>
      </c>
      <c r="G93" s="416"/>
      <c r="H93" s="416"/>
      <c r="I93" s="416"/>
      <c r="J93" s="416"/>
      <c r="K93" s="416"/>
      <c r="L93" s="416"/>
      <c r="M93" s="416"/>
      <c r="N93" s="416"/>
    </row>
    <row r="94" spans="2:14">
      <c r="B94" s="162" t="str">
        <f t="shared" si="1"/>
        <v>40GbE MM duplex</v>
      </c>
      <c r="C94" s="163" t="str">
        <f t="shared" si="1"/>
        <v>100 m</v>
      </c>
      <c r="D94" s="164" t="str">
        <f t="shared" si="1"/>
        <v>QSFP+</v>
      </c>
      <c r="E94" s="193">
        <f>'Ethernet Total'!E103</f>
        <v>129.89186936548299</v>
      </c>
      <c r="F94" s="193">
        <f>'Ethernet Total'!F103</f>
        <v>129.20799020411209</v>
      </c>
      <c r="G94" s="193"/>
      <c r="H94" s="193"/>
      <c r="I94" s="193"/>
      <c r="J94" s="193"/>
      <c r="K94" s="193"/>
      <c r="L94" s="193"/>
      <c r="M94" s="193"/>
      <c r="N94" s="193"/>
    </row>
    <row r="95" spans="2:14">
      <c r="B95" s="162" t="str">
        <f t="shared" ref="B95:D114" si="2">B29</f>
        <v>40GbE eSR</v>
      </c>
      <c r="C95" s="163" t="str">
        <f t="shared" si="2"/>
        <v>300 m</v>
      </c>
      <c r="D95" s="164" t="str">
        <f t="shared" si="2"/>
        <v>QSFP+</v>
      </c>
      <c r="E95" s="193">
        <f>'Ethernet Total'!E104</f>
        <v>106.66614587912188</v>
      </c>
      <c r="F95" s="193">
        <f>'Ethernet Total'!F104</f>
        <v>80.99928194026171</v>
      </c>
      <c r="G95" s="193"/>
      <c r="H95" s="193"/>
      <c r="I95" s="193"/>
      <c r="J95" s="193"/>
      <c r="K95" s="193"/>
      <c r="L95" s="193"/>
      <c r="M95" s="193"/>
      <c r="N95" s="193"/>
    </row>
    <row r="96" spans="2:14">
      <c r="B96" s="162" t="str">
        <f t="shared" si="2"/>
        <v>40 GbE PSM4</v>
      </c>
      <c r="C96" s="163" t="str">
        <f t="shared" si="2"/>
        <v>500 m</v>
      </c>
      <c r="D96" s="164" t="str">
        <f t="shared" si="2"/>
        <v>QSFP+</v>
      </c>
      <c r="E96" s="193">
        <f>'Ethernet Total'!E105</f>
        <v>253.19068527507093</v>
      </c>
      <c r="F96" s="193">
        <f>'Ethernet Total'!F105</f>
        <v>262.79055146339874</v>
      </c>
      <c r="G96" s="193"/>
      <c r="H96" s="193"/>
      <c r="I96" s="193"/>
      <c r="J96" s="193"/>
      <c r="K96" s="193"/>
      <c r="L96" s="193"/>
      <c r="M96" s="193"/>
      <c r="N96" s="193"/>
    </row>
    <row r="97" spans="2:14">
      <c r="B97" s="162" t="str">
        <f t="shared" si="2"/>
        <v>40GbE (FR)</v>
      </c>
      <c r="C97" s="163" t="str">
        <f t="shared" si="2"/>
        <v>2 km</v>
      </c>
      <c r="D97" s="164" t="str">
        <f t="shared" si="2"/>
        <v>CFP</v>
      </c>
      <c r="E97" s="193">
        <f>'Ethernet Total'!E106</f>
        <v>4569.894941368153</v>
      </c>
      <c r="F97" s="193">
        <f>'Ethernet Total'!F106</f>
        <v>5251.681208639473</v>
      </c>
      <c r="G97" s="193"/>
      <c r="H97" s="193"/>
      <c r="I97" s="193"/>
      <c r="J97" s="193"/>
      <c r="K97" s="193"/>
      <c r="L97" s="193"/>
      <c r="M97" s="193"/>
      <c r="N97" s="193"/>
    </row>
    <row r="98" spans="2:14">
      <c r="B98" s="162" t="str">
        <f t="shared" si="2"/>
        <v>40GbE (LR4 subspec)</v>
      </c>
      <c r="C98" s="163" t="str">
        <f t="shared" si="2"/>
        <v>2 km</v>
      </c>
      <c r="D98" s="164" t="str">
        <f t="shared" si="2"/>
        <v>QSFP+</v>
      </c>
      <c r="E98" s="193">
        <f>'Ethernet Total'!E107</f>
        <v>377.60055209491952</v>
      </c>
      <c r="F98" s="193">
        <f>'Ethernet Total'!F107</f>
        <v>343.5254726908467</v>
      </c>
      <c r="G98" s="193"/>
      <c r="H98" s="193"/>
      <c r="I98" s="193"/>
      <c r="J98" s="193"/>
      <c r="K98" s="193"/>
      <c r="L98" s="193"/>
      <c r="M98" s="193"/>
      <c r="N98" s="193"/>
    </row>
    <row r="99" spans="2:14">
      <c r="B99" s="162" t="str">
        <f t="shared" si="2"/>
        <v>40GbE</v>
      </c>
      <c r="C99" s="163" t="str">
        <f t="shared" si="2"/>
        <v>10 km</v>
      </c>
      <c r="D99" s="164" t="str">
        <f t="shared" si="2"/>
        <v>CFP</v>
      </c>
      <c r="E99" s="193">
        <f>'Ethernet Total'!E108</f>
        <v>1174.9655306999969</v>
      </c>
      <c r="F99" s="193">
        <f>'Ethernet Total'!F108</f>
        <v>1350.8997571323105</v>
      </c>
      <c r="G99" s="193"/>
      <c r="H99" s="193"/>
      <c r="I99" s="193"/>
      <c r="J99" s="193"/>
      <c r="K99" s="193"/>
      <c r="L99" s="193"/>
      <c r="M99" s="193"/>
      <c r="N99" s="193"/>
    </row>
    <row r="100" spans="2:14">
      <c r="B100" s="162" t="str">
        <f t="shared" si="2"/>
        <v>40GbE</v>
      </c>
      <c r="C100" s="163" t="str">
        <f t="shared" si="2"/>
        <v>10 km</v>
      </c>
      <c r="D100" s="164" t="str">
        <f t="shared" si="2"/>
        <v>QSFP+</v>
      </c>
      <c r="E100" s="193">
        <f>'Ethernet Total'!E109</f>
        <v>427.72742888770347</v>
      </c>
      <c r="F100" s="193">
        <f>'Ethernet Total'!F109</f>
        <v>401.36672508917627</v>
      </c>
      <c r="G100" s="193"/>
      <c r="H100" s="193"/>
      <c r="I100" s="193"/>
      <c r="J100" s="193"/>
      <c r="K100" s="193"/>
      <c r="L100" s="193"/>
      <c r="M100" s="193"/>
      <c r="N100" s="193"/>
    </row>
    <row r="101" spans="2:14">
      <c r="B101" s="165" t="str">
        <f t="shared" si="2"/>
        <v>40GbE</v>
      </c>
      <c r="C101" s="166" t="str">
        <f t="shared" si="2"/>
        <v>40 km</v>
      </c>
      <c r="D101" s="167" t="str">
        <f t="shared" si="2"/>
        <v>all</v>
      </c>
      <c r="E101" s="336">
        <f>'Ethernet Total'!E110</f>
        <v>1673.0572324239708</v>
      </c>
      <c r="F101" s="336">
        <f>'Ethernet Total'!F110</f>
        <v>1459.2330281290015</v>
      </c>
      <c r="G101" s="336"/>
      <c r="H101" s="336"/>
      <c r="I101" s="336"/>
      <c r="J101" s="336"/>
      <c r="K101" s="336"/>
      <c r="L101" s="336"/>
      <c r="M101" s="336"/>
      <c r="N101" s="336"/>
    </row>
    <row r="102" spans="2:14">
      <c r="B102" s="159" t="str">
        <f t="shared" si="2"/>
        <v xml:space="preserve">50G </v>
      </c>
      <c r="C102" s="160" t="str">
        <f t="shared" si="2"/>
        <v>100 m</v>
      </c>
      <c r="D102" s="160" t="str">
        <f t="shared" si="2"/>
        <v>all</v>
      </c>
      <c r="E102" s="416">
        <f>'Ethernet Total'!E111</f>
        <v>0</v>
      </c>
      <c r="F102" s="416">
        <f>'Ethernet Total'!F111</f>
        <v>0</v>
      </c>
      <c r="G102" s="416"/>
      <c r="H102" s="416"/>
      <c r="I102" s="416"/>
      <c r="J102" s="416"/>
      <c r="K102" s="416"/>
      <c r="L102" s="416"/>
      <c r="M102" s="416"/>
      <c r="N102" s="416"/>
    </row>
    <row r="103" spans="2:14">
      <c r="B103" s="162" t="str">
        <f t="shared" si="2"/>
        <v xml:space="preserve">50G </v>
      </c>
      <c r="C103" s="163" t="str">
        <f t="shared" si="2"/>
        <v>2 km</v>
      </c>
      <c r="D103" s="163" t="str">
        <f t="shared" si="2"/>
        <v>all</v>
      </c>
      <c r="E103" s="193">
        <f>'Ethernet Total'!E112</f>
        <v>0</v>
      </c>
      <c r="F103" s="193">
        <f>'Ethernet Total'!F112</f>
        <v>0</v>
      </c>
      <c r="G103" s="193"/>
      <c r="H103" s="193"/>
      <c r="I103" s="193"/>
      <c r="J103" s="193"/>
      <c r="K103" s="193"/>
      <c r="L103" s="193"/>
      <c r="M103" s="193"/>
      <c r="N103" s="193"/>
    </row>
    <row r="104" spans="2:14">
      <c r="B104" s="162" t="str">
        <f t="shared" si="2"/>
        <v xml:space="preserve">50G </v>
      </c>
      <c r="C104" s="163" t="str">
        <f t="shared" si="2"/>
        <v>10 km</v>
      </c>
      <c r="D104" s="163" t="str">
        <f t="shared" si="2"/>
        <v>all</v>
      </c>
      <c r="E104" s="193">
        <f>'Ethernet Total'!E113</f>
        <v>0</v>
      </c>
      <c r="F104" s="193">
        <f>'Ethernet Total'!F113</f>
        <v>0</v>
      </c>
      <c r="G104" s="193"/>
      <c r="H104" s="193"/>
      <c r="I104" s="193"/>
      <c r="J104" s="193"/>
      <c r="K104" s="193"/>
      <c r="L104" s="193"/>
      <c r="M104" s="193"/>
      <c r="N104" s="193"/>
    </row>
    <row r="105" spans="2:14">
      <c r="B105" s="162" t="str">
        <f t="shared" si="2"/>
        <v xml:space="preserve">50G </v>
      </c>
      <c r="C105" s="163" t="str">
        <f t="shared" si="2"/>
        <v>40 km</v>
      </c>
      <c r="D105" s="163" t="str">
        <f t="shared" si="2"/>
        <v>all</v>
      </c>
      <c r="E105" s="336">
        <f>'Ethernet Total'!E114</f>
        <v>0</v>
      </c>
      <c r="F105" s="336">
        <f>'Ethernet Total'!F114</f>
        <v>0</v>
      </c>
      <c r="G105" s="336"/>
      <c r="H105" s="336"/>
      <c r="I105" s="336"/>
      <c r="J105" s="336"/>
      <c r="K105" s="336"/>
      <c r="L105" s="336"/>
      <c r="M105" s="336"/>
      <c r="N105" s="336"/>
    </row>
    <row r="106" spans="2:14">
      <c r="B106" s="165" t="str">
        <f t="shared" si="2"/>
        <v xml:space="preserve">50G </v>
      </c>
      <c r="C106" s="166" t="str">
        <f t="shared" si="2"/>
        <v>80 km</v>
      </c>
      <c r="D106" s="166" t="str">
        <f t="shared" si="2"/>
        <v>all</v>
      </c>
      <c r="E106" s="193">
        <f>'Ethernet Total'!E115</f>
        <v>0</v>
      </c>
      <c r="F106" s="193">
        <f>'Ethernet Total'!F115</f>
        <v>0</v>
      </c>
      <c r="G106" s="193"/>
      <c r="H106" s="193"/>
      <c r="I106" s="193"/>
      <c r="J106" s="193"/>
      <c r="K106" s="193"/>
      <c r="L106" s="193"/>
      <c r="M106" s="193"/>
      <c r="N106" s="193"/>
    </row>
    <row r="107" spans="2:14">
      <c r="B107" s="159" t="str">
        <f t="shared" si="2"/>
        <v>100G</v>
      </c>
      <c r="C107" s="160" t="str">
        <f t="shared" si="2"/>
        <v>100 m</v>
      </c>
      <c r="D107" s="161" t="str">
        <f t="shared" si="2"/>
        <v>CFP</v>
      </c>
      <c r="E107" s="193">
        <f>'Ethernet Total'!E116</f>
        <v>1422.7039686825053</v>
      </c>
      <c r="F107" s="193">
        <f>'Ethernet Total'!F116</f>
        <v>1273.3986691740201</v>
      </c>
      <c r="G107" s="193"/>
      <c r="H107" s="193"/>
      <c r="I107" s="193"/>
      <c r="J107" s="193"/>
      <c r="K107" s="193"/>
      <c r="L107" s="193"/>
      <c r="M107" s="193"/>
      <c r="N107" s="193"/>
    </row>
    <row r="108" spans="2:14">
      <c r="B108" s="162" t="str">
        <f t="shared" si="2"/>
        <v>100G</v>
      </c>
      <c r="C108" s="163" t="str">
        <f t="shared" si="2"/>
        <v>100 m</v>
      </c>
      <c r="D108" s="164" t="str">
        <f t="shared" si="2"/>
        <v>CFP2/4</v>
      </c>
      <c r="E108" s="193">
        <f>'Ethernet Total'!E117</f>
        <v>1204.7629951912068</v>
      </c>
      <c r="F108" s="193">
        <f>'Ethernet Total'!F117</f>
        <v>1092.608197443808</v>
      </c>
      <c r="G108" s="193"/>
      <c r="H108" s="193"/>
      <c r="I108" s="193"/>
      <c r="J108" s="193"/>
      <c r="K108" s="193"/>
      <c r="L108" s="193"/>
      <c r="M108" s="193"/>
      <c r="N108" s="193"/>
    </row>
    <row r="109" spans="2:14">
      <c r="B109" s="162" t="str">
        <f t="shared" si="2"/>
        <v>100G SR4</v>
      </c>
      <c r="C109" s="163" t="str">
        <f t="shared" si="2"/>
        <v>100 m</v>
      </c>
      <c r="D109" s="164" t="str">
        <f t="shared" si="2"/>
        <v>QSFP28</v>
      </c>
      <c r="E109" s="193">
        <f>'Ethernet Total'!E118</f>
        <v>258.09426618771823</v>
      </c>
      <c r="F109" s="193">
        <f>'Ethernet Total'!F118</f>
        <v>182.02277386466108</v>
      </c>
      <c r="G109" s="193"/>
      <c r="H109" s="193"/>
      <c r="I109" s="193"/>
      <c r="J109" s="193"/>
      <c r="K109" s="193"/>
      <c r="L109" s="193"/>
      <c r="M109" s="193"/>
      <c r="N109" s="193"/>
    </row>
    <row r="110" spans="2:14">
      <c r="B110" s="162" t="str">
        <f t="shared" si="2"/>
        <v>100G SR2</v>
      </c>
      <c r="C110" s="163" t="str">
        <f t="shared" si="2"/>
        <v>100 m</v>
      </c>
      <c r="D110" s="164" t="str">
        <f t="shared" si="2"/>
        <v>SFP-DD, DSFP</v>
      </c>
      <c r="E110" s="193">
        <f>'Ethernet Total'!E119</f>
        <v>0</v>
      </c>
      <c r="F110" s="193">
        <f>'Ethernet Total'!F119</f>
        <v>0</v>
      </c>
      <c r="G110" s="193"/>
      <c r="H110" s="193"/>
      <c r="I110" s="193"/>
      <c r="J110" s="193"/>
      <c r="K110" s="193"/>
      <c r="L110" s="193"/>
      <c r="M110" s="193"/>
      <c r="N110" s="193"/>
    </row>
    <row r="111" spans="2:14">
      <c r="B111" s="162" t="str">
        <f t="shared" si="2"/>
        <v>100G MM Duplex</v>
      </c>
      <c r="C111" s="163" t="str">
        <f t="shared" si="2"/>
        <v>100 m</v>
      </c>
      <c r="D111" s="164" t="str">
        <f t="shared" si="2"/>
        <v>QSFP28</v>
      </c>
      <c r="E111" s="193">
        <f>'Ethernet Total'!E120</f>
        <v>0</v>
      </c>
      <c r="F111" s="193">
        <f>'Ethernet Total'!F120</f>
        <v>0</v>
      </c>
      <c r="G111" s="193"/>
      <c r="H111" s="193"/>
      <c r="I111" s="193"/>
      <c r="J111" s="193"/>
      <c r="K111" s="193"/>
      <c r="L111" s="193"/>
      <c r="M111" s="193"/>
      <c r="N111" s="193"/>
    </row>
    <row r="112" spans="2:14">
      <c r="B112" s="162" t="str">
        <f t="shared" si="2"/>
        <v>100G eSR</v>
      </c>
      <c r="C112" s="163" t="str">
        <f t="shared" si="2"/>
        <v>300 m</v>
      </c>
      <c r="D112" s="164" t="str">
        <f t="shared" si="2"/>
        <v>QSFP28</v>
      </c>
      <c r="E112" s="193">
        <f>'Ethernet Total'!E121</f>
        <v>0</v>
      </c>
      <c r="F112" s="193">
        <f>'Ethernet Total'!F121</f>
        <v>0</v>
      </c>
      <c r="G112" s="193"/>
      <c r="H112" s="193"/>
      <c r="I112" s="193"/>
      <c r="J112" s="193"/>
      <c r="K112" s="193"/>
      <c r="L112" s="193"/>
      <c r="M112" s="193"/>
      <c r="N112" s="193"/>
    </row>
    <row r="113" spans="2:14">
      <c r="B113" s="162" t="str">
        <f t="shared" si="2"/>
        <v>100G PSM4</v>
      </c>
      <c r="C113" s="163" t="str">
        <f t="shared" si="2"/>
        <v>500 m</v>
      </c>
      <c r="D113" s="164" t="str">
        <f t="shared" si="2"/>
        <v>QSFP28</v>
      </c>
      <c r="E113" s="193">
        <f>'Ethernet Total'!E122</f>
        <v>337.41687156790022</v>
      </c>
      <c r="F113" s="193">
        <f>'Ethernet Total'!F122</f>
        <v>222.65569307558187</v>
      </c>
      <c r="G113" s="193"/>
      <c r="H113" s="193"/>
      <c r="I113" s="193"/>
      <c r="J113" s="193"/>
      <c r="K113" s="193"/>
      <c r="L113" s="193"/>
      <c r="M113" s="193"/>
      <c r="N113" s="193"/>
    </row>
    <row r="114" spans="2:14">
      <c r="B114" s="162" t="str">
        <f t="shared" si="2"/>
        <v>100G DR</v>
      </c>
      <c r="C114" s="163" t="str">
        <f t="shared" si="2"/>
        <v>500 m</v>
      </c>
      <c r="D114" s="164" t="str">
        <f t="shared" si="2"/>
        <v>QSFP28</v>
      </c>
      <c r="E114" s="193">
        <f>'Ethernet Total'!E123</f>
        <v>0</v>
      </c>
      <c r="F114" s="193">
        <f>'Ethernet Total'!F123</f>
        <v>0</v>
      </c>
      <c r="G114" s="193"/>
      <c r="H114" s="193"/>
      <c r="I114" s="193"/>
      <c r="J114" s="193"/>
      <c r="K114" s="193"/>
      <c r="L114" s="193"/>
      <c r="M114" s="193"/>
      <c r="N114" s="193"/>
    </row>
    <row r="115" spans="2:14">
      <c r="B115" s="162" t="str">
        <f t="shared" ref="B115:D134" si="3">B49</f>
        <v>100G FR</v>
      </c>
      <c r="C115" s="163" t="str">
        <f t="shared" si="3"/>
        <v>2 km</v>
      </c>
      <c r="D115" s="164" t="str">
        <f t="shared" si="3"/>
        <v>QSFP28</v>
      </c>
      <c r="E115" s="193">
        <f>'Ethernet Total'!E124</f>
        <v>625</v>
      </c>
      <c r="F115" s="193">
        <f>'Ethernet Total'!F124</f>
        <v>450</v>
      </c>
      <c r="G115" s="193"/>
      <c r="H115" s="193"/>
      <c r="I115" s="193"/>
      <c r="J115" s="193"/>
      <c r="K115" s="193"/>
      <c r="L115" s="193"/>
      <c r="M115" s="193"/>
      <c r="N115" s="193"/>
    </row>
    <row r="116" spans="2:14">
      <c r="B116" s="162" t="str">
        <f t="shared" si="3"/>
        <v>100G CWDM4</v>
      </c>
      <c r="C116" s="163" t="str">
        <f t="shared" si="3"/>
        <v>2 km</v>
      </c>
      <c r="D116" s="164" t="str">
        <f t="shared" si="3"/>
        <v>QSFP28</v>
      </c>
      <c r="E116" s="193">
        <f>'Ethernet Total'!E125</f>
        <v>825</v>
      </c>
      <c r="F116" s="193">
        <f>'Ethernet Total'!F125</f>
        <v>650</v>
      </c>
      <c r="G116" s="193"/>
      <c r="H116" s="193"/>
      <c r="I116" s="193"/>
      <c r="J116" s="193"/>
      <c r="K116" s="193"/>
      <c r="L116" s="193"/>
      <c r="M116" s="193"/>
      <c r="N116" s="193"/>
    </row>
    <row r="117" spans="2:14">
      <c r="B117" s="162" t="str">
        <f t="shared" si="3"/>
        <v>100G FR</v>
      </c>
      <c r="C117" s="163" t="str">
        <f t="shared" si="3"/>
        <v>2 km</v>
      </c>
      <c r="D117" s="164" t="str">
        <f t="shared" si="3"/>
        <v>QSFP28</v>
      </c>
      <c r="E117" s="193">
        <f>'Ethernet Total'!E126</f>
        <v>0</v>
      </c>
      <c r="F117" s="193">
        <f>'Ethernet Total'!F126</f>
        <v>0</v>
      </c>
      <c r="G117" s="193"/>
      <c r="H117" s="193"/>
      <c r="I117" s="193"/>
      <c r="J117" s="193"/>
      <c r="K117" s="193"/>
      <c r="L117" s="193"/>
      <c r="M117" s="193"/>
      <c r="N117" s="193"/>
    </row>
    <row r="118" spans="2:14">
      <c r="B118" s="162" t="str">
        <f t="shared" si="3"/>
        <v>100G</v>
      </c>
      <c r="C118" s="163" t="str">
        <f t="shared" si="3"/>
        <v>10 km</v>
      </c>
      <c r="D118" s="164" t="str">
        <f t="shared" si="3"/>
        <v>CFP</v>
      </c>
      <c r="E118" s="193">
        <f>'Ethernet Total'!E127</f>
        <v>3527.8709620331333</v>
      </c>
      <c r="F118" s="193">
        <f>'Ethernet Total'!F127</f>
        <v>2768.0701132780364</v>
      </c>
      <c r="G118" s="193"/>
      <c r="H118" s="193"/>
      <c r="I118" s="193"/>
      <c r="J118" s="193"/>
      <c r="K118" s="193"/>
      <c r="L118" s="193"/>
      <c r="M118" s="193"/>
      <c r="N118" s="193"/>
    </row>
    <row r="119" spans="2:14">
      <c r="B119" s="162" t="str">
        <f t="shared" si="3"/>
        <v>100G</v>
      </c>
      <c r="C119" s="163" t="str">
        <f t="shared" si="3"/>
        <v>10 km</v>
      </c>
      <c r="D119" s="164" t="str">
        <f t="shared" si="3"/>
        <v>CFP2/4</v>
      </c>
      <c r="E119" s="193">
        <f>'Ethernet Total'!E128</f>
        <v>2882.5268681316725</v>
      </c>
      <c r="F119" s="193">
        <f>'Ethernet Total'!F128</f>
        <v>2140.3307221126156</v>
      </c>
      <c r="G119" s="193"/>
      <c r="H119" s="193"/>
      <c r="I119" s="193"/>
      <c r="J119" s="193"/>
      <c r="K119" s="193"/>
      <c r="L119" s="193"/>
      <c r="M119" s="193"/>
      <c r="N119" s="193"/>
    </row>
    <row r="120" spans="2:14">
      <c r="B120" s="162" t="str">
        <f t="shared" si="3"/>
        <v>100G LR4</v>
      </c>
      <c r="C120" s="163" t="str">
        <f t="shared" si="3"/>
        <v>10 km</v>
      </c>
      <c r="D120" s="164" t="str">
        <f t="shared" si="3"/>
        <v>QSFP28</v>
      </c>
      <c r="E120" s="193">
        <f>'Ethernet Total'!E129</f>
        <v>1938.1501024552811</v>
      </c>
      <c r="F120" s="193">
        <f>'Ethernet Total'!F129</f>
        <v>1200</v>
      </c>
      <c r="G120" s="193"/>
      <c r="H120" s="193"/>
      <c r="I120" s="193"/>
      <c r="J120" s="193"/>
      <c r="K120" s="193"/>
      <c r="L120" s="193"/>
      <c r="M120" s="193"/>
      <c r="N120" s="193"/>
    </row>
    <row r="121" spans="2:14">
      <c r="B121" s="162" t="str">
        <f t="shared" si="3"/>
        <v>100G 4WDM10</v>
      </c>
      <c r="C121" s="163" t="str">
        <f t="shared" si="3"/>
        <v>10 km</v>
      </c>
      <c r="D121" s="164" t="str">
        <f t="shared" si="3"/>
        <v>QSFP28</v>
      </c>
      <c r="E121" s="193">
        <f>'Ethernet Total'!E130</f>
        <v>0</v>
      </c>
      <c r="F121" s="193">
        <f>'Ethernet Total'!F130</f>
        <v>500</v>
      </c>
      <c r="G121" s="193"/>
      <c r="H121" s="193"/>
      <c r="I121" s="193"/>
      <c r="J121" s="193"/>
      <c r="K121" s="193"/>
      <c r="L121" s="193"/>
      <c r="M121" s="193"/>
      <c r="N121" s="193"/>
    </row>
    <row r="122" spans="2:14">
      <c r="B122" s="162" t="str">
        <f t="shared" si="3"/>
        <v>100G 4WDM20</v>
      </c>
      <c r="C122" s="163" t="str">
        <f t="shared" si="3"/>
        <v>20 km</v>
      </c>
      <c r="D122" s="164" t="str">
        <f t="shared" si="3"/>
        <v>QSFP28</v>
      </c>
      <c r="E122" s="193">
        <f>'Ethernet Total'!E131</f>
        <v>0</v>
      </c>
      <c r="F122" s="193">
        <f>'Ethernet Total'!F131</f>
        <v>0</v>
      </c>
      <c r="G122" s="193"/>
      <c r="H122" s="193"/>
      <c r="I122" s="193"/>
      <c r="J122" s="193"/>
      <c r="K122" s="193"/>
      <c r="L122" s="193"/>
      <c r="M122" s="193"/>
      <c r="N122" s="193"/>
    </row>
    <row r="123" spans="2:14">
      <c r="B123" s="165" t="str">
        <f t="shared" si="3"/>
        <v>100G ER4, ER4-Lite</v>
      </c>
      <c r="C123" s="166" t="str">
        <f t="shared" si="3"/>
        <v>40 km</v>
      </c>
      <c r="D123" s="167" t="str">
        <f t="shared" si="3"/>
        <v>all</v>
      </c>
      <c r="E123" s="336">
        <f>'Ethernet Total'!E132</f>
        <v>8992.3605424008583</v>
      </c>
      <c r="F123" s="336">
        <f>'Ethernet Total'!F132</f>
        <v>6042.927196558162</v>
      </c>
      <c r="G123" s="336"/>
      <c r="H123" s="336"/>
      <c r="I123" s="336"/>
      <c r="J123" s="336"/>
      <c r="K123" s="336"/>
      <c r="L123" s="336"/>
      <c r="M123" s="336"/>
      <c r="N123" s="336"/>
    </row>
    <row r="124" spans="2:14">
      <c r="B124" s="159" t="str">
        <f t="shared" si="3"/>
        <v>200G SR4</v>
      </c>
      <c r="C124" s="160" t="str">
        <f t="shared" si="3"/>
        <v>100 m</v>
      </c>
      <c r="D124" s="161" t="str">
        <f t="shared" si="3"/>
        <v>QSFP56</v>
      </c>
      <c r="E124" s="416">
        <f>'Ethernet Total'!E133</f>
        <v>0</v>
      </c>
      <c r="F124" s="416">
        <f>'Ethernet Total'!F133</f>
        <v>0</v>
      </c>
      <c r="G124" s="416"/>
      <c r="H124" s="416"/>
      <c r="I124" s="416"/>
      <c r="J124" s="416"/>
      <c r="K124" s="416"/>
      <c r="L124" s="416"/>
      <c r="M124" s="416"/>
      <c r="N124" s="416"/>
    </row>
    <row r="125" spans="2:14">
      <c r="B125" s="162" t="str">
        <f t="shared" si="3"/>
        <v>2x200 (400G-SR8)</v>
      </c>
      <c r="C125" s="163" t="str">
        <f t="shared" si="3"/>
        <v>100 m</v>
      </c>
      <c r="D125" s="164" t="str">
        <f t="shared" si="3"/>
        <v>OSFP, QSFP-DD</v>
      </c>
      <c r="E125" s="193">
        <f>'Ethernet Total'!E134</f>
        <v>0</v>
      </c>
      <c r="F125" s="193">
        <f>'Ethernet Total'!F134</f>
        <v>0</v>
      </c>
      <c r="G125" s="193"/>
      <c r="H125" s="193"/>
      <c r="I125" s="193"/>
      <c r="J125" s="193"/>
      <c r="K125" s="193"/>
      <c r="L125" s="193"/>
      <c r="M125" s="193"/>
      <c r="N125" s="193"/>
    </row>
    <row r="126" spans="2:14">
      <c r="B126" s="162" t="str">
        <f t="shared" si="3"/>
        <v>200G FR4</v>
      </c>
      <c r="C126" s="163" t="str">
        <f t="shared" si="3"/>
        <v>2 km</v>
      </c>
      <c r="D126" s="164" t="str">
        <f t="shared" si="3"/>
        <v>QSFP56</v>
      </c>
      <c r="E126" s="193">
        <f>'Ethernet Total'!E135</f>
        <v>0</v>
      </c>
      <c r="F126" s="193">
        <f>'Ethernet Total'!F135</f>
        <v>0</v>
      </c>
      <c r="G126" s="193"/>
      <c r="H126" s="193"/>
      <c r="I126" s="193"/>
      <c r="J126" s="193"/>
      <c r="K126" s="193"/>
      <c r="L126" s="193"/>
      <c r="M126" s="193"/>
      <c r="N126" s="193"/>
    </row>
    <row r="127" spans="2:14">
      <c r="B127" s="165" t="str">
        <f t="shared" si="3"/>
        <v>2x200G FR4</v>
      </c>
      <c r="C127" s="166" t="str">
        <f t="shared" si="3"/>
        <v>2 km</v>
      </c>
      <c r="D127" s="167" t="str">
        <f t="shared" si="3"/>
        <v>OSFP</v>
      </c>
      <c r="E127" s="336">
        <f>'Ethernet Total'!E136</f>
        <v>0</v>
      </c>
      <c r="F127" s="336">
        <f>'Ethernet Total'!F136</f>
        <v>0</v>
      </c>
      <c r="G127" s="336"/>
      <c r="H127" s="336"/>
      <c r="I127" s="336"/>
      <c r="J127" s="336"/>
      <c r="K127" s="336"/>
      <c r="L127" s="336"/>
      <c r="M127" s="336"/>
      <c r="N127" s="336"/>
    </row>
    <row r="128" spans="2:14">
      <c r="B128" s="162" t="str">
        <f t="shared" si="3"/>
        <v>400G SR4.2</v>
      </c>
      <c r="C128" s="163" t="str">
        <f t="shared" si="3"/>
        <v>100 m</v>
      </c>
      <c r="D128" s="164" t="str">
        <f t="shared" si="3"/>
        <v>all</v>
      </c>
      <c r="E128" s="193">
        <f>'Ethernet Total'!E137</f>
        <v>0</v>
      </c>
      <c r="F128" s="193">
        <f>'Ethernet Total'!F137</f>
        <v>0</v>
      </c>
      <c r="G128" s="193"/>
      <c r="H128" s="193"/>
      <c r="I128" s="193"/>
      <c r="J128" s="193"/>
      <c r="K128" s="193"/>
      <c r="L128" s="193"/>
      <c r="M128" s="193"/>
      <c r="N128" s="193"/>
    </row>
    <row r="129" spans="2:14">
      <c r="B129" s="162" t="str">
        <f t="shared" si="3"/>
        <v>400G DR4</v>
      </c>
      <c r="C129" s="163" t="str">
        <f t="shared" si="3"/>
        <v>500 m</v>
      </c>
      <c r="D129" s="164" t="str">
        <f t="shared" si="3"/>
        <v>all</v>
      </c>
      <c r="E129" s="193">
        <f>'Ethernet Total'!E138</f>
        <v>0</v>
      </c>
      <c r="F129" s="193">
        <f>'Ethernet Total'!F138</f>
        <v>0</v>
      </c>
      <c r="G129" s="193"/>
      <c r="H129" s="193"/>
      <c r="I129" s="193"/>
      <c r="J129" s="193"/>
      <c r="K129" s="193"/>
      <c r="L129" s="193"/>
      <c r="M129" s="193"/>
      <c r="N129" s="193"/>
    </row>
    <row r="130" spans="2:14">
      <c r="B130" s="162" t="str">
        <f t="shared" si="3"/>
        <v>400G FR4, FR8</v>
      </c>
      <c r="C130" s="163" t="str">
        <f t="shared" si="3"/>
        <v>2 km</v>
      </c>
      <c r="D130" s="164" t="str">
        <f t="shared" si="3"/>
        <v>all</v>
      </c>
      <c r="E130" s="193">
        <f>'Ethernet Total'!E139</f>
        <v>0</v>
      </c>
      <c r="F130" s="193">
        <f>'Ethernet Total'!F139</f>
        <v>11614.285714285714</v>
      </c>
      <c r="G130" s="193"/>
      <c r="H130" s="193"/>
      <c r="I130" s="193"/>
      <c r="J130" s="193"/>
      <c r="K130" s="193"/>
      <c r="L130" s="193"/>
      <c r="M130" s="193"/>
      <c r="N130" s="193"/>
    </row>
    <row r="131" spans="2:14">
      <c r="B131" s="165" t="str">
        <f t="shared" si="3"/>
        <v>400G LR4, LR8</v>
      </c>
      <c r="C131" s="166" t="str">
        <f t="shared" si="3"/>
        <v>10 km</v>
      </c>
      <c r="D131" s="167" t="str">
        <f t="shared" si="3"/>
        <v>all</v>
      </c>
      <c r="E131" s="336">
        <f>'Ethernet Total'!E140</f>
        <v>0</v>
      </c>
      <c r="F131" s="336">
        <f>'Ethernet Total'!F140</f>
        <v>15451.219512195123</v>
      </c>
      <c r="G131" s="336"/>
      <c r="H131" s="336"/>
      <c r="I131" s="336"/>
      <c r="J131" s="336"/>
      <c r="K131" s="336"/>
      <c r="L131" s="336"/>
      <c r="M131" s="336"/>
      <c r="N131" s="336"/>
    </row>
    <row r="132" spans="2:14">
      <c r="B132" s="162" t="str">
        <f t="shared" si="3"/>
        <v>2x400G SR8</v>
      </c>
      <c r="C132" s="163" t="str">
        <f t="shared" si="3"/>
        <v>50 m</v>
      </c>
      <c r="D132" s="164" t="str">
        <f t="shared" si="3"/>
        <v>OSFP, QSFP-DD</v>
      </c>
      <c r="E132" s="193">
        <f>'Ethernet Total'!E141</f>
        <v>0</v>
      </c>
      <c r="F132" s="193">
        <f>'Ethernet Total'!F141</f>
        <v>0</v>
      </c>
      <c r="G132" s="193"/>
      <c r="H132" s="193"/>
      <c r="I132" s="193"/>
      <c r="J132" s="193"/>
      <c r="K132" s="193"/>
      <c r="L132" s="193"/>
      <c r="M132" s="193"/>
      <c r="N132" s="193"/>
    </row>
    <row r="133" spans="2:14">
      <c r="B133" s="162" t="str">
        <f t="shared" si="3"/>
        <v>800G DR4</v>
      </c>
      <c r="C133" s="163" t="str">
        <f t="shared" si="3"/>
        <v>500 m</v>
      </c>
      <c r="D133" s="164" t="str">
        <f t="shared" si="3"/>
        <v>OSFP, QSFP-DD</v>
      </c>
      <c r="E133" s="193">
        <f>'Ethernet Total'!E142</f>
        <v>0</v>
      </c>
      <c r="F133" s="193">
        <f>'Ethernet Total'!F142</f>
        <v>0</v>
      </c>
      <c r="G133" s="193"/>
      <c r="H133" s="193"/>
      <c r="I133" s="193"/>
      <c r="J133" s="193"/>
      <c r="K133" s="193"/>
      <c r="L133" s="193"/>
      <c r="M133" s="193"/>
      <c r="N133" s="193"/>
    </row>
    <row r="134" spans="2:14">
      <c r="B134" s="162" t="str">
        <f t="shared" si="3"/>
        <v>2x400G FR8</v>
      </c>
      <c r="C134" s="163" t="str">
        <f t="shared" si="3"/>
        <v>2 km</v>
      </c>
      <c r="D134" s="164" t="str">
        <f t="shared" si="3"/>
        <v>OSFP, QSFP-DD</v>
      </c>
      <c r="E134" s="193">
        <f>'Ethernet Total'!E143</f>
        <v>0</v>
      </c>
      <c r="F134" s="193">
        <f>'Ethernet Total'!F143</f>
        <v>0</v>
      </c>
      <c r="G134" s="193"/>
      <c r="H134" s="193"/>
      <c r="I134" s="193"/>
      <c r="J134" s="193"/>
      <c r="K134" s="193"/>
      <c r="L134" s="193"/>
      <c r="M134" s="193"/>
      <c r="N134" s="193"/>
    </row>
    <row r="135" spans="2:14">
      <c r="B135" s="165"/>
      <c r="C135" s="166"/>
      <c r="D135" s="167"/>
      <c r="E135" s="336"/>
      <c r="F135" s="336"/>
      <c r="G135" s="336"/>
      <c r="H135" s="336"/>
      <c r="I135" s="336"/>
      <c r="J135" s="336"/>
      <c r="K135" s="336"/>
      <c r="L135" s="336"/>
      <c r="M135" s="336"/>
      <c r="N135" s="336"/>
    </row>
    <row r="136" spans="2:14">
      <c r="B136" s="511" t="s">
        <v>19</v>
      </c>
      <c r="C136" s="512"/>
      <c r="D136" s="512"/>
      <c r="E136" s="513">
        <f>'Ethernet Total'!E145</f>
        <v>71.74276069226427</v>
      </c>
      <c r="F136" s="513">
        <f>'Ethernet Total'!F145</f>
        <v>81.230159059520759</v>
      </c>
      <c r="G136" s="513">
        <f>'Ethernet Total'!G145</f>
        <v>0</v>
      </c>
      <c r="H136" s="513">
        <f>'Ethernet Total'!H145</f>
        <v>0</v>
      </c>
      <c r="I136" s="513">
        <f>'Ethernet Total'!I145</f>
        <v>0</v>
      </c>
      <c r="J136" s="513">
        <f>'Ethernet Total'!J145</f>
        <v>0</v>
      </c>
      <c r="K136" s="513">
        <f>'Ethernet Total'!K145</f>
        <v>0</v>
      </c>
      <c r="L136" s="513">
        <f>'Ethernet Total'!L145</f>
        <v>0</v>
      </c>
      <c r="M136" s="513">
        <f>'Ethernet Total'!M145</f>
        <v>0</v>
      </c>
      <c r="N136" s="513">
        <f>'Ethernet Total'!N145</f>
        <v>0</v>
      </c>
    </row>
    <row r="139" spans="2:14" ht="21">
      <c r="B139" s="431" t="s">
        <v>27</v>
      </c>
      <c r="C139" s="425"/>
      <c r="D139" s="425"/>
    </row>
    <row r="140" spans="2:14">
      <c r="B140" s="71" t="s">
        <v>31</v>
      </c>
      <c r="C140" s="71" t="s">
        <v>30</v>
      </c>
      <c r="D140" s="71" t="s">
        <v>32</v>
      </c>
      <c r="E140" s="78">
        <v>2016</v>
      </c>
      <c r="F140" s="78">
        <v>2017</v>
      </c>
      <c r="G140" s="78">
        <v>2018</v>
      </c>
      <c r="H140" s="78">
        <v>2019</v>
      </c>
      <c r="I140" s="78">
        <v>2020</v>
      </c>
      <c r="J140" s="78">
        <v>2021</v>
      </c>
      <c r="K140" s="78">
        <v>2022</v>
      </c>
      <c r="L140" s="78">
        <v>2023</v>
      </c>
      <c r="M140" s="78">
        <v>2024</v>
      </c>
      <c r="N140" s="78">
        <v>2025</v>
      </c>
    </row>
    <row r="141" spans="2:14">
      <c r="B141" s="159" t="str">
        <f t="shared" ref="B141:D160" si="4">B9</f>
        <v>GbE</v>
      </c>
      <c r="C141" s="160" t="str">
        <f t="shared" si="4"/>
        <v>500 m</v>
      </c>
      <c r="D141" s="161" t="str">
        <f t="shared" si="4"/>
        <v>SFP</v>
      </c>
      <c r="E141" s="458">
        <f t="shared" ref="E141:N141" si="5">E75*E9/10^6</f>
        <v>0</v>
      </c>
      <c r="F141" s="458">
        <f t="shared" si="5"/>
        <v>0</v>
      </c>
      <c r="G141" s="458"/>
      <c r="H141" s="458"/>
      <c r="I141" s="458"/>
      <c r="J141" s="458"/>
      <c r="K141" s="458"/>
      <c r="L141" s="458"/>
      <c r="M141" s="458"/>
      <c r="N141" s="458"/>
    </row>
    <row r="142" spans="2:14">
      <c r="B142" s="162" t="str">
        <f t="shared" si="4"/>
        <v>GbE</v>
      </c>
      <c r="C142" s="163" t="str">
        <f t="shared" si="4"/>
        <v>10 km</v>
      </c>
      <c r="D142" s="164" t="str">
        <f t="shared" si="4"/>
        <v>SFP</v>
      </c>
      <c r="E142" s="459">
        <f t="shared" ref="E142:N142" si="6">E76*E10/10^6</f>
        <v>21.840082044880003</v>
      </c>
      <c r="F142" s="459">
        <f t="shared" si="6"/>
        <v>14.970518448056138</v>
      </c>
      <c r="G142" s="459"/>
      <c r="H142" s="459"/>
      <c r="I142" s="459"/>
      <c r="J142" s="459"/>
      <c r="K142" s="459"/>
      <c r="L142" s="459"/>
      <c r="M142" s="459"/>
      <c r="N142" s="459"/>
    </row>
    <row r="143" spans="2:14">
      <c r="B143" s="162" t="str">
        <f t="shared" si="4"/>
        <v>GbE</v>
      </c>
      <c r="C143" s="163" t="str">
        <f t="shared" si="4"/>
        <v>40 km</v>
      </c>
      <c r="D143" s="164" t="str">
        <f t="shared" si="4"/>
        <v>SFP</v>
      </c>
      <c r="E143" s="459">
        <f t="shared" ref="E143:N143" si="7">E77*E11/10^6</f>
        <v>4.0007415413598748</v>
      </c>
      <c r="F143" s="459">
        <f t="shared" si="7"/>
        <v>2.6908476678133564</v>
      </c>
      <c r="G143" s="459"/>
      <c r="H143" s="459"/>
      <c r="I143" s="459"/>
      <c r="J143" s="459"/>
      <c r="K143" s="459"/>
      <c r="L143" s="459"/>
      <c r="M143" s="459"/>
      <c r="N143" s="459"/>
    </row>
    <row r="144" spans="2:14">
      <c r="B144" s="162" t="str">
        <f t="shared" si="4"/>
        <v>GbE</v>
      </c>
      <c r="C144" s="163" t="str">
        <f t="shared" si="4"/>
        <v>80 km</v>
      </c>
      <c r="D144" s="163" t="str">
        <f t="shared" si="4"/>
        <v>SFP</v>
      </c>
      <c r="E144" s="459">
        <f t="shared" ref="E144:N144" si="8">E78*E12/10^6</f>
        <v>5.4436485260342007</v>
      </c>
      <c r="F144" s="459">
        <f t="shared" si="8"/>
        <v>4.4704450954117947</v>
      </c>
      <c r="G144" s="459"/>
      <c r="H144" s="459"/>
      <c r="I144" s="459"/>
      <c r="J144" s="459"/>
      <c r="K144" s="459"/>
      <c r="L144" s="459"/>
      <c r="M144" s="459"/>
      <c r="N144" s="459"/>
    </row>
    <row r="145" spans="2:14">
      <c r="B145" s="165" t="str">
        <f t="shared" si="4"/>
        <v>GbE &amp; Fast Ethernet</v>
      </c>
      <c r="C145" s="166" t="str">
        <f t="shared" si="4"/>
        <v>Various</v>
      </c>
      <c r="D145" s="166" t="str">
        <f t="shared" si="4"/>
        <v>Legacy/discontinued</v>
      </c>
      <c r="E145" s="460">
        <f t="shared" ref="E145:N145" si="9">E79*E13/10^6</f>
        <v>0</v>
      </c>
      <c r="F145" s="460">
        <f t="shared" si="9"/>
        <v>0</v>
      </c>
      <c r="G145" s="460"/>
      <c r="H145" s="460"/>
      <c r="I145" s="460"/>
      <c r="J145" s="460"/>
      <c r="K145" s="460"/>
      <c r="L145" s="460"/>
      <c r="M145" s="460"/>
      <c r="N145" s="460"/>
    </row>
    <row r="146" spans="2:14">
      <c r="B146" s="162" t="str">
        <f t="shared" si="4"/>
        <v>10GbE</v>
      </c>
      <c r="C146" s="163" t="str">
        <f t="shared" si="4"/>
        <v>300 m</v>
      </c>
      <c r="D146" s="163" t="str">
        <f t="shared" si="4"/>
        <v>XFP</v>
      </c>
      <c r="E146" s="459">
        <f t="shared" ref="E146:N146" si="10">E80*E14/10^6</f>
        <v>0</v>
      </c>
      <c r="F146" s="459">
        <f t="shared" si="10"/>
        <v>0</v>
      </c>
      <c r="G146" s="459"/>
      <c r="H146" s="459"/>
      <c r="I146" s="459"/>
      <c r="J146" s="459"/>
      <c r="K146" s="459"/>
      <c r="L146" s="459"/>
      <c r="M146" s="459"/>
      <c r="N146" s="459"/>
    </row>
    <row r="147" spans="2:14">
      <c r="B147" s="162" t="str">
        <f t="shared" si="4"/>
        <v>10GbE</v>
      </c>
      <c r="C147" s="163" t="str">
        <f t="shared" si="4"/>
        <v>300 m</v>
      </c>
      <c r="D147" s="163" t="str">
        <f t="shared" si="4"/>
        <v>SFP+</v>
      </c>
      <c r="E147" s="459">
        <f t="shared" ref="E147:N147" si="11">E81*E15/10^6</f>
        <v>0</v>
      </c>
      <c r="F147" s="459">
        <f t="shared" si="11"/>
        <v>0</v>
      </c>
      <c r="G147" s="459"/>
      <c r="H147" s="459"/>
      <c r="I147" s="459"/>
      <c r="J147" s="459"/>
      <c r="K147" s="459"/>
      <c r="L147" s="459"/>
      <c r="M147" s="459"/>
      <c r="N147" s="459"/>
    </row>
    <row r="148" spans="2:14">
      <c r="B148" s="162" t="str">
        <f t="shared" si="4"/>
        <v>10GbE LRM</v>
      </c>
      <c r="C148" s="163" t="str">
        <f t="shared" si="4"/>
        <v>220 m</v>
      </c>
      <c r="D148" s="163" t="str">
        <f t="shared" si="4"/>
        <v>SFP+</v>
      </c>
      <c r="E148" s="459">
        <f t="shared" ref="E148:N148" si="12">E82*E16/10^6</f>
        <v>0</v>
      </c>
      <c r="F148" s="459">
        <f t="shared" si="12"/>
        <v>0</v>
      </c>
      <c r="G148" s="459"/>
      <c r="H148" s="459"/>
      <c r="I148" s="459"/>
      <c r="J148" s="459"/>
      <c r="K148" s="459"/>
      <c r="L148" s="459"/>
      <c r="M148" s="459"/>
      <c r="N148" s="459"/>
    </row>
    <row r="149" spans="2:14">
      <c r="B149" s="162" t="str">
        <f t="shared" si="4"/>
        <v>10GbE</v>
      </c>
      <c r="C149" s="163" t="str">
        <f t="shared" si="4"/>
        <v>10 km</v>
      </c>
      <c r="D149" s="163" t="str">
        <f t="shared" si="4"/>
        <v>XFP</v>
      </c>
      <c r="E149" s="459">
        <f t="shared" ref="E149:N149" si="13">E83*E17/10^6</f>
        <v>5.7838927793079176</v>
      </c>
      <c r="F149" s="459">
        <f t="shared" si="13"/>
        <v>2.3655010555899549</v>
      </c>
      <c r="G149" s="459"/>
      <c r="H149" s="459"/>
      <c r="I149" s="459"/>
      <c r="J149" s="459"/>
      <c r="K149" s="459"/>
      <c r="L149" s="459"/>
      <c r="M149" s="459"/>
      <c r="N149" s="459"/>
    </row>
    <row r="150" spans="2:14">
      <c r="B150" s="162" t="str">
        <f t="shared" si="4"/>
        <v>10GbE</v>
      </c>
      <c r="C150" s="163" t="str">
        <f t="shared" si="4"/>
        <v>10 km</v>
      </c>
      <c r="D150" s="163" t="str">
        <f t="shared" si="4"/>
        <v>SFP+</v>
      </c>
      <c r="E150" s="459">
        <f t="shared" ref="E150:N150" si="14">E84*E18/10^6</f>
        <v>47.513225315240646</v>
      </c>
      <c r="F150" s="459">
        <f t="shared" si="14"/>
        <v>38.969269843312269</v>
      </c>
      <c r="G150" s="459"/>
      <c r="H150" s="459"/>
      <c r="I150" s="459"/>
      <c r="J150" s="459"/>
      <c r="K150" s="459"/>
      <c r="L150" s="459"/>
      <c r="M150" s="459"/>
      <c r="N150" s="459"/>
    </row>
    <row r="151" spans="2:14">
      <c r="B151" s="162" t="str">
        <f t="shared" si="4"/>
        <v>10GbE</v>
      </c>
      <c r="C151" s="163" t="str">
        <f t="shared" si="4"/>
        <v>40 km</v>
      </c>
      <c r="D151" s="163" t="str">
        <f t="shared" si="4"/>
        <v>XFP</v>
      </c>
      <c r="E151" s="459">
        <f t="shared" ref="E151:N151" si="15">E85*E19/10^6</f>
        <v>24.783116502012003</v>
      </c>
      <c r="F151" s="459">
        <f t="shared" si="15"/>
        <v>11.965126571097626</v>
      </c>
      <c r="G151" s="459"/>
      <c r="H151" s="459"/>
      <c r="I151" s="459"/>
      <c r="J151" s="459"/>
      <c r="K151" s="459"/>
      <c r="L151" s="459"/>
      <c r="M151" s="459"/>
      <c r="N151" s="459"/>
    </row>
    <row r="152" spans="2:14">
      <c r="B152" s="162" t="str">
        <f t="shared" si="4"/>
        <v>10GbE</v>
      </c>
      <c r="C152" s="163" t="str">
        <f t="shared" si="4"/>
        <v>40 km</v>
      </c>
      <c r="D152" s="163" t="str">
        <f t="shared" si="4"/>
        <v>SFP+</v>
      </c>
      <c r="E152" s="459">
        <f t="shared" ref="E152:N152" si="16">E86*E20/10^6</f>
        <v>34.519978898803679</v>
      </c>
      <c r="F152" s="459">
        <f t="shared" si="16"/>
        <v>28.16904706949456</v>
      </c>
      <c r="G152" s="459"/>
      <c r="H152" s="459"/>
      <c r="I152" s="459"/>
      <c r="J152" s="459"/>
      <c r="K152" s="459"/>
      <c r="L152" s="459"/>
      <c r="M152" s="459"/>
      <c r="N152" s="459"/>
    </row>
    <row r="153" spans="2:14">
      <c r="B153" s="162" t="str">
        <f t="shared" si="4"/>
        <v>10GbE</v>
      </c>
      <c r="C153" s="163" t="str">
        <f t="shared" si="4"/>
        <v>80 km</v>
      </c>
      <c r="D153" s="163" t="str">
        <f t="shared" si="4"/>
        <v>XFP</v>
      </c>
      <c r="E153" s="459">
        <f t="shared" ref="E153:N153" si="17">E87*E21/10^6</f>
        <v>18.705963697892301</v>
      </c>
      <c r="F153" s="459">
        <f t="shared" si="17"/>
        <v>2.6384714875083346</v>
      </c>
      <c r="G153" s="459"/>
      <c r="H153" s="459"/>
      <c r="I153" s="459"/>
      <c r="J153" s="459"/>
      <c r="K153" s="459"/>
      <c r="L153" s="459"/>
      <c r="M153" s="459"/>
      <c r="N153" s="459"/>
    </row>
    <row r="154" spans="2:14">
      <c r="B154" s="162" t="str">
        <f t="shared" si="4"/>
        <v>10GbE</v>
      </c>
      <c r="C154" s="163" t="str">
        <f t="shared" si="4"/>
        <v>80 km</v>
      </c>
      <c r="D154" s="163" t="str">
        <f t="shared" si="4"/>
        <v>SFP+</v>
      </c>
      <c r="E154" s="459">
        <f t="shared" ref="E154:N154" si="18">E88*E22/10^6</f>
        <v>15.89513332813862</v>
      </c>
      <c r="F154" s="459">
        <f t="shared" si="18"/>
        <v>18.666526637661988</v>
      </c>
      <c r="G154" s="459"/>
      <c r="H154" s="459"/>
      <c r="I154" s="459"/>
      <c r="J154" s="459"/>
      <c r="K154" s="459"/>
      <c r="L154" s="459"/>
      <c r="M154" s="459"/>
      <c r="N154" s="459"/>
    </row>
    <row r="155" spans="2:14">
      <c r="B155" s="162" t="str">
        <f t="shared" si="4"/>
        <v>10GbE</v>
      </c>
      <c r="C155" s="163" t="str">
        <f t="shared" si="4"/>
        <v>Various</v>
      </c>
      <c r="D155" s="163" t="str">
        <f t="shared" si="4"/>
        <v>Legacy/discontinued</v>
      </c>
      <c r="E155" s="460">
        <f t="shared" ref="E155:N155" si="19">E89*E23/10^6</f>
        <v>0</v>
      </c>
      <c r="F155" s="460">
        <f t="shared" si="19"/>
        <v>0</v>
      </c>
      <c r="G155" s="460"/>
      <c r="H155" s="460"/>
      <c r="I155" s="460"/>
      <c r="J155" s="460"/>
      <c r="K155" s="460"/>
      <c r="L155" s="460"/>
      <c r="M155" s="460"/>
      <c r="N155" s="460"/>
    </row>
    <row r="156" spans="2:14">
      <c r="B156" s="159" t="str">
        <f t="shared" si="4"/>
        <v>25GbE SR</v>
      </c>
      <c r="C156" s="160" t="str">
        <f t="shared" si="4"/>
        <v>100 - 300 m</v>
      </c>
      <c r="D156" s="161" t="str">
        <f t="shared" si="4"/>
        <v>SFP28</v>
      </c>
      <c r="E156" s="459">
        <f t="shared" ref="E156:N156" si="20">E90*E24/10^6</f>
        <v>0</v>
      </c>
      <c r="F156" s="459">
        <f t="shared" si="20"/>
        <v>0</v>
      </c>
      <c r="G156" s="459"/>
      <c r="H156" s="459"/>
      <c r="I156" s="459"/>
      <c r="J156" s="459"/>
      <c r="K156" s="459"/>
      <c r="L156" s="459"/>
      <c r="M156" s="459"/>
      <c r="N156" s="459"/>
    </row>
    <row r="157" spans="2:14">
      <c r="B157" s="162" t="str">
        <f t="shared" si="4"/>
        <v>25GbE LR</v>
      </c>
      <c r="C157" s="163" t="str">
        <f t="shared" si="4"/>
        <v>10 km</v>
      </c>
      <c r="D157" s="164" t="str">
        <f t="shared" si="4"/>
        <v>SFP28</v>
      </c>
      <c r="E157" s="459">
        <f t="shared" ref="E157:N157" si="21">E91*E25/10^6</f>
        <v>0.62249429999999994</v>
      </c>
      <c r="F157" s="459">
        <f t="shared" si="21"/>
        <v>1.6978488920742698</v>
      </c>
      <c r="G157" s="459"/>
      <c r="H157" s="459"/>
      <c r="I157" s="459"/>
      <c r="J157" s="459"/>
      <c r="K157" s="459"/>
      <c r="L157" s="459"/>
      <c r="M157" s="459"/>
      <c r="N157" s="459"/>
    </row>
    <row r="158" spans="2:14">
      <c r="B158" s="165" t="str">
        <f t="shared" si="4"/>
        <v>25GbE ER</v>
      </c>
      <c r="C158" s="166" t="str">
        <f t="shared" si="4"/>
        <v>40 km</v>
      </c>
      <c r="D158" s="167" t="str">
        <f t="shared" si="4"/>
        <v>SFP28</v>
      </c>
      <c r="E158" s="460">
        <f t="shared" ref="E158:N158" si="22">E92*E26/10^6</f>
        <v>0</v>
      </c>
      <c r="F158" s="460">
        <f t="shared" si="22"/>
        <v>0</v>
      </c>
      <c r="G158" s="460"/>
      <c r="H158" s="460"/>
      <c r="I158" s="460"/>
      <c r="J158" s="460"/>
      <c r="K158" s="460"/>
      <c r="L158" s="460"/>
      <c r="M158" s="460"/>
      <c r="N158" s="460"/>
    </row>
    <row r="159" spans="2:14">
      <c r="B159" s="159" t="str">
        <f t="shared" si="4"/>
        <v>40G SR4</v>
      </c>
      <c r="C159" s="160" t="str">
        <f t="shared" si="4"/>
        <v>100 m</v>
      </c>
      <c r="D159" s="161" t="str">
        <f t="shared" si="4"/>
        <v>QSFP+</v>
      </c>
      <c r="E159" s="458">
        <f t="shared" ref="E159:N159" si="23">E93*E27/10^6</f>
        <v>3.0907281104444446</v>
      </c>
      <c r="F159" s="458">
        <f t="shared" si="23"/>
        <v>3.1903223936670364</v>
      </c>
      <c r="G159" s="458"/>
      <c r="H159" s="458"/>
      <c r="I159" s="458"/>
      <c r="J159" s="458"/>
      <c r="K159" s="458"/>
      <c r="L159" s="458"/>
      <c r="M159" s="458"/>
      <c r="N159" s="458"/>
    </row>
    <row r="160" spans="2:14">
      <c r="B160" s="162" t="str">
        <f t="shared" si="4"/>
        <v>40GbE MM duplex</v>
      </c>
      <c r="C160" s="163" t="str">
        <f t="shared" si="4"/>
        <v>100 m</v>
      </c>
      <c r="D160" s="164" t="str">
        <f t="shared" si="4"/>
        <v>QSFP+</v>
      </c>
      <c r="E160" s="459">
        <f t="shared" ref="E160:N160" si="24">E94*E28/10^6</f>
        <v>0</v>
      </c>
      <c r="F160" s="459">
        <f t="shared" si="24"/>
        <v>0</v>
      </c>
      <c r="G160" s="459"/>
      <c r="H160" s="459"/>
      <c r="I160" s="459"/>
      <c r="J160" s="459"/>
      <c r="K160" s="459"/>
      <c r="L160" s="459"/>
      <c r="M160" s="459"/>
      <c r="N160" s="459"/>
    </row>
    <row r="161" spans="2:14">
      <c r="B161" s="162" t="str">
        <f t="shared" ref="B161:D180" si="25">B29</f>
        <v>40GbE eSR</v>
      </c>
      <c r="C161" s="163" t="str">
        <f t="shared" si="25"/>
        <v>300 m</v>
      </c>
      <c r="D161" s="164" t="str">
        <f t="shared" si="25"/>
        <v>QSFP+</v>
      </c>
      <c r="E161" s="459">
        <f t="shared" ref="E161:N161" si="26">E95*E29/10^6</f>
        <v>1.4680941655000002</v>
      </c>
      <c r="F161" s="459">
        <f t="shared" si="26"/>
        <v>1.8894499999999999</v>
      </c>
      <c r="G161" s="459"/>
      <c r="H161" s="459"/>
      <c r="I161" s="459"/>
      <c r="J161" s="459"/>
      <c r="K161" s="459"/>
      <c r="L161" s="459"/>
      <c r="M161" s="459"/>
      <c r="N161" s="459"/>
    </row>
    <row r="162" spans="2:14">
      <c r="B162" s="162" t="str">
        <f t="shared" si="25"/>
        <v>40 GbE PSM4</v>
      </c>
      <c r="C162" s="163" t="str">
        <f t="shared" si="25"/>
        <v>500 m</v>
      </c>
      <c r="D162" s="164" t="str">
        <f t="shared" si="25"/>
        <v>QSFP+</v>
      </c>
      <c r="E162" s="459">
        <f t="shared" ref="E162:N162" si="27">E96*E30/10^6</f>
        <v>0</v>
      </c>
      <c r="F162" s="459">
        <f t="shared" si="27"/>
        <v>0</v>
      </c>
      <c r="G162" s="459"/>
      <c r="H162" s="459"/>
      <c r="I162" s="459"/>
      <c r="J162" s="459"/>
      <c r="K162" s="459"/>
      <c r="L162" s="459"/>
      <c r="M162" s="459"/>
      <c r="N162" s="459"/>
    </row>
    <row r="163" spans="2:14">
      <c r="B163" s="162" t="str">
        <f t="shared" si="25"/>
        <v>40GbE (FR)</v>
      </c>
      <c r="C163" s="163" t="str">
        <f t="shared" si="25"/>
        <v>2 km</v>
      </c>
      <c r="D163" s="164" t="str">
        <f t="shared" si="25"/>
        <v>CFP</v>
      </c>
      <c r="E163" s="459">
        <f t="shared" ref="E163:N163" si="28">E97*E31/10^6</f>
        <v>3.6147868986222091</v>
      </c>
      <c r="F163" s="459">
        <f t="shared" si="28"/>
        <v>2.1111758458730683</v>
      </c>
      <c r="G163" s="459"/>
      <c r="H163" s="459"/>
      <c r="I163" s="459"/>
      <c r="J163" s="459"/>
      <c r="K163" s="459"/>
      <c r="L163" s="459"/>
      <c r="M163" s="459"/>
      <c r="N163" s="459"/>
    </row>
    <row r="164" spans="2:14">
      <c r="B164" s="162" t="str">
        <f t="shared" si="25"/>
        <v>40GbE (LR4 subspec)</v>
      </c>
      <c r="C164" s="163" t="str">
        <f t="shared" si="25"/>
        <v>2 km</v>
      </c>
      <c r="D164" s="164" t="str">
        <f t="shared" si="25"/>
        <v>QSFP+</v>
      </c>
      <c r="E164" s="459">
        <f t="shared" ref="E164:N164" si="29">E98*E32/10^6</f>
        <v>0</v>
      </c>
      <c r="F164" s="459">
        <f t="shared" si="29"/>
        <v>0</v>
      </c>
      <c r="G164" s="459"/>
      <c r="H164" s="459"/>
      <c r="I164" s="459"/>
      <c r="J164" s="459"/>
      <c r="K164" s="459"/>
      <c r="L164" s="459"/>
      <c r="M164" s="459"/>
      <c r="N164" s="459"/>
    </row>
    <row r="165" spans="2:14">
      <c r="B165" s="162" t="str">
        <f t="shared" si="25"/>
        <v>40GbE</v>
      </c>
      <c r="C165" s="163" t="str">
        <f t="shared" si="25"/>
        <v>10 km</v>
      </c>
      <c r="D165" s="164" t="str">
        <f t="shared" si="25"/>
        <v>CFP</v>
      </c>
      <c r="E165" s="459">
        <f t="shared" ref="E165:N165" si="30">E99*E33/10^6</f>
        <v>7.4284258264680547</v>
      </c>
      <c r="F165" s="459">
        <f t="shared" si="30"/>
        <v>3.6524276733586274</v>
      </c>
      <c r="G165" s="459"/>
      <c r="H165" s="459"/>
      <c r="I165" s="459"/>
      <c r="J165" s="459"/>
      <c r="K165" s="459"/>
      <c r="L165" s="459"/>
      <c r="M165" s="459"/>
      <c r="N165" s="459"/>
    </row>
    <row r="166" spans="2:14">
      <c r="B166" s="162" t="str">
        <f t="shared" si="25"/>
        <v>40GbE</v>
      </c>
      <c r="C166" s="163" t="str">
        <f t="shared" si="25"/>
        <v>10 km</v>
      </c>
      <c r="D166" s="164" t="str">
        <f t="shared" si="25"/>
        <v>QSFP+</v>
      </c>
      <c r="E166" s="459">
        <f t="shared" ref="E166:N166" si="31">E100*E34/10^6</f>
        <v>0</v>
      </c>
      <c r="F166" s="459">
        <f t="shared" si="31"/>
        <v>0</v>
      </c>
      <c r="G166" s="459"/>
      <c r="H166" s="459"/>
      <c r="I166" s="459"/>
      <c r="J166" s="459"/>
      <c r="K166" s="459"/>
      <c r="L166" s="459"/>
      <c r="M166" s="459"/>
      <c r="N166" s="459"/>
    </row>
    <row r="167" spans="2:14">
      <c r="B167" s="165" t="str">
        <f t="shared" si="25"/>
        <v>40GbE</v>
      </c>
      <c r="C167" s="166" t="str">
        <f t="shared" si="25"/>
        <v>40 km</v>
      </c>
      <c r="D167" s="167" t="str">
        <f t="shared" si="25"/>
        <v>all</v>
      </c>
      <c r="E167" s="460">
        <f t="shared" ref="E167:N167" si="32">E101*E35/10^6</f>
        <v>2.456382628644874</v>
      </c>
      <c r="F167" s="460">
        <f t="shared" si="32"/>
        <v>1.8231073760232492</v>
      </c>
      <c r="G167" s="460"/>
      <c r="H167" s="460"/>
      <c r="I167" s="460"/>
      <c r="J167" s="460"/>
      <c r="K167" s="460"/>
      <c r="L167" s="460"/>
      <c r="M167" s="460"/>
      <c r="N167" s="460"/>
    </row>
    <row r="168" spans="2:14">
      <c r="B168" s="159" t="str">
        <f t="shared" si="25"/>
        <v xml:space="preserve">50G </v>
      </c>
      <c r="C168" s="160" t="str">
        <f t="shared" si="25"/>
        <v>100 m</v>
      </c>
      <c r="D168" s="161" t="str">
        <f t="shared" si="25"/>
        <v>all</v>
      </c>
      <c r="E168" s="458">
        <f t="shared" ref="E168:N168" si="33">E102*E36/10^6</f>
        <v>0</v>
      </c>
      <c r="F168" s="458">
        <f t="shared" si="33"/>
        <v>0</v>
      </c>
      <c r="G168" s="458"/>
      <c r="H168" s="458"/>
      <c r="I168" s="458"/>
      <c r="J168" s="458"/>
      <c r="K168" s="458"/>
      <c r="L168" s="458"/>
      <c r="M168" s="458"/>
      <c r="N168" s="458"/>
    </row>
    <row r="169" spans="2:14">
      <c r="B169" s="162" t="str">
        <f t="shared" si="25"/>
        <v xml:space="preserve">50G </v>
      </c>
      <c r="C169" s="163" t="str">
        <f t="shared" si="25"/>
        <v>2 km</v>
      </c>
      <c r="D169" s="164" t="str">
        <f t="shared" si="25"/>
        <v>all</v>
      </c>
      <c r="E169" s="459">
        <f t="shared" ref="E169:N169" si="34">E103*E37/10^6</f>
        <v>0</v>
      </c>
      <c r="F169" s="459">
        <f t="shared" si="34"/>
        <v>0</v>
      </c>
      <c r="G169" s="459"/>
      <c r="H169" s="459"/>
      <c r="I169" s="459"/>
      <c r="J169" s="459"/>
      <c r="K169" s="459"/>
      <c r="L169" s="459"/>
      <c r="M169" s="459"/>
      <c r="N169" s="459"/>
    </row>
    <row r="170" spans="2:14">
      <c r="B170" s="162" t="str">
        <f t="shared" si="25"/>
        <v xml:space="preserve">50G </v>
      </c>
      <c r="C170" s="163" t="str">
        <f t="shared" si="25"/>
        <v>10 km</v>
      </c>
      <c r="D170" s="164" t="str">
        <f t="shared" si="25"/>
        <v>all</v>
      </c>
      <c r="E170" s="459">
        <f t="shared" ref="E170:N170" si="35">E104*E38/10^6</f>
        <v>0</v>
      </c>
      <c r="F170" s="459">
        <f t="shared" si="35"/>
        <v>0</v>
      </c>
      <c r="G170" s="459"/>
      <c r="H170" s="459"/>
      <c r="I170" s="459"/>
      <c r="J170" s="459"/>
      <c r="K170" s="459"/>
      <c r="L170" s="459"/>
      <c r="M170" s="459"/>
      <c r="N170" s="459"/>
    </row>
    <row r="171" spans="2:14">
      <c r="B171" s="162" t="str">
        <f t="shared" si="25"/>
        <v xml:space="preserve">50G </v>
      </c>
      <c r="C171" s="163" t="str">
        <f t="shared" si="25"/>
        <v>40 km</v>
      </c>
      <c r="D171" s="164" t="str">
        <f t="shared" si="25"/>
        <v>all</v>
      </c>
      <c r="E171" s="459">
        <f t="shared" ref="E171:N171" si="36">E105*E39/10^6</f>
        <v>0</v>
      </c>
      <c r="F171" s="459">
        <f t="shared" si="36"/>
        <v>0</v>
      </c>
      <c r="G171" s="459"/>
      <c r="H171" s="459"/>
      <c r="I171" s="459"/>
      <c r="J171" s="459"/>
      <c r="K171" s="459"/>
      <c r="L171" s="459"/>
      <c r="M171" s="459"/>
      <c r="N171" s="459"/>
    </row>
    <row r="172" spans="2:14">
      <c r="B172" s="162" t="str">
        <f t="shared" si="25"/>
        <v xml:space="preserve">50G </v>
      </c>
      <c r="C172" s="163" t="str">
        <f t="shared" si="25"/>
        <v>80 km</v>
      </c>
      <c r="D172" s="164" t="str">
        <f t="shared" si="25"/>
        <v>all</v>
      </c>
      <c r="E172" s="459">
        <f t="shared" ref="E172:N172" si="37">E106*E40/10^6</f>
        <v>0</v>
      </c>
      <c r="F172" s="459">
        <f t="shared" si="37"/>
        <v>0</v>
      </c>
      <c r="G172" s="459"/>
      <c r="H172" s="459"/>
      <c r="I172" s="459"/>
      <c r="J172" s="459"/>
      <c r="K172" s="459"/>
      <c r="L172" s="459"/>
      <c r="M172" s="459"/>
      <c r="N172" s="459"/>
    </row>
    <row r="173" spans="2:14">
      <c r="B173" s="159" t="str">
        <f t="shared" si="25"/>
        <v>100G</v>
      </c>
      <c r="C173" s="160" t="str">
        <f t="shared" si="25"/>
        <v>100 m</v>
      </c>
      <c r="D173" s="161" t="str">
        <f t="shared" si="25"/>
        <v>CFP</v>
      </c>
      <c r="E173" s="458">
        <f t="shared" ref="E173:N173" si="38">E107*E41/10^6</f>
        <v>21.078782</v>
      </c>
      <c r="F173" s="458">
        <f t="shared" si="38"/>
        <v>8.8030050000000024</v>
      </c>
      <c r="G173" s="458"/>
      <c r="H173" s="458"/>
      <c r="I173" s="458"/>
      <c r="J173" s="458"/>
      <c r="K173" s="458"/>
      <c r="L173" s="458"/>
      <c r="M173" s="458"/>
      <c r="N173" s="458"/>
    </row>
    <row r="174" spans="2:14">
      <c r="B174" s="162" t="str">
        <f t="shared" si="25"/>
        <v>100G</v>
      </c>
      <c r="C174" s="163" t="str">
        <f t="shared" si="25"/>
        <v>100 m</v>
      </c>
      <c r="D174" s="164" t="str">
        <f t="shared" si="25"/>
        <v>CFP2/4</v>
      </c>
      <c r="E174" s="459">
        <f t="shared" ref="E174:N174" si="39">E108*E42/10^6</f>
        <v>5.2611999999999997</v>
      </c>
      <c r="F174" s="459">
        <f t="shared" si="39"/>
        <v>2.4791280000000007</v>
      </c>
      <c r="G174" s="459"/>
      <c r="H174" s="459"/>
      <c r="I174" s="459"/>
      <c r="J174" s="459"/>
      <c r="K174" s="459"/>
      <c r="L174" s="459"/>
      <c r="M174" s="459"/>
      <c r="N174" s="459"/>
    </row>
    <row r="175" spans="2:14">
      <c r="B175" s="162" t="str">
        <f t="shared" si="25"/>
        <v>100G SR4</v>
      </c>
      <c r="C175" s="163" t="str">
        <f t="shared" si="25"/>
        <v>100 m</v>
      </c>
      <c r="D175" s="164" t="str">
        <f t="shared" si="25"/>
        <v>QSFP28</v>
      </c>
      <c r="E175" s="459">
        <f t="shared" ref="E175:N175" si="40">E109*E43/10^6</f>
        <v>0</v>
      </c>
      <c r="F175" s="459">
        <f t="shared" si="40"/>
        <v>0</v>
      </c>
      <c r="G175" s="459"/>
      <c r="H175" s="459"/>
      <c r="I175" s="459"/>
      <c r="J175" s="459"/>
      <c r="K175" s="459"/>
      <c r="L175" s="459"/>
      <c r="M175" s="459"/>
      <c r="N175" s="459"/>
    </row>
    <row r="176" spans="2:14">
      <c r="B176" s="162" t="str">
        <f t="shared" si="25"/>
        <v>100G SR2</v>
      </c>
      <c r="C176" s="163" t="str">
        <f t="shared" si="25"/>
        <v>100 m</v>
      </c>
      <c r="D176" s="164" t="str">
        <f t="shared" si="25"/>
        <v>SFP-DD, DSFP</v>
      </c>
      <c r="E176" s="459">
        <f t="shared" ref="E176:N176" si="41">E110*E44/10^6</f>
        <v>0</v>
      </c>
      <c r="F176" s="459">
        <f t="shared" si="41"/>
        <v>0</v>
      </c>
      <c r="G176" s="459"/>
      <c r="H176" s="459"/>
      <c r="I176" s="459"/>
      <c r="J176" s="459"/>
      <c r="K176" s="459"/>
      <c r="L176" s="459"/>
      <c r="M176" s="459"/>
      <c r="N176" s="459"/>
    </row>
    <row r="177" spans="2:14">
      <c r="B177" s="162" t="str">
        <f t="shared" si="25"/>
        <v>100G MM Duplex</v>
      </c>
      <c r="C177" s="163" t="str">
        <f t="shared" si="25"/>
        <v>100 m</v>
      </c>
      <c r="D177" s="164" t="str">
        <f t="shared" si="25"/>
        <v>QSFP28</v>
      </c>
      <c r="E177" s="459">
        <f t="shared" ref="E177:N177" si="42">E111*E45/10^6</f>
        <v>0</v>
      </c>
      <c r="F177" s="459">
        <f t="shared" si="42"/>
        <v>0</v>
      </c>
      <c r="G177" s="459"/>
      <c r="H177" s="459"/>
      <c r="I177" s="459"/>
      <c r="J177" s="459"/>
      <c r="K177" s="459"/>
      <c r="L177" s="459"/>
      <c r="M177" s="459"/>
      <c r="N177" s="459"/>
    </row>
    <row r="178" spans="2:14">
      <c r="B178" s="162" t="str">
        <f t="shared" si="25"/>
        <v>100G eSR</v>
      </c>
      <c r="C178" s="163" t="str">
        <f t="shared" si="25"/>
        <v>300 m</v>
      </c>
      <c r="D178" s="164" t="str">
        <f t="shared" si="25"/>
        <v>QSFP28</v>
      </c>
      <c r="E178" s="459">
        <f t="shared" ref="E178:N178" si="43">E112*E46/10^6</f>
        <v>0</v>
      </c>
      <c r="F178" s="459">
        <f t="shared" si="43"/>
        <v>0</v>
      </c>
      <c r="G178" s="459"/>
      <c r="H178" s="459"/>
      <c r="I178" s="459"/>
      <c r="J178" s="459"/>
      <c r="K178" s="459"/>
      <c r="L178" s="459"/>
      <c r="M178" s="459"/>
      <c r="N178" s="459"/>
    </row>
    <row r="179" spans="2:14">
      <c r="B179" s="162" t="str">
        <f t="shared" si="25"/>
        <v>100G PSM4</v>
      </c>
      <c r="C179" s="163" t="str">
        <f t="shared" si="25"/>
        <v>500 m</v>
      </c>
      <c r="D179" s="164" t="str">
        <f t="shared" si="25"/>
        <v>QSFP28</v>
      </c>
      <c r="E179" s="459">
        <f t="shared" ref="E179:N179" si="44">E113*E47/10^6</f>
        <v>0</v>
      </c>
      <c r="F179" s="459">
        <f t="shared" si="44"/>
        <v>0</v>
      </c>
      <c r="G179" s="459"/>
      <c r="H179" s="459"/>
      <c r="I179" s="459"/>
      <c r="J179" s="459"/>
      <c r="K179" s="459"/>
      <c r="L179" s="459"/>
      <c r="M179" s="459"/>
      <c r="N179" s="459"/>
    </row>
    <row r="180" spans="2:14">
      <c r="B180" s="162" t="str">
        <f t="shared" si="25"/>
        <v>100G DR</v>
      </c>
      <c r="C180" s="163" t="str">
        <f t="shared" si="25"/>
        <v>500 m</v>
      </c>
      <c r="D180" s="164" t="str">
        <f t="shared" si="25"/>
        <v>QSFP28</v>
      </c>
      <c r="E180" s="459">
        <f t="shared" ref="E180:N180" si="45">E114*E48/10^6</f>
        <v>0</v>
      </c>
      <c r="F180" s="459">
        <f t="shared" si="45"/>
        <v>0</v>
      </c>
      <c r="G180" s="459"/>
      <c r="H180" s="459"/>
      <c r="I180" s="459"/>
      <c r="J180" s="459"/>
      <c r="K180" s="459"/>
      <c r="L180" s="459"/>
      <c r="M180" s="459"/>
      <c r="N180" s="459"/>
    </row>
    <row r="181" spans="2:14">
      <c r="B181" s="162" t="str">
        <f t="shared" ref="B181:D200" si="46">B49</f>
        <v>100G FR</v>
      </c>
      <c r="C181" s="163" t="str">
        <f t="shared" si="46"/>
        <v>2 km</v>
      </c>
      <c r="D181" s="164" t="str">
        <f t="shared" si="46"/>
        <v>QSFP28</v>
      </c>
      <c r="E181" s="459">
        <f t="shared" ref="E181:N181" si="47">E115*E49/10^6</f>
        <v>0</v>
      </c>
      <c r="F181" s="459">
        <f t="shared" si="47"/>
        <v>0</v>
      </c>
      <c r="G181" s="459"/>
      <c r="H181" s="459"/>
      <c r="I181" s="459"/>
      <c r="J181" s="459"/>
      <c r="K181" s="459"/>
      <c r="L181" s="459"/>
      <c r="M181" s="459"/>
      <c r="N181" s="459"/>
    </row>
    <row r="182" spans="2:14">
      <c r="B182" s="162" t="str">
        <f t="shared" si="46"/>
        <v>100G CWDM4</v>
      </c>
      <c r="C182" s="163" t="str">
        <f t="shared" si="46"/>
        <v>2 km</v>
      </c>
      <c r="D182" s="164" t="str">
        <f t="shared" si="46"/>
        <v>QSFP28</v>
      </c>
      <c r="E182" s="459">
        <f t="shared" ref="E182:N182" si="48">E116*E50/10^6</f>
        <v>0</v>
      </c>
      <c r="F182" s="459">
        <f t="shared" si="48"/>
        <v>0</v>
      </c>
      <c r="G182" s="459"/>
      <c r="H182" s="459"/>
      <c r="I182" s="459"/>
      <c r="J182" s="459"/>
      <c r="K182" s="459"/>
      <c r="L182" s="459"/>
      <c r="M182" s="459"/>
      <c r="N182" s="459"/>
    </row>
    <row r="183" spans="2:14">
      <c r="B183" s="162" t="str">
        <f t="shared" si="46"/>
        <v>100G FR</v>
      </c>
      <c r="C183" s="163" t="str">
        <f t="shared" si="46"/>
        <v>2 km</v>
      </c>
      <c r="D183" s="164" t="str">
        <f t="shared" si="46"/>
        <v>QSFP28</v>
      </c>
      <c r="E183" s="459">
        <f t="shared" ref="E183:N183" si="49">E117*E51/10^6</f>
        <v>0</v>
      </c>
      <c r="F183" s="459">
        <f t="shared" si="49"/>
        <v>0</v>
      </c>
      <c r="G183" s="459"/>
      <c r="H183" s="459"/>
      <c r="I183" s="459"/>
      <c r="J183" s="459"/>
      <c r="K183" s="459"/>
      <c r="L183" s="459"/>
      <c r="M183" s="459"/>
      <c r="N183" s="459"/>
    </row>
    <row r="184" spans="2:14">
      <c r="B184" s="162" t="str">
        <f t="shared" si="46"/>
        <v>100G</v>
      </c>
      <c r="C184" s="163" t="str">
        <f t="shared" si="46"/>
        <v>10 km</v>
      </c>
      <c r="D184" s="164" t="str">
        <f t="shared" si="46"/>
        <v>CFP</v>
      </c>
      <c r="E184" s="459">
        <f t="shared" ref="E184:N184" si="50">E118*E52/10^6</f>
        <v>387.84002208207454</v>
      </c>
      <c r="F184" s="459">
        <f t="shared" si="50"/>
        <v>186.42675405916248</v>
      </c>
      <c r="G184" s="459"/>
      <c r="H184" s="459"/>
      <c r="I184" s="459"/>
      <c r="J184" s="459"/>
      <c r="K184" s="459"/>
      <c r="L184" s="459"/>
      <c r="M184" s="459"/>
      <c r="N184" s="459"/>
    </row>
    <row r="185" spans="2:14">
      <c r="B185" s="162" t="str">
        <f t="shared" si="46"/>
        <v>100G</v>
      </c>
      <c r="C185" s="163" t="str">
        <f t="shared" si="46"/>
        <v>10 km</v>
      </c>
      <c r="D185" s="164" t="str">
        <f t="shared" si="46"/>
        <v>CFP2/4</v>
      </c>
      <c r="E185" s="459">
        <f t="shared" ref="E185:N185" si="51">E119*E53/10^6</f>
        <v>265.89292589706986</v>
      </c>
      <c r="F185" s="459">
        <f t="shared" si="51"/>
        <v>167.37814313065076</v>
      </c>
      <c r="G185" s="459"/>
      <c r="H185" s="459"/>
      <c r="I185" s="459"/>
      <c r="J185" s="459"/>
      <c r="K185" s="459"/>
      <c r="L185" s="459"/>
      <c r="M185" s="459"/>
      <c r="N185" s="459"/>
    </row>
    <row r="186" spans="2:14">
      <c r="B186" s="162" t="str">
        <f t="shared" si="46"/>
        <v>100G LR4</v>
      </c>
      <c r="C186" s="163" t="str">
        <f t="shared" si="46"/>
        <v>10 km</v>
      </c>
      <c r="D186" s="164" t="str">
        <f t="shared" si="46"/>
        <v>QSFP28</v>
      </c>
      <c r="E186" s="459">
        <f t="shared" ref="E186:N186" si="52">E120*E54/10^6</f>
        <v>35.058421943272599</v>
      </c>
      <c r="F186" s="459">
        <f t="shared" si="52"/>
        <v>130.44672</v>
      </c>
      <c r="G186" s="459"/>
      <c r="H186" s="459"/>
      <c r="I186" s="459"/>
      <c r="J186" s="459"/>
      <c r="K186" s="459"/>
      <c r="L186" s="459"/>
      <c r="M186" s="459"/>
      <c r="N186" s="459"/>
    </row>
    <row r="187" spans="2:14">
      <c r="B187" s="162" t="str">
        <f t="shared" si="46"/>
        <v>100G 4WDM10</v>
      </c>
      <c r="C187" s="163" t="str">
        <f t="shared" si="46"/>
        <v>10 km</v>
      </c>
      <c r="D187" s="164" t="str">
        <f t="shared" si="46"/>
        <v>QSFP28</v>
      </c>
      <c r="E187" s="459">
        <f t="shared" ref="E187:N187" si="53">E121*E55/10^6</f>
        <v>0</v>
      </c>
      <c r="F187" s="459">
        <f t="shared" si="53"/>
        <v>0</v>
      </c>
      <c r="G187" s="459"/>
      <c r="H187" s="459"/>
      <c r="I187" s="459"/>
      <c r="J187" s="459"/>
      <c r="K187" s="459"/>
      <c r="L187" s="459"/>
      <c r="M187" s="459"/>
      <c r="N187" s="459"/>
    </row>
    <row r="188" spans="2:14">
      <c r="B188" s="162" t="str">
        <f t="shared" si="46"/>
        <v>100G 4WDM20</v>
      </c>
      <c r="C188" s="163" t="str">
        <f t="shared" si="46"/>
        <v>20 km</v>
      </c>
      <c r="D188" s="164" t="str">
        <f t="shared" si="46"/>
        <v>QSFP28</v>
      </c>
      <c r="E188" s="459">
        <f t="shared" ref="E188:N188" si="54">E122*E56/10^6</f>
        <v>0</v>
      </c>
      <c r="F188" s="459">
        <f t="shared" si="54"/>
        <v>0</v>
      </c>
      <c r="G188" s="459"/>
      <c r="H188" s="459"/>
      <c r="I188" s="459"/>
      <c r="J188" s="459"/>
      <c r="K188" s="459"/>
      <c r="L188" s="459"/>
      <c r="M188" s="459"/>
      <c r="N188" s="459"/>
    </row>
    <row r="189" spans="2:14">
      <c r="B189" s="165" t="str">
        <f t="shared" si="46"/>
        <v>100G ER4, ER4-Lite</v>
      </c>
      <c r="C189" s="166" t="str">
        <f t="shared" si="46"/>
        <v>40 km</v>
      </c>
      <c r="D189" s="167" t="str">
        <f t="shared" si="46"/>
        <v>all</v>
      </c>
      <c r="E189" s="460">
        <f t="shared" ref="E189:N189" si="55">E123*E57/10^6</f>
        <v>67.047040204140799</v>
      </c>
      <c r="F189" s="460">
        <f t="shared" si="55"/>
        <v>62.072948163045446</v>
      </c>
      <c r="G189" s="460"/>
      <c r="H189" s="460"/>
      <c r="I189" s="460"/>
      <c r="J189" s="460"/>
      <c r="K189" s="460"/>
      <c r="L189" s="460"/>
      <c r="M189" s="460"/>
      <c r="N189" s="460"/>
    </row>
    <row r="190" spans="2:14">
      <c r="B190" s="159" t="str">
        <f t="shared" si="46"/>
        <v>200G SR4</v>
      </c>
      <c r="C190" s="160" t="str">
        <f t="shared" si="46"/>
        <v>100 m</v>
      </c>
      <c r="D190" s="161" t="str">
        <f t="shared" si="46"/>
        <v>QSFP56</v>
      </c>
      <c r="E190" s="458">
        <f t="shared" ref="E190:N190" si="56">E124*E58/10^6</f>
        <v>0</v>
      </c>
      <c r="F190" s="458">
        <f t="shared" si="56"/>
        <v>0</v>
      </c>
      <c r="G190" s="458"/>
      <c r="H190" s="458"/>
      <c r="I190" s="458"/>
      <c r="J190" s="458"/>
      <c r="K190" s="458"/>
      <c r="L190" s="458"/>
      <c r="M190" s="458"/>
      <c r="N190" s="458"/>
    </row>
    <row r="191" spans="2:14">
      <c r="B191" s="162" t="str">
        <f t="shared" si="46"/>
        <v>2x200 (400G-SR8)</v>
      </c>
      <c r="C191" s="163" t="str">
        <f t="shared" si="46"/>
        <v>100 m</v>
      </c>
      <c r="D191" s="164" t="str">
        <f t="shared" si="46"/>
        <v>OSFP, QSFP-DD</v>
      </c>
      <c r="E191" s="459">
        <f t="shared" ref="E191:N191" si="57">E125*E59/10^6</f>
        <v>0</v>
      </c>
      <c r="F191" s="459">
        <f t="shared" si="57"/>
        <v>0</v>
      </c>
      <c r="G191" s="459"/>
      <c r="H191" s="459"/>
      <c r="I191" s="459"/>
      <c r="J191" s="459"/>
      <c r="K191" s="459"/>
      <c r="L191" s="459"/>
      <c r="M191" s="459"/>
      <c r="N191" s="459"/>
    </row>
    <row r="192" spans="2:14">
      <c r="B192" s="162" t="str">
        <f t="shared" si="46"/>
        <v>200G FR4</v>
      </c>
      <c r="C192" s="163" t="str">
        <f t="shared" si="46"/>
        <v>2 km</v>
      </c>
      <c r="D192" s="164" t="str">
        <f t="shared" si="46"/>
        <v>QSFP56</v>
      </c>
      <c r="E192" s="459">
        <f t="shared" ref="E192:N192" si="58">E126*E60/10^6</f>
        <v>0</v>
      </c>
      <c r="F192" s="459">
        <f t="shared" si="58"/>
        <v>0</v>
      </c>
      <c r="G192" s="459"/>
      <c r="H192" s="459"/>
      <c r="I192" s="459"/>
      <c r="J192" s="459"/>
      <c r="K192" s="459"/>
      <c r="L192" s="459"/>
      <c r="M192" s="459"/>
      <c r="N192" s="459"/>
    </row>
    <row r="193" spans="2:14">
      <c r="B193" s="165" t="str">
        <f t="shared" si="46"/>
        <v>2x200G FR4</v>
      </c>
      <c r="C193" s="166" t="str">
        <f t="shared" si="46"/>
        <v>2 km</v>
      </c>
      <c r="D193" s="167" t="str">
        <f t="shared" si="46"/>
        <v>OSFP</v>
      </c>
      <c r="E193" s="460">
        <f t="shared" ref="E193:N193" si="59">E127*E61/10^6</f>
        <v>0</v>
      </c>
      <c r="F193" s="460">
        <f t="shared" si="59"/>
        <v>0</v>
      </c>
      <c r="G193" s="460"/>
      <c r="H193" s="460"/>
      <c r="I193" s="460"/>
      <c r="J193" s="460"/>
      <c r="K193" s="460"/>
      <c r="L193" s="460"/>
      <c r="M193" s="460"/>
      <c r="N193" s="460"/>
    </row>
    <row r="194" spans="2:14">
      <c r="B194" s="159" t="str">
        <f t="shared" si="46"/>
        <v>400G SR4.2</v>
      </c>
      <c r="C194" s="160" t="str">
        <f t="shared" si="46"/>
        <v>100 m</v>
      </c>
      <c r="D194" s="161" t="str">
        <f t="shared" si="46"/>
        <v>all</v>
      </c>
      <c r="E194" s="458">
        <f t="shared" ref="E194:N194" si="60">E128*E62/10^6</f>
        <v>0</v>
      </c>
      <c r="F194" s="458">
        <f t="shared" si="60"/>
        <v>0</v>
      </c>
      <c r="G194" s="458"/>
      <c r="H194" s="458"/>
      <c r="I194" s="458"/>
      <c r="J194" s="458"/>
      <c r="K194" s="458"/>
      <c r="L194" s="458"/>
      <c r="M194" s="458"/>
      <c r="N194" s="458"/>
    </row>
    <row r="195" spans="2:14">
      <c r="B195" s="162" t="str">
        <f t="shared" si="46"/>
        <v>400G DR4</v>
      </c>
      <c r="C195" s="163" t="str">
        <f t="shared" si="46"/>
        <v>500 m</v>
      </c>
      <c r="D195" s="164" t="str">
        <f t="shared" si="46"/>
        <v>all</v>
      </c>
      <c r="E195" s="459">
        <f t="shared" ref="E195:N195" si="61">E129*E63/10^6</f>
        <v>0</v>
      </c>
      <c r="F195" s="459">
        <f t="shared" si="61"/>
        <v>0</v>
      </c>
      <c r="G195" s="459"/>
      <c r="H195" s="459"/>
      <c r="I195" s="459"/>
      <c r="J195" s="459"/>
      <c r="K195" s="459"/>
      <c r="L195" s="459"/>
      <c r="M195" s="459"/>
      <c r="N195" s="459"/>
    </row>
    <row r="196" spans="2:14">
      <c r="B196" s="162" t="str">
        <f t="shared" si="46"/>
        <v>400G FR4, FR8</v>
      </c>
      <c r="C196" s="163" t="str">
        <f t="shared" si="46"/>
        <v>2 km</v>
      </c>
      <c r="D196" s="164" t="str">
        <f t="shared" si="46"/>
        <v>all</v>
      </c>
      <c r="E196" s="459">
        <f t="shared" ref="E196:N196" si="62">E130*E64/10^6</f>
        <v>0</v>
      </c>
      <c r="F196" s="459">
        <f t="shared" si="62"/>
        <v>0</v>
      </c>
      <c r="G196" s="459"/>
      <c r="H196" s="459"/>
      <c r="I196" s="459"/>
      <c r="J196" s="459"/>
      <c r="K196" s="459"/>
      <c r="L196" s="459"/>
      <c r="M196" s="459"/>
      <c r="N196" s="459"/>
    </row>
    <row r="197" spans="2:14">
      <c r="B197" s="165" t="str">
        <f t="shared" si="46"/>
        <v>400G LR4, LR8</v>
      </c>
      <c r="C197" s="166" t="str">
        <f t="shared" si="46"/>
        <v>10 km</v>
      </c>
      <c r="D197" s="167" t="str">
        <f t="shared" si="46"/>
        <v>all</v>
      </c>
      <c r="E197" s="460">
        <f t="shared" ref="E197:N197" si="63">E131*E65/10^6</f>
        <v>0</v>
      </c>
      <c r="F197" s="460">
        <f t="shared" si="63"/>
        <v>1.2669999999999999</v>
      </c>
      <c r="G197" s="460"/>
      <c r="H197" s="460"/>
      <c r="I197" s="460"/>
      <c r="J197" s="460"/>
      <c r="K197" s="460"/>
      <c r="L197" s="460"/>
      <c r="M197" s="460"/>
      <c r="N197" s="460"/>
    </row>
    <row r="198" spans="2:14">
      <c r="B198" s="159" t="str">
        <f t="shared" si="46"/>
        <v>2x400G SR8</v>
      </c>
      <c r="C198" s="160" t="str">
        <f t="shared" si="46"/>
        <v>50 m</v>
      </c>
      <c r="D198" s="161" t="str">
        <f t="shared" si="46"/>
        <v>OSFP, QSFP-DD</v>
      </c>
      <c r="E198" s="458">
        <f t="shared" ref="E198:N198" si="64">E132*E66/10^6</f>
        <v>0</v>
      </c>
      <c r="F198" s="458">
        <f t="shared" si="64"/>
        <v>0</v>
      </c>
      <c r="G198" s="458"/>
      <c r="H198" s="458"/>
      <c r="I198" s="458"/>
      <c r="J198" s="458"/>
      <c r="K198" s="458"/>
      <c r="L198" s="458"/>
      <c r="M198" s="458"/>
      <c r="N198" s="458"/>
    </row>
    <row r="199" spans="2:14">
      <c r="B199" s="162" t="str">
        <f t="shared" si="46"/>
        <v>800G DR4</v>
      </c>
      <c r="C199" s="163" t="str">
        <f t="shared" si="46"/>
        <v>500 m</v>
      </c>
      <c r="D199" s="164" t="str">
        <f t="shared" si="46"/>
        <v>OSFP, QSFP-DD</v>
      </c>
      <c r="E199" s="459">
        <f t="shared" ref="E199:N199" si="65">E133*E67/10^6</f>
        <v>0</v>
      </c>
      <c r="F199" s="459">
        <f t="shared" si="65"/>
        <v>0</v>
      </c>
      <c r="G199" s="459"/>
      <c r="H199" s="459"/>
      <c r="I199" s="459"/>
      <c r="J199" s="459"/>
      <c r="K199" s="459"/>
      <c r="L199" s="459"/>
      <c r="M199" s="459"/>
      <c r="N199" s="459"/>
    </row>
    <row r="200" spans="2:14">
      <c r="B200" s="162" t="str">
        <f t="shared" si="46"/>
        <v>2x400G FR8</v>
      </c>
      <c r="C200" s="163" t="str">
        <f t="shared" si="46"/>
        <v>2 km</v>
      </c>
      <c r="D200" s="164" t="str">
        <f t="shared" si="46"/>
        <v>OSFP, QSFP-DD</v>
      </c>
      <c r="E200" s="459">
        <f t="shared" ref="E200:N200" si="66">E134*E68/10^6</f>
        <v>0</v>
      </c>
      <c r="F200" s="459">
        <f t="shared" si="66"/>
        <v>0</v>
      </c>
      <c r="G200" s="459"/>
      <c r="H200" s="459"/>
      <c r="I200" s="459"/>
      <c r="J200" s="459"/>
      <c r="K200" s="459"/>
      <c r="L200" s="459"/>
      <c r="M200" s="459"/>
      <c r="N200" s="459"/>
    </row>
    <row r="201" spans="2:14">
      <c r="B201" s="165">
        <f t="shared" ref="B201:D201" si="67">B69</f>
        <v>0</v>
      </c>
      <c r="C201" s="166">
        <f t="shared" si="67"/>
        <v>0</v>
      </c>
      <c r="D201" s="167">
        <f t="shared" si="67"/>
        <v>0</v>
      </c>
      <c r="E201" s="460">
        <f t="shared" ref="E201:N201" si="68">E135*E69/10^6</f>
        <v>0</v>
      </c>
      <c r="F201" s="460">
        <f t="shared" si="68"/>
        <v>0</v>
      </c>
      <c r="G201" s="460"/>
      <c r="H201" s="460"/>
      <c r="I201" s="460"/>
      <c r="J201" s="460"/>
      <c r="K201" s="460"/>
      <c r="L201" s="460"/>
      <c r="M201" s="460"/>
      <c r="N201" s="460"/>
    </row>
    <row r="202" spans="2:14">
      <c r="B202" s="429" t="s">
        <v>19</v>
      </c>
      <c r="C202" s="430"/>
      <c r="D202" s="432"/>
      <c r="E202" s="79">
        <f t="shared" ref="E202:N202" si="69">SUM(E141:E201)</f>
        <v>979.34508668990657</v>
      </c>
      <c r="F202" s="79">
        <f t="shared" si="69"/>
        <v>698.14378440980113</v>
      </c>
      <c r="G202" s="79"/>
      <c r="H202" s="79"/>
      <c r="I202" s="79"/>
      <c r="J202" s="79"/>
      <c r="K202" s="79"/>
      <c r="L202" s="79"/>
      <c r="M202" s="79"/>
      <c r="N202" s="79"/>
    </row>
    <row r="203" spans="2:14">
      <c r="B203" s="69"/>
      <c r="C203" s="69"/>
      <c r="D203" s="69"/>
      <c r="H203" s="444"/>
      <c r="I203" s="444"/>
      <c r="J203" s="444"/>
      <c r="K203" s="444"/>
      <c r="L203" s="444"/>
      <c r="M203" s="444"/>
      <c r="N203" s="444"/>
    </row>
    <row r="206" spans="2:14">
      <c r="B206" s="203" t="s">
        <v>118</v>
      </c>
    </row>
    <row r="207" spans="2:14">
      <c r="B207" s="203" t="s">
        <v>49</v>
      </c>
      <c r="E207" s="168">
        <v>179303.14333443425</v>
      </c>
      <c r="F207" s="168">
        <v>214321.34323070684</v>
      </c>
      <c r="G207" s="168"/>
      <c r="H207" s="168"/>
      <c r="I207" s="168"/>
      <c r="J207" s="168"/>
      <c r="K207" s="168"/>
      <c r="L207" s="168"/>
      <c r="M207" s="168"/>
      <c r="N207" s="168"/>
    </row>
    <row r="208" spans="2:14">
      <c r="B208" s="203" t="s">
        <v>119</v>
      </c>
      <c r="E208" s="168">
        <v>6416.6666666666652</v>
      </c>
      <c r="F208" s="168">
        <v>11562.499999999995</v>
      </c>
      <c r="G208" s="168"/>
      <c r="H208" s="168"/>
      <c r="I208" s="168"/>
      <c r="J208" s="168"/>
      <c r="K208" s="168"/>
      <c r="L208" s="168"/>
      <c r="M208" s="168"/>
      <c r="N208" s="168"/>
    </row>
    <row r="209" spans="2:14" s="423" customFormat="1"/>
    <row r="210" spans="2:14" s="423" customFormat="1">
      <c r="B210" s="203" t="s">
        <v>120</v>
      </c>
      <c r="E210" s="531">
        <v>1.2284647993546844</v>
      </c>
      <c r="F210" s="531">
        <v>1.5318143076707016</v>
      </c>
      <c r="G210" s="531"/>
      <c r="H210" s="531"/>
      <c r="I210" s="531"/>
      <c r="J210" s="531"/>
      <c r="K210" s="531"/>
      <c r="L210" s="531"/>
      <c r="M210" s="531"/>
      <c r="N210" s="531"/>
    </row>
    <row r="211" spans="2:14" s="423" customFormat="1">
      <c r="B211" s="203" t="s">
        <v>121</v>
      </c>
      <c r="E211" s="531">
        <v>0</v>
      </c>
      <c r="F211" s="531">
        <v>0.36324324324324342</v>
      </c>
      <c r="G211" s="531"/>
      <c r="H211" s="531"/>
      <c r="I211" s="531"/>
      <c r="J211" s="531"/>
      <c r="K211" s="531"/>
      <c r="L211" s="531"/>
      <c r="M211" s="531"/>
      <c r="N211" s="531"/>
    </row>
  </sheetData>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O221"/>
  <sheetViews>
    <sheetView showGridLines="0" zoomScale="80" zoomScaleNormal="80" zoomScalePageLayoutView="70" workbookViewId="0">
      <pane xSplit="4" ySplit="6" topLeftCell="E7" activePane="bottomRight" state="frozen"/>
      <selection activeCell="P76" sqref="P76"/>
      <selection pane="topRight" activeCell="P76" sqref="P76"/>
      <selection pane="bottomLeft" activeCell="P76" sqref="P76"/>
      <selection pane="bottomRight" activeCell="C203" sqref="C203:F203"/>
    </sheetView>
  </sheetViews>
  <sheetFormatPr defaultColWidth="8.81640625" defaultRowHeight="13"/>
  <cols>
    <col min="1" max="1" width="4.453125" style="69" customWidth="1"/>
    <col min="2" max="2" width="17.81640625" style="423" customWidth="1"/>
    <col min="3" max="3" width="12.453125" style="423" customWidth="1"/>
    <col min="4" max="4" width="17.1796875" style="423" customWidth="1"/>
    <col min="5" max="6" width="13.453125" style="69" bestFit="1" customWidth="1"/>
    <col min="7" max="14" width="12" style="69" customWidth="1"/>
    <col min="15" max="17" width="8.81640625" style="69"/>
    <col min="18" max="25" width="10.453125" style="69" customWidth="1"/>
    <col min="26" max="16384" width="8.81640625" style="69"/>
  </cols>
  <sheetData>
    <row r="2" spans="2:15" ht="23.5">
      <c r="B2" s="272" t="str">
        <f>'Ethernet Dashboard'!$B$2</f>
        <v>LightCounting Mega Datacenter Report Database</v>
      </c>
      <c r="C2" s="272"/>
      <c r="D2" s="272"/>
      <c r="O2" s="12"/>
    </row>
    <row r="3" spans="2:15" ht="15.5">
      <c r="B3" s="422" t="str">
        <f>Introduction!$B$3</f>
        <v>July 2020 - sample template</v>
      </c>
    </row>
    <row r="4" spans="2:15" ht="18.5">
      <c r="B4" s="272" t="s">
        <v>70</v>
      </c>
      <c r="C4" s="272"/>
      <c r="D4" s="272"/>
    </row>
    <row r="5" spans="2:15" ht="14.5">
      <c r="B5" s="424"/>
    </row>
    <row r="6" spans="2:15">
      <c r="B6" s="177" t="s">
        <v>31</v>
      </c>
      <c r="C6" s="178" t="s">
        <v>30</v>
      </c>
      <c r="D6" s="179" t="s">
        <v>32</v>
      </c>
      <c r="E6" s="100">
        <v>2016</v>
      </c>
      <c r="F6" s="100">
        <v>2017</v>
      </c>
      <c r="G6" s="100">
        <v>2018</v>
      </c>
      <c r="H6" s="100">
        <v>2019</v>
      </c>
      <c r="I6" s="100">
        <v>2020</v>
      </c>
      <c r="J6" s="100">
        <v>2021</v>
      </c>
      <c r="K6" s="100">
        <v>2022</v>
      </c>
      <c r="L6" s="100">
        <v>2023</v>
      </c>
      <c r="M6" s="100">
        <v>2024</v>
      </c>
      <c r="N6" s="100">
        <v>2025</v>
      </c>
    </row>
    <row r="7" spans="2:15" ht="21">
      <c r="B7" s="425" t="s">
        <v>17</v>
      </c>
      <c r="E7" s="13" t="s">
        <v>16</v>
      </c>
    </row>
    <row r="8" spans="2:15">
      <c r="B8" s="71" t="s">
        <v>31</v>
      </c>
      <c r="C8" s="71" t="s">
        <v>30</v>
      </c>
      <c r="D8" s="71" t="s">
        <v>32</v>
      </c>
      <c r="E8" s="72">
        <v>2016</v>
      </c>
      <c r="F8" s="72">
        <v>2017</v>
      </c>
      <c r="G8" s="72">
        <v>2018</v>
      </c>
      <c r="H8" s="72">
        <v>2019</v>
      </c>
      <c r="I8" s="72">
        <v>2020</v>
      </c>
      <c r="J8" s="72">
        <v>2021</v>
      </c>
      <c r="K8" s="72">
        <v>2022</v>
      </c>
      <c r="L8" s="72">
        <v>2023</v>
      </c>
      <c r="M8" s="72">
        <v>2024</v>
      </c>
      <c r="N8" s="72">
        <v>2025</v>
      </c>
    </row>
    <row r="9" spans="2:15">
      <c r="B9" s="159" t="str">
        <f>'Ethernet Total'!B9</f>
        <v>GbE</v>
      </c>
      <c r="C9" s="160" t="str">
        <f>'Ethernet Total'!C9</f>
        <v>500 m</v>
      </c>
      <c r="D9" s="161" t="str">
        <f>'Ethernet Total'!D9</f>
        <v>SFP</v>
      </c>
      <c r="E9" s="73">
        <f>'Ethernet Total'!E9-'Ethernet Cloud'!E9-'Ethernet Telecom'!E9</f>
        <v>4496175.0999999996</v>
      </c>
      <c r="F9" s="73">
        <f>'Ethernet Total'!F9-'Ethernet Cloud'!F9-'Ethernet Telecom'!F9</f>
        <v>4278484</v>
      </c>
      <c r="G9" s="73"/>
      <c r="H9" s="73"/>
      <c r="I9" s="73"/>
      <c r="J9" s="73"/>
      <c r="K9" s="73"/>
      <c r="L9" s="73"/>
      <c r="M9" s="73"/>
      <c r="N9" s="73"/>
    </row>
    <row r="10" spans="2:15">
      <c r="B10" s="162" t="str">
        <f>'Ethernet Total'!B10</f>
        <v>GbE</v>
      </c>
      <c r="C10" s="163" t="str">
        <f>'Ethernet Total'!C10</f>
        <v>10 km</v>
      </c>
      <c r="D10" s="164" t="str">
        <f>'Ethernet Total'!D10</f>
        <v>SFP</v>
      </c>
      <c r="E10" s="400">
        <f>'Ethernet Total'!E10-'Ethernet Cloud'!E10-'Ethernet Telecom'!E10</f>
        <v>6043317.0336000007</v>
      </c>
      <c r="F10" s="400">
        <f>'Ethernet Total'!F10-'Ethernet Cloud'!F10-'Ethernet Telecom'!F10</f>
        <v>4616748.72</v>
      </c>
      <c r="G10" s="400"/>
      <c r="H10" s="400"/>
      <c r="I10" s="400"/>
      <c r="J10" s="400"/>
      <c r="K10" s="400"/>
      <c r="L10" s="400"/>
      <c r="M10" s="400"/>
      <c r="N10" s="400"/>
    </row>
    <row r="11" spans="2:15">
      <c r="B11" s="162" t="str">
        <f>'Ethernet Total'!B11</f>
        <v>GbE</v>
      </c>
      <c r="C11" s="163" t="str">
        <f>'Ethernet Total'!C11</f>
        <v>40 km</v>
      </c>
      <c r="D11" s="164" t="str">
        <f>'Ethernet Total'!D11</f>
        <v>SFP</v>
      </c>
      <c r="E11" s="400">
        <f>'Ethernet Total'!E11-'Ethernet Cloud'!E11-'Ethernet Telecom'!E11</f>
        <v>281281.8125</v>
      </c>
      <c r="F11" s="400">
        <f>'Ethernet Total'!F11-'Ethernet Cloud'!F11-'Ethernet Telecom'!F11</f>
        <v>238750.2</v>
      </c>
      <c r="G11" s="400"/>
      <c r="H11" s="400"/>
      <c r="I11" s="400"/>
      <c r="J11" s="400"/>
      <c r="K11" s="400"/>
      <c r="L11" s="400"/>
      <c r="M11" s="400"/>
      <c r="N11" s="400"/>
    </row>
    <row r="12" spans="2:15">
      <c r="B12" s="162" t="str">
        <f>'Ethernet Total'!B12</f>
        <v>GbE</v>
      </c>
      <c r="C12" s="163" t="str">
        <f>'Ethernet Total'!C12</f>
        <v>80 km</v>
      </c>
      <c r="D12" s="164" t="str">
        <f>'Ethernet Total'!D12</f>
        <v>SFP</v>
      </c>
      <c r="E12" s="400">
        <f>'Ethernet Total'!E12-'Ethernet Cloud'!E12-'Ethernet Telecom'!E12</f>
        <v>0</v>
      </c>
      <c r="F12" s="400">
        <f>'Ethernet Total'!F12-'Ethernet Cloud'!F12-'Ethernet Telecom'!F12</f>
        <v>0</v>
      </c>
      <c r="G12" s="400"/>
      <c r="H12" s="400"/>
      <c r="I12" s="400"/>
      <c r="J12" s="400"/>
      <c r="K12" s="400"/>
      <c r="L12" s="400"/>
      <c r="M12" s="400"/>
      <c r="N12" s="400"/>
    </row>
    <row r="13" spans="2:15">
      <c r="B13" s="165" t="str">
        <f>'Ethernet Total'!B13</f>
        <v>GbE &amp; Fast Ethernet</v>
      </c>
      <c r="C13" s="166" t="str">
        <f>'Ethernet Total'!C13</f>
        <v>Various</v>
      </c>
      <c r="D13" s="167" t="str">
        <f>'Ethernet Total'!D13</f>
        <v>Legacy/discontinued</v>
      </c>
      <c r="E13" s="456"/>
      <c r="F13" s="456"/>
      <c r="G13" s="456"/>
      <c r="H13" s="456"/>
      <c r="I13" s="456"/>
      <c r="J13" s="456"/>
      <c r="K13" s="456"/>
      <c r="L13" s="456"/>
      <c r="M13" s="456"/>
      <c r="N13" s="456"/>
    </row>
    <row r="14" spans="2:15">
      <c r="B14" s="162" t="str">
        <f>'Ethernet Total'!B14</f>
        <v>10GbE</v>
      </c>
      <c r="C14" s="163" t="str">
        <f>'Ethernet Total'!C14</f>
        <v>300 m</v>
      </c>
      <c r="D14" s="163" t="str">
        <f>'Ethernet Total'!D14</f>
        <v>XFP</v>
      </c>
      <c r="E14" s="400">
        <f>'Ethernet Total'!E14-'Ethernet Cloud'!E14-'Ethernet Telecom'!E14</f>
        <v>117811</v>
      </c>
      <c r="F14" s="400">
        <f>'Ethernet Total'!F14-'Ethernet Cloud'!F14-'Ethernet Telecom'!F14</f>
        <v>83582</v>
      </c>
      <c r="G14" s="400"/>
      <c r="H14" s="400"/>
      <c r="I14" s="400"/>
      <c r="J14" s="400"/>
      <c r="K14" s="400"/>
      <c r="L14" s="400"/>
      <c r="M14" s="400"/>
      <c r="N14" s="400"/>
    </row>
    <row r="15" spans="2:15">
      <c r="B15" s="162" t="str">
        <f>'Ethernet Total'!B15</f>
        <v>10GbE</v>
      </c>
      <c r="C15" s="163" t="str">
        <f>'Ethernet Total'!C15</f>
        <v>300 m</v>
      </c>
      <c r="D15" s="163" t="str">
        <f>'Ethernet Total'!D15</f>
        <v>SFP+</v>
      </c>
      <c r="E15" s="400">
        <f>'Ethernet Total'!E15-'Ethernet Cloud'!E15-'Ethernet Telecom'!E15</f>
        <v>5828784.1666400004</v>
      </c>
      <c r="F15" s="400">
        <f>'Ethernet Total'!F15-'Ethernet Cloud'!F15-'Ethernet Telecom'!F15</f>
        <v>6732983.1762297843</v>
      </c>
      <c r="G15" s="400"/>
      <c r="H15" s="400"/>
      <c r="I15" s="400"/>
      <c r="J15" s="400"/>
      <c r="K15" s="400"/>
      <c r="L15" s="400"/>
      <c r="M15" s="400"/>
      <c r="N15" s="400"/>
    </row>
    <row r="16" spans="2:15">
      <c r="B16" s="162" t="str">
        <f>'Ethernet Total'!B16</f>
        <v>10GbE LRM</v>
      </c>
      <c r="C16" s="163" t="str">
        <f>'Ethernet Total'!C16</f>
        <v>220 m</v>
      </c>
      <c r="D16" s="163" t="str">
        <f>'Ethernet Total'!D16</f>
        <v>SFP+</v>
      </c>
      <c r="E16" s="400">
        <f>'Ethernet Total'!E16-'Ethernet Cloud'!E16-'Ethernet Telecom'!E16</f>
        <v>121638</v>
      </c>
      <c r="F16" s="400">
        <f>'Ethernet Total'!F16-'Ethernet Cloud'!F16-'Ethernet Telecom'!F16</f>
        <v>108162</v>
      </c>
      <c r="G16" s="400"/>
      <c r="H16" s="400"/>
      <c r="I16" s="400"/>
      <c r="J16" s="400"/>
      <c r="K16" s="400"/>
      <c r="L16" s="400"/>
      <c r="M16" s="400"/>
      <c r="N16" s="400"/>
    </row>
    <row r="17" spans="2:14">
      <c r="B17" s="162" t="str">
        <f>'Ethernet Total'!B17</f>
        <v>10GbE</v>
      </c>
      <c r="C17" s="163" t="str">
        <f>'Ethernet Total'!C17</f>
        <v>10 km</v>
      </c>
      <c r="D17" s="163" t="str">
        <f>'Ethernet Total'!D17</f>
        <v>XFP</v>
      </c>
      <c r="E17" s="400">
        <f>'Ethernet Total'!E17-'Ethernet Cloud'!E17-'Ethernet Telecom'!E17</f>
        <v>36681.300000000003</v>
      </c>
      <c r="F17" s="400">
        <f>'Ethernet Total'!F17-'Ethernet Cloud'!F17-'Ethernet Telecom'!F17</f>
        <v>19571.400000000001</v>
      </c>
      <c r="G17" s="400"/>
      <c r="H17" s="400"/>
      <c r="I17" s="400"/>
      <c r="J17" s="400"/>
      <c r="K17" s="400"/>
      <c r="L17" s="400"/>
      <c r="M17" s="400"/>
      <c r="N17" s="400"/>
    </row>
    <row r="18" spans="2:14">
      <c r="B18" s="162" t="str">
        <f>'Ethernet Total'!B18</f>
        <v>10GbE</v>
      </c>
      <c r="C18" s="163" t="str">
        <f>'Ethernet Total'!C18</f>
        <v>10 km</v>
      </c>
      <c r="D18" s="163" t="str">
        <f>'Ethernet Total'!D18</f>
        <v>SFP+</v>
      </c>
      <c r="E18" s="400">
        <f>'Ethernet Total'!E18-'Ethernet Cloud'!E18-'Ethernet Telecom'!E18</f>
        <v>3392360.6810269351</v>
      </c>
      <c r="F18" s="400">
        <f>'Ethernet Total'!F18-'Ethernet Cloud'!F18-'Ethernet Telecom'!F18</f>
        <v>3629959.5306415018</v>
      </c>
      <c r="G18" s="400"/>
      <c r="H18" s="400"/>
      <c r="I18" s="400"/>
      <c r="J18" s="400"/>
      <c r="K18" s="400"/>
      <c r="L18" s="400"/>
      <c r="M18" s="400"/>
      <c r="N18" s="400"/>
    </row>
    <row r="19" spans="2:14">
      <c r="B19" s="162" t="str">
        <f>'Ethernet Total'!B19</f>
        <v>10GbE</v>
      </c>
      <c r="C19" s="163" t="str">
        <f>'Ethernet Total'!C19</f>
        <v>40 km</v>
      </c>
      <c r="D19" s="163" t="str">
        <f>'Ethernet Total'!D19</f>
        <v>XFP</v>
      </c>
      <c r="E19" s="400">
        <f>'Ethernet Total'!E19-'Ethernet Cloud'!E19-'Ethernet Telecom'!E19</f>
        <v>0</v>
      </c>
      <c r="F19" s="400">
        <f>'Ethernet Total'!F19-'Ethernet Cloud'!F19-'Ethernet Telecom'!F19</f>
        <v>0</v>
      </c>
      <c r="G19" s="400"/>
      <c r="H19" s="400"/>
      <c r="I19" s="400"/>
      <c r="J19" s="400"/>
      <c r="K19" s="400"/>
      <c r="L19" s="400"/>
      <c r="M19" s="400"/>
      <c r="N19" s="400"/>
    </row>
    <row r="20" spans="2:14">
      <c r="B20" s="162" t="str">
        <f>'Ethernet Total'!B20</f>
        <v>10GbE</v>
      </c>
      <c r="C20" s="163" t="str">
        <f>'Ethernet Total'!C20</f>
        <v>40 km</v>
      </c>
      <c r="D20" s="163" t="str">
        <f>'Ethernet Total'!D20</f>
        <v>SFP+</v>
      </c>
      <c r="E20" s="400">
        <f>'Ethernet Total'!E20-'Ethernet Cloud'!E20-'Ethernet Telecom'!E20</f>
        <v>51581.850000000035</v>
      </c>
      <c r="F20" s="400">
        <f>'Ethernet Total'!F20-'Ethernet Cloud'!F20-'Ethernet Telecom'!F20</f>
        <v>64579.650000000023</v>
      </c>
      <c r="G20" s="400"/>
      <c r="H20" s="400"/>
      <c r="I20" s="400"/>
      <c r="J20" s="400"/>
      <c r="K20" s="400"/>
      <c r="L20" s="400"/>
      <c r="M20" s="400"/>
      <c r="N20" s="400"/>
    </row>
    <row r="21" spans="2:14">
      <c r="B21" s="162" t="str">
        <f>'Ethernet Total'!B21</f>
        <v>10GbE</v>
      </c>
      <c r="C21" s="163" t="str">
        <f>'Ethernet Total'!C21</f>
        <v>80 km</v>
      </c>
      <c r="D21" s="163" t="str">
        <f>'Ethernet Total'!D21</f>
        <v>XFP</v>
      </c>
      <c r="E21" s="400">
        <f>'Ethernet Total'!E21-'Ethernet Cloud'!E21-'Ethernet Telecom'!E21</f>
        <v>0</v>
      </c>
      <c r="F21" s="400">
        <f>'Ethernet Total'!F21-'Ethernet Cloud'!F21-'Ethernet Telecom'!F21</f>
        <v>0</v>
      </c>
      <c r="G21" s="400"/>
      <c r="H21" s="400"/>
      <c r="I21" s="400"/>
      <c r="J21" s="400"/>
      <c r="K21" s="400"/>
      <c r="L21" s="400"/>
      <c r="M21" s="400"/>
      <c r="N21" s="400"/>
    </row>
    <row r="22" spans="2:14">
      <c r="B22" s="162" t="str">
        <f>'Ethernet Total'!B22</f>
        <v>10GbE</v>
      </c>
      <c r="C22" s="163" t="str">
        <f>'Ethernet Total'!C22</f>
        <v>80 km</v>
      </c>
      <c r="D22" s="163" t="str">
        <f>'Ethernet Total'!D22</f>
        <v>SFP+</v>
      </c>
      <c r="E22" s="400">
        <f>'Ethernet Total'!E22-'Ethernet Cloud'!E22-'Ethernet Telecom'!E22</f>
        <v>0</v>
      </c>
      <c r="F22" s="400">
        <f>'Ethernet Total'!F22-'Ethernet Cloud'!F22-'Ethernet Telecom'!F22</f>
        <v>0</v>
      </c>
      <c r="G22" s="400"/>
      <c r="H22" s="400"/>
      <c r="I22" s="400"/>
      <c r="J22" s="400"/>
      <c r="K22" s="400"/>
      <c r="L22" s="400"/>
      <c r="M22" s="400"/>
      <c r="N22" s="400"/>
    </row>
    <row r="23" spans="2:14">
      <c r="B23" s="162" t="str">
        <f>'Ethernet Total'!B23</f>
        <v>10GbE</v>
      </c>
      <c r="C23" s="163" t="str">
        <f>'Ethernet Total'!C23</f>
        <v>Various</v>
      </c>
      <c r="D23" s="163" t="str">
        <f>'Ethernet Total'!D23</f>
        <v>Legacy/discontinued</v>
      </c>
      <c r="E23" s="400"/>
      <c r="F23" s="400"/>
      <c r="G23" s="400"/>
      <c r="H23" s="400"/>
      <c r="I23" s="400"/>
      <c r="J23" s="400"/>
      <c r="K23" s="400"/>
      <c r="L23" s="400"/>
      <c r="M23" s="400"/>
      <c r="N23" s="400"/>
    </row>
    <row r="24" spans="2:14">
      <c r="B24" s="159" t="str">
        <f>'Ethernet Total'!B24</f>
        <v>25GbE SR</v>
      </c>
      <c r="C24" s="160" t="str">
        <f>'Ethernet Total'!C24</f>
        <v>100 - 300 m</v>
      </c>
      <c r="D24" s="161" t="str">
        <f>'Ethernet Total'!D24</f>
        <v>SFP28</v>
      </c>
      <c r="E24" s="398">
        <f>'Ethernet Total'!E24-'Ethernet Cloud'!E24-'Ethernet Telecom'!E24</f>
        <v>7146</v>
      </c>
      <c r="F24" s="398">
        <f>'Ethernet Total'!F24-'Ethernet Cloud'!F24-'Ethernet Telecom'!F24</f>
        <v>95865</v>
      </c>
      <c r="G24" s="398"/>
      <c r="H24" s="398"/>
      <c r="I24" s="398"/>
      <c r="J24" s="398"/>
      <c r="K24" s="398"/>
      <c r="L24" s="398"/>
      <c r="M24" s="398"/>
      <c r="N24" s="398"/>
    </row>
    <row r="25" spans="2:14">
      <c r="B25" s="162" t="str">
        <f>'Ethernet Total'!B25</f>
        <v>25GbE LR</v>
      </c>
      <c r="C25" s="163" t="str">
        <f>'Ethernet Total'!C25</f>
        <v>10 km</v>
      </c>
      <c r="D25" s="164" t="str">
        <f>'Ethernet Total'!D25</f>
        <v>SFP28</v>
      </c>
      <c r="E25" s="400">
        <f>'Ethernet Total'!E25-'Ethernet Cloud'!E25-'Ethernet Telecom'!E25</f>
        <v>3183.6000000000004</v>
      </c>
      <c r="F25" s="400">
        <f>'Ethernet Total'!F25-'Ethernet Cloud'!F25-'Ethernet Telecom'!F25</f>
        <v>12223.400000000001</v>
      </c>
      <c r="G25" s="400"/>
      <c r="H25" s="400"/>
      <c r="I25" s="400"/>
      <c r="J25" s="400"/>
      <c r="K25" s="400"/>
      <c r="L25" s="400"/>
      <c r="M25" s="400"/>
      <c r="N25" s="400"/>
    </row>
    <row r="26" spans="2:14">
      <c r="B26" s="165" t="str">
        <f>'Ethernet Total'!B26</f>
        <v>25GbE ER</v>
      </c>
      <c r="C26" s="166" t="str">
        <f>'Ethernet Total'!C26</f>
        <v>40 km</v>
      </c>
      <c r="D26" s="167" t="str">
        <f>'Ethernet Total'!D26</f>
        <v>SFP28</v>
      </c>
      <c r="E26" s="456">
        <f>'Ethernet Total'!E26-'Ethernet Cloud'!E26-'Ethernet Telecom'!E26</f>
        <v>0</v>
      </c>
      <c r="F26" s="456">
        <f>'Ethernet Total'!F26-'Ethernet Cloud'!F26-'Ethernet Telecom'!F26</f>
        <v>0</v>
      </c>
      <c r="G26" s="456"/>
      <c r="H26" s="456"/>
      <c r="I26" s="456"/>
      <c r="J26" s="456"/>
      <c r="K26" s="456"/>
      <c r="L26" s="456"/>
      <c r="M26" s="456"/>
      <c r="N26" s="456"/>
    </row>
    <row r="27" spans="2:14">
      <c r="B27" s="162" t="str">
        <f>'Ethernet Total'!B27</f>
        <v>40G SR4</v>
      </c>
      <c r="C27" s="163" t="str">
        <f>'Ethernet Total'!C27</f>
        <v>100 m</v>
      </c>
      <c r="D27" s="164" t="str">
        <f>'Ethernet Total'!D27</f>
        <v>QSFP+</v>
      </c>
      <c r="E27" s="398">
        <f>'Ethernet Total'!E27-'Ethernet Cloud'!E27-'Ethernet Telecom'!E27</f>
        <v>63993.5</v>
      </c>
      <c r="F27" s="398">
        <f>'Ethernet Total'!F27-'Ethernet Cloud'!F27-'Ethernet Telecom'!F27</f>
        <v>79381.200000000041</v>
      </c>
      <c r="G27" s="398"/>
      <c r="H27" s="398"/>
      <c r="I27" s="398"/>
      <c r="J27" s="398"/>
      <c r="K27" s="398"/>
      <c r="L27" s="398"/>
      <c r="M27" s="398"/>
      <c r="N27" s="398"/>
    </row>
    <row r="28" spans="2:14">
      <c r="B28" s="162" t="str">
        <f>'Ethernet Total'!B28</f>
        <v>40GbE MM duplex</v>
      </c>
      <c r="C28" s="163" t="str">
        <f>'Ethernet Total'!C28</f>
        <v>100 m</v>
      </c>
      <c r="D28" s="164" t="str">
        <f>'Ethernet Total'!D28</f>
        <v>QSFP+</v>
      </c>
      <c r="E28" s="400">
        <f>'Ethernet Total'!E28-'Ethernet Cloud'!E28-'Ethernet Telecom'!E28</f>
        <v>614294</v>
      </c>
      <c r="F28" s="400">
        <f>'Ethernet Total'!F28-'Ethernet Cloud'!F28-'Ethernet Telecom'!F28</f>
        <v>750519</v>
      </c>
      <c r="G28" s="400"/>
      <c r="H28" s="400"/>
      <c r="I28" s="400"/>
      <c r="J28" s="400"/>
      <c r="K28" s="400"/>
      <c r="L28" s="400"/>
      <c r="M28" s="400"/>
      <c r="N28" s="400"/>
    </row>
    <row r="29" spans="2:14">
      <c r="B29" s="162" t="str">
        <f>'Ethernet Total'!B29</f>
        <v>40GbE eSR</v>
      </c>
      <c r="C29" s="163" t="str">
        <f>'Ethernet Total'!C29</f>
        <v>300 m</v>
      </c>
      <c r="D29" s="164" t="str">
        <f>'Ethernet Total'!D29</f>
        <v>QSFP+</v>
      </c>
      <c r="E29" s="400">
        <f>'Ethernet Total'!E29-'Ethernet Cloud'!E29-'Ethernet Telecom'!E29</f>
        <v>27526.900000000005</v>
      </c>
      <c r="F29" s="400">
        <f>'Ethernet Total'!F29-'Ethernet Cloud'!F29-'Ethernet Telecom'!F29</f>
        <v>46653.5</v>
      </c>
      <c r="G29" s="400"/>
      <c r="H29" s="400"/>
      <c r="I29" s="400"/>
      <c r="J29" s="400"/>
      <c r="K29" s="400"/>
      <c r="L29" s="400"/>
      <c r="M29" s="400"/>
      <c r="N29" s="400"/>
    </row>
    <row r="30" spans="2:14">
      <c r="B30" s="162" t="str">
        <f>'Ethernet Total'!B30</f>
        <v>40 GbE PSM4</v>
      </c>
      <c r="C30" s="163" t="str">
        <f>'Ethernet Total'!C30</f>
        <v>500 m</v>
      </c>
      <c r="D30" s="164" t="str">
        <f>'Ethernet Total'!D30</f>
        <v>QSFP+</v>
      </c>
      <c r="E30" s="21">
        <f>'Ethernet Total'!E30-'Ethernet Cloud'!E30-'Ethernet Telecom'!E30</f>
        <v>0</v>
      </c>
      <c r="F30" s="21">
        <f>'Ethernet Total'!F30-'Ethernet Cloud'!F30-'Ethernet Telecom'!F30</f>
        <v>0</v>
      </c>
      <c r="G30" s="21"/>
      <c r="H30" s="21"/>
      <c r="I30" s="21"/>
      <c r="J30" s="21"/>
      <c r="K30" s="21"/>
      <c r="L30" s="21"/>
      <c r="M30" s="21"/>
      <c r="N30" s="21"/>
    </row>
    <row r="31" spans="2:14">
      <c r="B31" s="162" t="str">
        <f>'Ethernet Total'!B31</f>
        <v>40GbE (FR)</v>
      </c>
      <c r="C31" s="163" t="str">
        <f>'Ethernet Total'!C31</f>
        <v>2 km</v>
      </c>
      <c r="D31" s="164" t="str">
        <f>'Ethernet Total'!D31</f>
        <v>CFP</v>
      </c>
      <c r="E31" s="400">
        <f>'Ethernet Total'!E31-'Ethernet Cloud'!E31-'Ethernet Telecom'!E31</f>
        <v>0</v>
      </c>
      <c r="F31" s="400">
        <f>'Ethernet Total'!F31-'Ethernet Cloud'!F31-'Ethernet Telecom'!F31</f>
        <v>0</v>
      </c>
      <c r="G31" s="400"/>
      <c r="H31" s="400"/>
      <c r="I31" s="400"/>
      <c r="J31" s="400"/>
      <c r="K31" s="400"/>
      <c r="L31" s="400"/>
      <c r="M31" s="400"/>
      <c r="N31" s="400"/>
    </row>
    <row r="32" spans="2:14">
      <c r="B32" s="162" t="str">
        <f>'Ethernet Total'!B32</f>
        <v>40GbE (LR4 subspec)</v>
      </c>
      <c r="C32" s="163" t="str">
        <f>'Ethernet Total'!C32</f>
        <v>2 km</v>
      </c>
      <c r="D32" s="164" t="str">
        <f>'Ethernet Total'!D32</f>
        <v>QSFP+</v>
      </c>
      <c r="E32" s="400">
        <f>'Ethernet Total'!E32-'Ethernet Cloud'!E32-'Ethernet Telecom'!E32</f>
        <v>0</v>
      </c>
      <c r="F32" s="400">
        <f>'Ethernet Total'!F32-'Ethernet Cloud'!F32-'Ethernet Telecom'!F32</f>
        <v>0</v>
      </c>
      <c r="G32" s="400"/>
      <c r="H32" s="400"/>
      <c r="I32" s="400"/>
      <c r="J32" s="400"/>
      <c r="K32" s="400"/>
      <c r="L32" s="400"/>
      <c r="M32" s="400"/>
      <c r="N32" s="400"/>
    </row>
    <row r="33" spans="2:14">
      <c r="B33" s="162" t="str">
        <f>'Ethernet Total'!B33</f>
        <v>40GbE</v>
      </c>
      <c r="C33" s="163" t="str">
        <f>'Ethernet Total'!C33</f>
        <v>10 km</v>
      </c>
      <c r="D33" s="164" t="str">
        <f>'Ethernet Total'!D33</f>
        <v>CFP</v>
      </c>
      <c r="E33" s="400">
        <f>'Ethernet Total'!E33-'Ethernet Cloud'!E33-'Ethernet Telecom'!E33</f>
        <v>0</v>
      </c>
      <c r="F33" s="400">
        <f>'Ethernet Total'!F33-'Ethernet Cloud'!F33-'Ethernet Telecom'!F33</f>
        <v>0</v>
      </c>
      <c r="G33" s="400"/>
      <c r="H33" s="400"/>
      <c r="I33" s="400"/>
      <c r="J33" s="400"/>
      <c r="K33" s="400"/>
      <c r="L33" s="400"/>
      <c r="M33" s="400"/>
      <c r="N33" s="400"/>
    </row>
    <row r="34" spans="2:14">
      <c r="B34" s="162" t="str">
        <f>'Ethernet Total'!B34</f>
        <v>40GbE</v>
      </c>
      <c r="C34" s="163" t="str">
        <f>'Ethernet Total'!C34</f>
        <v>10 km</v>
      </c>
      <c r="D34" s="164" t="str">
        <f>'Ethernet Total'!D34</f>
        <v>QSFP+</v>
      </c>
      <c r="E34" s="400">
        <f>'Ethernet Total'!E34-'Ethernet Cloud'!E34-'Ethernet Telecom'!E34</f>
        <v>65446.199999999983</v>
      </c>
      <c r="F34" s="400">
        <f>'Ethernet Total'!F34-'Ethernet Cloud'!F34-'Ethernet Telecom'!F34</f>
        <v>84871.599999999977</v>
      </c>
      <c r="G34" s="400"/>
      <c r="H34" s="400"/>
      <c r="I34" s="400"/>
      <c r="J34" s="400"/>
      <c r="K34" s="400"/>
      <c r="L34" s="400"/>
      <c r="M34" s="400"/>
      <c r="N34" s="400"/>
    </row>
    <row r="35" spans="2:14">
      <c r="B35" s="165" t="str">
        <f>'Ethernet Total'!B35</f>
        <v>40GbE</v>
      </c>
      <c r="C35" s="166" t="str">
        <f>'Ethernet Total'!C35</f>
        <v>40 km</v>
      </c>
      <c r="D35" s="167" t="str">
        <f>'Ethernet Total'!D35</f>
        <v>all</v>
      </c>
      <c r="E35" s="456">
        <f>'Ethernet Total'!E35-'Ethernet Cloud'!E35-'Ethernet Telecom'!E35</f>
        <v>2202.3000000000002</v>
      </c>
      <c r="F35" s="456">
        <f>'Ethernet Total'!F35-'Ethernet Cloud'!F35-'Ethernet Telecom'!F35</f>
        <v>2824.6400000000003</v>
      </c>
      <c r="G35" s="456"/>
      <c r="H35" s="456"/>
      <c r="I35" s="456"/>
      <c r="J35" s="456"/>
      <c r="K35" s="456"/>
      <c r="L35" s="456"/>
      <c r="M35" s="456"/>
      <c r="N35" s="456"/>
    </row>
    <row r="36" spans="2:14">
      <c r="B36" s="159" t="s">
        <v>321</v>
      </c>
      <c r="C36" s="160" t="s">
        <v>33</v>
      </c>
      <c r="D36" s="161" t="s">
        <v>39</v>
      </c>
      <c r="E36" s="398">
        <f>'Ethernet Total'!E36-'Ethernet Cloud'!E36-'Ethernet Telecom'!E36</f>
        <v>0</v>
      </c>
      <c r="F36" s="398">
        <f>'Ethernet Total'!F36-'Ethernet Cloud'!F36-'Ethernet Telecom'!F36</f>
        <v>0</v>
      </c>
      <c r="G36" s="398"/>
      <c r="H36" s="398"/>
      <c r="I36" s="398"/>
      <c r="J36" s="398"/>
      <c r="K36" s="398"/>
      <c r="L36" s="398"/>
      <c r="M36" s="398"/>
      <c r="N36" s="398"/>
    </row>
    <row r="37" spans="2:14">
      <c r="B37" s="162" t="s">
        <v>321</v>
      </c>
      <c r="C37" s="163" t="s">
        <v>43</v>
      </c>
      <c r="D37" s="164" t="s">
        <v>39</v>
      </c>
      <c r="E37" s="400">
        <f>'Ethernet Total'!E37-'Ethernet Cloud'!E37-'Ethernet Telecom'!E37</f>
        <v>0</v>
      </c>
      <c r="F37" s="400">
        <f>'Ethernet Total'!F37-'Ethernet Cloud'!F37-'Ethernet Telecom'!F37</f>
        <v>0</v>
      </c>
      <c r="G37" s="400"/>
      <c r="H37" s="400"/>
      <c r="I37" s="400"/>
      <c r="J37" s="400"/>
      <c r="K37" s="400"/>
      <c r="L37" s="400"/>
      <c r="M37" s="400"/>
      <c r="N37" s="400"/>
    </row>
    <row r="38" spans="2:14">
      <c r="B38" s="162" t="s">
        <v>321</v>
      </c>
      <c r="C38" s="163" t="s">
        <v>45</v>
      </c>
      <c r="D38" s="164" t="s">
        <v>39</v>
      </c>
      <c r="E38" s="400">
        <f>'Ethernet Total'!E38-'Ethernet Cloud'!E38-'Ethernet Telecom'!E38</f>
        <v>0</v>
      </c>
      <c r="F38" s="400">
        <f>'Ethernet Total'!F38-'Ethernet Cloud'!F38-'Ethernet Telecom'!F38</f>
        <v>0</v>
      </c>
      <c r="G38" s="400"/>
      <c r="H38" s="400"/>
      <c r="I38" s="400"/>
      <c r="J38" s="400"/>
      <c r="K38" s="400"/>
      <c r="L38" s="400"/>
      <c r="M38" s="400"/>
      <c r="N38" s="400"/>
    </row>
    <row r="39" spans="2:14">
      <c r="B39" s="162" t="s">
        <v>321</v>
      </c>
      <c r="C39" s="163" t="s">
        <v>46</v>
      </c>
      <c r="D39" s="164" t="s">
        <v>39</v>
      </c>
      <c r="E39" s="400">
        <f>'Ethernet Total'!E39-'Ethernet Cloud'!E39-'Ethernet Telecom'!E39</f>
        <v>0</v>
      </c>
      <c r="F39" s="400">
        <f>'Ethernet Total'!F39-'Ethernet Cloud'!F39-'Ethernet Telecom'!F39</f>
        <v>0</v>
      </c>
      <c r="G39" s="400"/>
      <c r="H39" s="400"/>
      <c r="I39" s="400"/>
      <c r="J39" s="400"/>
      <c r="K39" s="400"/>
      <c r="L39" s="400"/>
      <c r="M39" s="400"/>
      <c r="N39" s="400"/>
    </row>
    <row r="40" spans="2:14">
      <c r="B40" s="165" t="s">
        <v>321</v>
      </c>
      <c r="C40" s="166" t="s">
        <v>47</v>
      </c>
      <c r="D40" s="167" t="s">
        <v>39</v>
      </c>
      <c r="E40" s="400"/>
      <c r="F40" s="400"/>
      <c r="G40" s="400"/>
      <c r="H40" s="400"/>
      <c r="I40" s="400"/>
      <c r="J40" s="400"/>
      <c r="K40" s="400"/>
      <c r="L40" s="400"/>
      <c r="M40" s="400"/>
      <c r="N40" s="400"/>
    </row>
    <row r="41" spans="2:14">
      <c r="B41" s="162" t="str">
        <f>'Ethernet Total'!B41</f>
        <v>100G</v>
      </c>
      <c r="C41" s="163" t="str">
        <f>'Ethernet Total'!C41</f>
        <v>100 m</v>
      </c>
      <c r="D41" s="164" t="str">
        <f>'Ethernet Total'!D41</f>
        <v>CFP</v>
      </c>
      <c r="E41" s="398">
        <f>'Ethernet Total'!E41-'Ethernet Cloud'!E41-'Ethernet Telecom'!E41</f>
        <v>0</v>
      </c>
      <c r="F41" s="398">
        <f>'Ethernet Total'!F41-'Ethernet Cloud'!F41-'Ethernet Telecom'!F41</f>
        <v>0</v>
      </c>
      <c r="G41" s="398"/>
      <c r="H41" s="398"/>
      <c r="I41" s="398"/>
      <c r="J41" s="398"/>
      <c r="K41" s="398"/>
      <c r="L41" s="398"/>
      <c r="M41" s="398"/>
      <c r="N41" s="398"/>
    </row>
    <row r="42" spans="2:14">
      <c r="B42" s="162" t="str">
        <f>'Ethernet Total'!B42</f>
        <v>100G</v>
      </c>
      <c r="C42" s="163" t="str">
        <f>'Ethernet Total'!C42</f>
        <v>100 m</v>
      </c>
      <c r="D42" s="164" t="str">
        <f>'Ethernet Total'!D42</f>
        <v>CFP2/4</v>
      </c>
      <c r="E42" s="400">
        <f>'Ethernet Total'!E42-'Ethernet Cloud'!E42-'Ethernet Telecom'!E42</f>
        <v>0</v>
      </c>
      <c r="F42" s="400">
        <f>'Ethernet Total'!F42-'Ethernet Cloud'!F42-'Ethernet Telecom'!F42</f>
        <v>0</v>
      </c>
      <c r="G42" s="400"/>
      <c r="H42" s="400"/>
      <c r="I42" s="400"/>
      <c r="J42" s="400"/>
      <c r="K42" s="400"/>
      <c r="L42" s="400"/>
      <c r="M42" s="400"/>
      <c r="N42" s="400"/>
    </row>
    <row r="43" spans="2:14">
      <c r="B43" s="162" t="str">
        <f>'Ethernet Total'!B43</f>
        <v>100G SR4</v>
      </c>
      <c r="C43" s="163" t="str">
        <f>'Ethernet Total'!C43</f>
        <v>100 m</v>
      </c>
      <c r="D43" s="164" t="str">
        <f>'Ethernet Total'!D43</f>
        <v>QSFP28</v>
      </c>
      <c r="E43" s="400">
        <f>'Ethernet Total'!E43-'Ethernet Cloud'!E43-'Ethernet Telecom'!E43</f>
        <v>0</v>
      </c>
      <c r="F43" s="400">
        <f>'Ethernet Total'!F43-'Ethernet Cloud'!F43-'Ethernet Telecom'!F43</f>
        <v>0</v>
      </c>
      <c r="G43" s="400"/>
      <c r="H43" s="400"/>
      <c r="I43" s="400"/>
      <c r="J43" s="400"/>
      <c r="K43" s="400"/>
      <c r="L43" s="400"/>
      <c r="M43" s="400"/>
      <c r="N43" s="400"/>
    </row>
    <row r="44" spans="2:14">
      <c r="B44" s="162" t="str">
        <f>'Ethernet Total'!B44</f>
        <v>100G SR2</v>
      </c>
      <c r="C44" s="163" t="str">
        <f>'Ethernet Total'!C44</f>
        <v>100 m</v>
      </c>
      <c r="D44" s="164" t="s">
        <v>322</v>
      </c>
      <c r="E44" s="400">
        <f>'Ethernet Total'!E44-'Ethernet Cloud'!E44-'Ethernet Telecom'!E44</f>
        <v>0</v>
      </c>
      <c r="F44" s="400">
        <f>'Ethernet Total'!F44-'Ethernet Cloud'!F44-'Ethernet Telecom'!F44</f>
        <v>0</v>
      </c>
      <c r="G44" s="400"/>
      <c r="H44" s="400"/>
      <c r="I44" s="400"/>
      <c r="J44" s="400"/>
      <c r="K44" s="400"/>
      <c r="L44" s="400"/>
      <c r="M44" s="400"/>
      <c r="N44" s="400"/>
    </row>
    <row r="45" spans="2:14">
      <c r="B45" s="162" t="str">
        <f>'Ethernet Total'!B45</f>
        <v>100G MM Duplex</v>
      </c>
      <c r="C45" s="163" t="str">
        <f>'Ethernet Total'!C45</f>
        <v>100 m</v>
      </c>
      <c r="D45" s="164" t="str">
        <f>'Ethernet Total'!D45</f>
        <v>QSFP28</v>
      </c>
      <c r="E45" s="400">
        <f>'Ethernet Total'!E45-'Ethernet Cloud'!E45-'Ethernet Telecom'!E45</f>
        <v>0</v>
      </c>
      <c r="F45" s="400">
        <f>'Ethernet Total'!F45-'Ethernet Cloud'!F45-'Ethernet Telecom'!F45</f>
        <v>0</v>
      </c>
      <c r="G45" s="400"/>
      <c r="H45" s="400"/>
      <c r="I45" s="400"/>
      <c r="J45" s="400"/>
      <c r="K45" s="400"/>
      <c r="L45" s="400"/>
      <c r="M45" s="400"/>
      <c r="N45" s="400"/>
    </row>
    <row r="46" spans="2:14">
      <c r="B46" s="162" t="str">
        <f>'Ethernet Total'!B46</f>
        <v>100G eSR</v>
      </c>
      <c r="C46" s="163" t="str">
        <f>'Ethernet Total'!C46</f>
        <v>300 m</v>
      </c>
      <c r="D46" s="164" t="str">
        <f>'Ethernet Total'!D46</f>
        <v>QSFP28</v>
      </c>
      <c r="E46" s="400">
        <f>'Ethernet Total'!E46-'Ethernet Cloud'!E46-'Ethernet Telecom'!E46</f>
        <v>0</v>
      </c>
      <c r="F46" s="400">
        <f>'Ethernet Total'!F46-'Ethernet Cloud'!F46-'Ethernet Telecom'!F46</f>
        <v>0</v>
      </c>
      <c r="G46" s="400"/>
      <c r="H46" s="400"/>
      <c r="I46" s="400"/>
      <c r="J46" s="400"/>
      <c r="K46" s="400"/>
      <c r="L46" s="400"/>
      <c r="M46" s="400"/>
      <c r="N46" s="400"/>
    </row>
    <row r="47" spans="2:14">
      <c r="B47" s="162" t="str">
        <f>'Ethernet Total'!B47</f>
        <v>100G PSM4</v>
      </c>
      <c r="C47" s="163" t="str">
        <f>'Ethernet Total'!C47</f>
        <v>500 m</v>
      </c>
      <c r="D47" s="164" t="str">
        <f>'Ethernet Total'!D47</f>
        <v>QSFP28</v>
      </c>
      <c r="E47" s="400">
        <f>'Ethernet Total'!E47-'Ethernet Cloud'!E47-'Ethernet Telecom'!E47</f>
        <v>0</v>
      </c>
      <c r="F47" s="400">
        <f>'Ethernet Total'!F47-'Ethernet Cloud'!F47-'Ethernet Telecom'!F47</f>
        <v>0</v>
      </c>
      <c r="G47" s="400"/>
      <c r="H47" s="400"/>
      <c r="I47" s="400"/>
      <c r="J47" s="400"/>
      <c r="K47" s="400"/>
      <c r="L47" s="400"/>
      <c r="M47" s="400"/>
      <c r="N47" s="400"/>
    </row>
    <row r="48" spans="2:14">
      <c r="B48" s="162" t="str">
        <f>'Ethernet Total'!B48</f>
        <v>100G DR</v>
      </c>
      <c r="C48" s="163" t="str">
        <f>'Ethernet Total'!C48</f>
        <v>500 m</v>
      </c>
      <c r="D48" s="164" t="str">
        <f>'Ethernet Total'!D48</f>
        <v>QSFP28</v>
      </c>
      <c r="E48" s="400">
        <f>'Ethernet Total'!E48-'Ethernet Cloud'!E48-'Ethernet Telecom'!E48</f>
        <v>0</v>
      </c>
      <c r="F48" s="400">
        <f>'Ethernet Total'!F48-'Ethernet Cloud'!F48-'Ethernet Telecom'!F48</f>
        <v>0</v>
      </c>
      <c r="G48" s="400"/>
      <c r="H48" s="400"/>
      <c r="I48" s="400"/>
      <c r="J48" s="400"/>
      <c r="K48" s="400"/>
      <c r="L48" s="400"/>
      <c r="M48" s="400"/>
      <c r="N48" s="400"/>
    </row>
    <row r="49" spans="2:14">
      <c r="B49" s="499" t="s">
        <v>354</v>
      </c>
      <c r="C49" s="500" t="s">
        <v>43</v>
      </c>
      <c r="D49" s="501" t="s">
        <v>37</v>
      </c>
      <c r="E49" s="400"/>
      <c r="F49" s="400"/>
      <c r="G49" s="400"/>
      <c r="H49" s="400"/>
      <c r="I49" s="400"/>
      <c r="J49" s="400"/>
      <c r="K49" s="400"/>
      <c r="L49" s="400"/>
      <c r="M49" s="400"/>
      <c r="N49" s="400"/>
    </row>
    <row r="50" spans="2:14">
      <c r="B50" s="162" t="str">
        <f>'Ethernet Total'!B50</f>
        <v>100G CWDM4</v>
      </c>
      <c r="C50" s="163" t="str">
        <f>'Ethernet Total'!C50</f>
        <v>2 km</v>
      </c>
      <c r="D50" s="164" t="str">
        <f>'Ethernet Total'!D50</f>
        <v>QSFP28</v>
      </c>
      <c r="E50" s="400">
        <f>'Ethernet Total'!E50-'Ethernet Cloud'!E50-'Ethernet Telecom'!E50</f>
        <v>0</v>
      </c>
      <c r="F50" s="400">
        <f>'Ethernet Total'!F50-'Ethernet Cloud'!F50-'Ethernet Telecom'!F50</f>
        <v>0</v>
      </c>
      <c r="G50" s="400"/>
      <c r="H50" s="400"/>
      <c r="I50" s="400"/>
      <c r="J50" s="400"/>
      <c r="K50" s="400"/>
      <c r="L50" s="400"/>
      <c r="M50" s="400"/>
      <c r="N50" s="400"/>
    </row>
    <row r="51" spans="2:14">
      <c r="B51" s="162" t="str">
        <f>'Ethernet Total'!B51</f>
        <v>100G FR</v>
      </c>
      <c r="C51" s="163" t="str">
        <f>'Ethernet Total'!C51</f>
        <v>2 km</v>
      </c>
      <c r="D51" s="164" t="str">
        <f>'Ethernet Total'!D51</f>
        <v>QSFP28</v>
      </c>
      <c r="E51" s="400">
        <f>'Ethernet Total'!E51-'Ethernet Cloud'!E51-'Ethernet Telecom'!E51</f>
        <v>0</v>
      </c>
      <c r="F51" s="400">
        <f>'Ethernet Total'!F51-'Ethernet Cloud'!F51-'Ethernet Telecom'!F51</f>
        <v>0</v>
      </c>
      <c r="G51" s="400"/>
      <c r="H51" s="400"/>
      <c r="I51" s="400"/>
      <c r="J51" s="400"/>
      <c r="K51" s="400"/>
      <c r="L51" s="400"/>
      <c r="M51" s="400"/>
      <c r="N51" s="400"/>
    </row>
    <row r="52" spans="2:14">
      <c r="B52" s="162" t="str">
        <f>'Ethernet Total'!B52</f>
        <v>100G</v>
      </c>
      <c r="C52" s="163" t="str">
        <f>'Ethernet Total'!C52</f>
        <v>10 km</v>
      </c>
      <c r="D52" s="164" t="str">
        <f>'Ethernet Total'!D52</f>
        <v>CFP</v>
      </c>
      <c r="E52" s="400">
        <f>'Ethernet Total'!E52-'Ethernet Cloud'!E52-'Ethernet Telecom'!E52</f>
        <v>0</v>
      </c>
      <c r="F52" s="400">
        <f>'Ethernet Total'!F52-'Ethernet Cloud'!F52-'Ethernet Telecom'!F52</f>
        <v>0</v>
      </c>
      <c r="G52" s="400"/>
      <c r="H52" s="400"/>
      <c r="I52" s="400"/>
      <c r="J52" s="400"/>
      <c r="K52" s="400"/>
      <c r="L52" s="400"/>
      <c r="M52" s="400"/>
      <c r="N52" s="400"/>
    </row>
    <row r="53" spans="2:14">
      <c r="B53" s="162" t="str">
        <f>'Ethernet Total'!B53</f>
        <v>100G</v>
      </c>
      <c r="C53" s="163" t="str">
        <f>'Ethernet Total'!C53</f>
        <v>10 km</v>
      </c>
      <c r="D53" s="164" t="str">
        <f>'Ethernet Total'!D53</f>
        <v>CFP2/4</v>
      </c>
      <c r="E53" s="400">
        <f>'Ethernet Total'!E53-'Ethernet Cloud'!E53-'Ethernet Telecom'!E53</f>
        <v>0</v>
      </c>
      <c r="F53" s="400">
        <f>'Ethernet Total'!F53-'Ethernet Cloud'!F53-'Ethernet Telecom'!F53</f>
        <v>0</v>
      </c>
      <c r="G53" s="400"/>
      <c r="H53" s="400"/>
      <c r="I53" s="400"/>
      <c r="J53" s="400"/>
      <c r="K53" s="400"/>
      <c r="L53" s="400"/>
      <c r="M53" s="400"/>
      <c r="N53" s="400"/>
    </row>
    <row r="54" spans="2:14">
      <c r="B54" s="162" t="str">
        <f>'Ethernet Total'!B54</f>
        <v>100G LR4</v>
      </c>
      <c r="C54" s="163" t="str">
        <f>'Ethernet Total'!C54</f>
        <v>10 km</v>
      </c>
      <c r="D54" s="164" t="str">
        <f>'Ethernet Total'!D54</f>
        <v>QSFP28</v>
      </c>
      <c r="E54" s="400">
        <f>'Ethernet Total'!E54-'Ethernet Cloud'!E54-'Ethernet Telecom'!E54</f>
        <v>0</v>
      </c>
      <c r="F54" s="400">
        <f>'Ethernet Total'!F54-'Ethernet Cloud'!F54-'Ethernet Telecom'!F54</f>
        <v>0</v>
      </c>
      <c r="G54" s="400"/>
      <c r="H54" s="400"/>
      <c r="I54" s="400"/>
      <c r="J54" s="400"/>
      <c r="K54" s="400"/>
      <c r="L54" s="400"/>
      <c r="M54" s="400"/>
      <c r="N54" s="400"/>
    </row>
    <row r="55" spans="2:14">
      <c r="B55" s="162" t="str">
        <f>'Ethernet Total'!B55</f>
        <v>100G 4WDM10</v>
      </c>
      <c r="C55" s="163" t="str">
        <f>'Ethernet Total'!C55</f>
        <v>10 km</v>
      </c>
      <c r="D55" s="164" t="str">
        <f>'Ethernet Total'!D55</f>
        <v>QSFP28</v>
      </c>
      <c r="E55" s="400">
        <f>'Ethernet Total'!E55-'Ethernet Cloud'!E55-'Ethernet Telecom'!E55</f>
        <v>0</v>
      </c>
      <c r="F55" s="400">
        <f>'Ethernet Total'!F55-'Ethernet Cloud'!F55-'Ethernet Telecom'!F55</f>
        <v>4500</v>
      </c>
      <c r="G55" s="400"/>
      <c r="H55" s="400"/>
      <c r="I55" s="400"/>
      <c r="J55" s="400"/>
      <c r="K55" s="400"/>
      <c r="L55" s="400"/>
      <c r="M55" s="400"/>
      <c r="N55" s="400"/>
    </row>
    <row r="56" spans="2:14">
      <c r="B56" s="162" t="str">
        <f>'Ethernet Total'!B56</f>
        <v>100G 4WDM20</v>
      </c>
      <c r="C56" s="163" t="str">
        <f>'Ethernet Total'!C56</f>
        <v>20 km</v>
      </c>
      <c r="D56" s="164" t="str">
        <f>'Ethernet Total'!D56</f>
        <v>QSFP28</v>
      </c>
      <c r="E56" s="400">
        <f>'Ethernet Total'!E56-'Ethernet Cloud'!E56-'Ethernet Telecom'!E56</f>
        <v>0</v>
      </c>
      <c r="F56" s="400">
        <f>'Ethernet Total'!F56-'Ethernet Cloud'!F56-'Ethernet Telecom'!F56</f>
        <v>0</v>
      </c>
      <c r="G56" s="400"/>
      <c r="H56" s="400"/>
      <c r="I56" s="400"/>
      <c r="J56" s="400"/>
      <c r="K56" s="400"/>
      <c r="L56" s="400"/>
      <c r="M56" s="400"/>
      <c r="N56" s="400"/>
    </row>
    <row r="57" spans="2:14">
      <c r="B57" s="162" t="str">
        <f>'Ethernet Total'!B57</f>
        <v>100G ER4, ER4-Lite</v>
      </c>
      <c r="C57" s="163" t="str">
        <f>'Ethernet Total'!C57</f>
        <v>40 km</v>
      </c>
      <c r="D57" s="164" t="str">
        <f>'Ethernet Total'!D57</f>
        <v>all</v>
      </c>
      <c r="E57" s="456">
        <f>'Ethernet Total'!E57-'Ethernet Cloud'!E57-'Ethernet Telecom'!E57</f>
        <v>0</v>
      </c>
      <c r="F57" s="456">
        <f>'Ethernet Total'!F57-'Ethernet Cloud'!F57-'Ethernet Telecom'!F57</f>
        <v>0</v>
      </c>
      <c r="G57" s="456"/>
      <c r="H57" s="456"/>
      <c r="I57" s="456"/>
      <c r="J57" s="456"/>
      <c r="K57" s="456"/>
      <c r="L57" s="456"/>
      <c r="M57" s="456"/>
      <c r="N57" s="456"/>
    </row>
    <row r="58" spans="2:14">
      <c r="B58" s="447" t="s">
        <v>323</v>
      </c>
      <c r="C58" s="448" t="s">
        <v>33</v>
      </c>
      <c r="D58" s="449" t="s">
        <v>184</v>
      </c>
      <c r="E58" s="398">
        <f>'Ethernet Total'!E58-'Ethernet Cloud'!E58-'Ethernet Telecom'!E58</f>
        <v>0</v>
      </c>
      <c r="F58" s="398">
        <f>'Ethernet Total'!F58-'Ethernet Cloud'!F58-'Ethernet Telecom'!F58</f>
        <v>0</v>
      </c>
      <c r="G58" s="398"/>
      <c r="H58" s="398"/>
      <c r="I58" s="398"/>
      <c r="J58" s="398"/>
      <c r="K58" s="398"/>
      <c r="L58" s="398"/>
      <c r="M58" s="398"/>
      <c r="N58" s="398"/>
    </row>
    <row r="59" spans="2:14">
      <c r="B59" s="450" t="s">
        <v>324</v>
      </c>
      <c r="C59" s="451" t="s">
        <v>33</v>
      </c>
      <c r="D59" s="452" t="s">
        <v>325</v>
      </c>
      <c r="E59" s="400">
        <f>'Ethernet Total'!E59-'Ethernet Cloud'!E59-'Ethernet Telecom'!E59</f>
        <v>0</v>
      </c>
      <c r="F59" s="400">
        <f>'Ethernet Total'!F59-'Ethernet Cloud'!F59-'Ethernet Telecom'!F59</f>
        <v>0</v>
      </c>
      <c r="G59" s="400"/>
      <c r="H59" s="400"/>
      <c r="I59" s="400"/>
      <c r="J59" s="400"/>
      <c r="K59" s="400"/>
      <c r="L59" s="400"/>
      <c r="M59" s="400"/>
      <c r="N59" s="400"/>
    </row>
    <row r="60" spans="2:14">
      <c r="B60" s="450" t="s">
        <v>326</v>
      </c>
      <c r="C60" s="451" t="s">
        <v>43</v>
      </c>
      <c r="D60" s="452" t="s">
        <v>184</v>
      </c>
      <c r="E60" s="400">
        <f>'Ethernet Total'!E60-'Ethernet Cloud'!E60-'Ethernet Telecom'!E60</f>
        <v>0</v>
      </c>
      <c r="F60" s="400">
        <f>'Ethernet Total'!F60-'Ethernet Cloud'!F60-'Ethernet Telecom'!F60</f>
        <v>0</v>
      </c>
      <c r="G60" s="400"/>
      <c r="H60" s="400"/>
      <c r="I60" s="400"/>
      <c r="J60" s="400"/>
      <c r="K60" s="400"/>
      <c r="L60" s="400"/>
      <c r="M60" s="400"/>
      <c r="N60" s="400"/>
    </row>
    <row r="61" spans="2:14">
      <c r="B61" s="453" t="s">
        <v>327</v>
      </c>
      <c r="C61" s="454" t="s">
        <v>43</v>
      </c>
      <c r="D61" s="455" t="s">
        <v>271</v>
      </c>
      <c r="E61" s="456">
        <f>'Ethernet Total'!E61-'Ethernet Cloud'!E61-'Ethernet Telecom'!E61</f>
        <v>0</v>
      </c>
      <c r="F61" s="456">
        <f>'Ethernet Total'!F61-'Ethernet Cloud'!F61-'Ethernet Telecom'!F61</f>
        <v>0</v>
      </c>
      <c r="G61" s="456"/>
      <c r="H61" s="456"/>
      <c r="I61" s="456"/>
      <c r="J61" s="456"/>
      <c r="K61" s="456"/>
      <c r="L61" s="456"/>
      <c r="M61" s="456"/>
      <c r="N61" s="456"/>
    </row>
    <row r="62" spans="2:14">
      <c r="B62" s="159" t="s">
        <v>328</v>
      </c>
      <c r="C62" s="160" t="s">
        <v>33</v>
      </c>
      <c r="D62" s="161" t="s">
        <v>39</v>
      </c>
      <c r="E62" s="398">
        <f>'Ethernet Total'!E62-'Ethernet Cloud'!E62-'Ethernet Telecom'!E62</f>
        <v>0</v>
      </c>
      <c r="F62" s="398">
        <f>'Ethernet Total'!F62-'Ethernet Cloud'!F62-'Ethernet Telecom'!F62</f>
        <v>0</v>
      </c>
      <c r="G62" s="398"/>
      <c r="H62" s="398"/>
      <c r="I62" s="398"/>
      <c r="J62" s="398"/>
      <c r="K62" s="398"/>
      <c r="L62" s="398"/>
      <c r="M62" s="398"/>
      <c r="N62" s="398"/>
    </row>
    <row r="63" spans="2:14">
      <c r="B63" s="162" t="s">
        <v>329</v>
      </c>
      <c r="C63" s="163" t="s">
        <v>41</v>
      </c>
      <c r="D63" s="164" t="s">
        <v>39</v>
      </c>
      <c r="E63" s="400">
        <f>'Ethernet Total'!E63-'Ethernet Cloud'!E63-'Ethernet Telecom'!E63</f>
        <v>0</v>
      </c>
      <c r="F63" s="400">
        <f>'Ethernet Total'!F63-'Ethernet Cloud'!F63-'Ethernet Telecom'!F63</f>
        <v>0</v>
      </c>
      <c r="G63" s="400"/>
      <c r="H63" s="400"/>
      <c r="I63" s="400"/>
      <c r="J63" s="400"/>
      <c r="K63" s="400"/>
      <c r="L63" s="400"/>
      <c r="M63" s="400"/>
      <c r="N63" s="400"/>
    </row>
    <row r="64" spans="2:14">
      <c r="B64" s="162" t="s">
        <v>330</v>
      </c>
      <c r="C64" s="163" t="s">
        <v>43</v>
      </c>
      <c r="D64" s="164" t="s">
        <v>39</v>
      </c>
      <c r="E64" s="400">
        <f>'Ethernet Total'!E64-'Ethernet Cloud'!E64-'Ethernet Telecom'!E64</f>
        <v>0</v>
      </c>
      <c r="F64" s="400">
        <f>'Ethernet Total'!F64-'Ethernet Cloud'!F64-'Ethernet Telecom'!F64</f>
        <v>0</v>
      </c>
      <c r="G64" s="400"/>
      <c r="H64" s="400"/>
      <c r="I64" s="400"/>
      <c r="J64" s="400"/>
      <c r="K64" s="400"/>
      <c r="L64" s="400"/>
      <c r="M64" s="400"/>
      <c r="N64" s="400"/>
    </row>
    <row r="65" spans="2:15">
      <c r="B65" s="165" t="s">
        <v>331</v>
      </c>
      <c r="C65" s="166" t="s">
        <v>45</v>
      </c>
      <c r="D65" s="167" t="s">
        <v>39</v>
      </c>
      <c r="E65" s="456">
        <f>'Ethernet Total'!E65-'Ethernet Cloud'!E65-'Ethernet Telecom'!E65</f>
        <v>0</v>
      </c>
      <c r="F65" s="456">
        <f>'Ethernet Total'!F65-'Ethernet Cloud'!F65-'Ethernet Telecom'!F65</f>
        <v>0</v>
      </c>
      <c r="G65" s="456"/>
      <c r="H65" s="456"/>
      <c r="I65" s="456"/>
      <c r="J65" s="456"/>
      <c r="K65" s="456"/>
      <c r="L65" s="456"/>
      <c r="M65" s="456"/>
      <c r="N65" s="456"/>
    </row>
    <row r="66" spans="2:15">
      <c r="B66" s="502" t="s">
        <v>421</v>
      </c>
      <c r="C66" s="503" t="s">
        <v>422</v>
      </c>
      <c r="D66" s="504" t="s">
        <v>325</v>
      </c>
      <c r="E66" s="400">
        <f>'Ethernet Total'!E66-'Ethernet Cloud'!E66-'Ethernet Telecom'!E66</f>
        <v>0</v>
      </c>
      <c r="F66" s="400">
        <f>'Ethernet Total'!F66-'Ethernet Cloud'!F66-'Ethernet Telecom'!F66</f>
        <v>0</v>
      </c>
      <c r="G66" s="400"/>
      <c r="H66" s="400"/>
      <c r="I66" s="400"/>
      <c r="J66" s="400"/>
      <c r="K66" s="400"/>
      <c r="L66" s="400"/>
      <c r="M66" s="400"/>
      <c r="N66" s="400"/>
    </row>
    <row r="67" spans="2:15">
      <c r="B67" s="499" t="s">
        <v>423</v>
      </c>
      <c r="C67" s="500" t="s">
        <v>41</v>
      </c>
      <c r="D67" s="501" t="s">
        <v>325</v>
      </c>
      <c r="E67" s="400">
        <f>'Ethernet Total'!E67-'Ethernet Cloud'!E67-'Ethernet Telecom'!E67</f>
        <v>0</v>
      </c>
      <c r="F67" s="400">
        <f>'Ethernet Total'!F67-'Ethernet Cloud'!F67-'Ethernet Telecom'!F67</f>
        <v>0</v>
      </c>
      <c r="G67" s="400"/>
      <c r="H67" s="400"/>
      <c r="I67" s="400"/>
      <c r="J67" s="400"/>
      <c r="K67" s="400"/>
      <c r="L67" s="400"/>
      <c r="M67" s="400"/>
      <c r="N67" s="400"/>
    </row>
    <row r="68" spans="2:15">
      <c r="B68" s="499" t="s">
        <v>424</v>
      </c>
      <c r="C68" s="500" t="s">
        <v>43</v>
      </c>
      <c r="D68" s="501" t="s">
        <v>325</v>
      </c>
      <c r="E68" s="400">
        <f>'Ethernet Total'!E68-'Ethernet Cloud'!E68-'Ethernet Telecom'!E68</f>
        <v>0</v>
      </c>
      <c r="F68" s="400">
        <f>'Ethernet Total'!F68-'Ethernet Cloud'!F68-'Ethernet Telecom'!F68</f>
        <v>0</v>
      </c>
      <c r="G68" s="400"/>
      <c r="H68" s="400"/>
      <c r="I68" s="400"/>
      <c r="J68" s="400"/>
      <c r="K68" s="400"/>
      <c r="L68" s="400"/>
      <c r="M68" s="400"/>
      <c r="N68" s="400"/>
    </row>
    <row r="69" spans="2:15">
      <c r="B69" s="162"/>
      <c r="C69" s="163"/>
      <c r="D69" s="164"/>
      <c r="E69" s="400">
        <f>'Ethernet Total'!E69-'Ethernet Cloud'!E69-'Ethernet Telecom'!E69</f>
        <v>0</v>
      </c>
      <c r="F69" s="400">
        <f>'Ethernet Total'!F69-'Ethernet Cloud'!F69-'Ethernet Telecom'!F69</f>
        <v>0</v>
      </c>
      <c r="G69" s="400"/>
      <c r="H69" s="400"/>
      <c r="I69" s="400"/>
      <c r="J69" s="400"/>
      <c r="K69" s="400"/>
      <c r="L69" s="400"/>
      <c r="M69" s="400"/>
      <c r="N69" s="400"/>
    </row>
    <row r="70" spans="2:15">
      <c r="B70" s="429" t="s">
        <v>19</v>
      </c>
      <c r="C70" s="430"/>
      <c r="D70" s="432"/>
      <c r="E70" s="76">
        <f>SUM(E9:E69)</f>
        <v>21153423.44376694</v>
      </c>
      <c r="F70" s="76">
        <f t="shared" ref="F70:N70" si="0">SUM(F9:F69)</f>
        <v>20849659.016871285</v>
      </c>
      <c r="G70" s="76"/>
      <c r="H70" s="76"/>
      <c r="I70" s="76"/>
      <c r="J70" s="76"/>
      <c r="K70" s="76"/>
      <c r="L70" s="76"/>
      <c r="M70" s="76"/>
      <c r="N70" s="76"/>
    </row>
    <row r="71" spans="2:15">
      <c r="B71" s="69"/>
      <c r="C71" s="69"/>
      <c r="D71" s="69"/>
      <c r="I71" s="58"/>
      <c r="J71" s="58"/>
      <c r="K71" s="58"/>
      <c r="L71" s="58"/>
      <c r="M71" s="58"/>
      <c r="N71" s="58"/>
      <c r="O71" s="58"/>
    </row>
    <row r="72" spans="2:15">
      <c r="E72" s="133"/>
      <c r="F72" s="133"/>
      <c r="G72" s="133"/>
      <c r="H72" s="133"/>
      <c r="I72" s="133"/>
      <c r="J72" s="133"/>
      <c r="K72" s="133"/>
      <c r="L72" s="133"/>
      <c r="M72" s="133"/>
      <c r="N72" s="133"/>
    </row>
    <row r="73" spans="2:15" ht="21">
      <c r="B73" s="425" t="s">
        <v>18</v>
      </c>
      <c r="C73" s="425"/>
      <c r="D73" s="425"/>
    </row>
    <row r="74" spans="2:15">
      <c r="B74" s="71" t="s">
        <v>31</v>
      </c>
      <c r="C74" s="71" t="s">
        <v>30</v>
      </c>
      <c r="D74" s="71" t="s">
        <v>32</v>
      </c>
      <c r="E74" s="78">
        <v>2016</v>
      </c>
      <c r="F74" s="78">
        <v>2017</v>
      </c>
      <c r="G74" s="78">
        <v>2018</v>
      </c>
      <c r="H74" s="78">
        <v>2019</v>
      </c>
      <c r="I74" s="78">
        <v>2020</v>
      </c>
      <c r="J74" s="78">
        <v>2021</v>
      </c>
      <c r="K74" s="78">
        <v>2022</v>
      </c>
      <c r="L74" s="78">
        <v>2023</v>
      </c>
      <c r="M74" s="78">
        <v>2024</v>
      </c>
      <c r="N74" s="78">
        <v>2025</v>
      </c>
    </row>
    <row r="75" spans="2:15">
      <c r="B75" s="159" t="str">
        <f t="shared" ref="B75:D94" si="1">B9</f>
        <v>GbE</v>
      </c>
      <c r="C75" s="160" t="str">
        <f t="shared" si="1"/>
        <v>500 m</v>
      </c>
      <c r="D75" s="161" t="str">
        <f t="shared" si="1"/>
        <v>SFP</v>
      </c>
      <c r="E75" s="416">
        <f t="shared" ref="E75:N75" si="2">IF(E9=0,,E141*10^6/E9)</f>
        <v>10.178233731377588</v>
      </c>
      <c r="F75" s="416">
        <f t="shared" si="2"/>
        <v>8.9746992158904888</v>
      </c>
      <c r="G75" s="416"/>
      <c r="H75" s="416"/>
      <c r="I75" s="416"/>
      <c r="J75" s="416"/>
      <c r="K75" s="416"/>
      <c r="L75" s="416"/>
      <c r="M75" s="416"/>
      <c r="N75" s="416"/>
    </row>
    <row r="76" spans="2:15">
      <c r="B76" s="162" t="str">
        <f t="shared" si="1"/>
        <v>GbE</v>
      </c>
      <c r="C76" s="163" t="str">
        <f t="shared" si="1"/>
        <v>10 km</v>
      </c>
      <c r="D76" s="164" t="str">
        <f t="shared" si="1"/>
        <v>SFP</v>
      </c>
      <c r="E76" s="193">
        <f t="shared" ref="E76:N76" si="3">IF(E10=0,,E142*10^6/E10)</f>
        <v>11.313150064475874</v>
      </c>
      <c r="F76" s="193">
        <f t="shared" si="3"/>
        <v>9.7279618337487541</v>
      </c>
      <c r="G76" s="193"/>
      <c r="H76" s="193"/>
      <c r="I76" s="193"/>
      <c r="J76" s="193"/>
      <c r="K76" s="193"/>
      <c r="L76" s="193"/>
      <c r="M76" s="193"/>
      <c r="N76" s="193"/>
    </row>
    <row r="77" spans="2:15">
      <c r="B77" s="162" t="str">
        <f t="shared" si="1"/>
        <v>GbE</v>
      </c>
      <c r="C77" s="163" t="str">
        <f t="shared" si="1"/>
        <v>40 km</v>
      </c>
      <c r="D77" s="164" t="str">
        <f t="shared" si="1"/>
        <v>SFP</v>
      </c>
      <c r="E77" s="193">
        <f t="shared" ref="E77:N77" si="4">IF(E11=0,,E143*10^6/E11)</f>
        <v>14.223250006112197</v>
      </c>
      <c r="F77" s="193">
        <f t="shared" si="4"/>
        <v>11.270556706605298</v>
      </c>
      <c r="G77" s="193"/>
      <c r="H77" s="193"/>
      <c r="I77" s="193"/>
      <c r="J77" s="193"/>
      <c r="K77" s="193"/>
      <c r="L77" s="193"/>
      <c r="M77" s="193"/>
      <c r="N77" s="193"/>
    </row>
    <row r="78" spans="2:15">
      <c r="B78" s="162" t="str">
        <f t="shared" si="1"/>
        <v>GbE</v>
      </c>
      <c r="C78" s="163" t="str">
        <f t="shared" si="1"/>
        <v>80 km</v>
      </c>
      <c r="D78" s="163" t="str">
        <f t="shared" si="1"/>
        <v>SFP</v>
      </c>
      <c r="E78" s="193">
        <f t="shared" ref="E78:N78" si="5">IF(E12=0,,E144*10^6/E12)</f>
        <v>0</v>
      </c>
      <c r="F78" s="193">
        <f t="shared" si="5"/>
        <v>0</v>
      </c>
      <c r="G78" s="193"/>
      <c r="H78" s="193"/>
      <c r="I78" s="193"/>
      <c r="J78" s="193"/>
      <c r="K78" s="193"/>
      <c r="L78" s="193"/>
      <c r="M78" s="193"/>
      <c r="N78" s="193"/>
    </row>
    <row r="79" spans="2:15">
      <c r="B79" s="165" t="str">
        <f t="shared" si="1"/>
        <v>GbE &amp; Fast Ethernet</v>
      </c>
      <c r="C79" s="166" t="str">
        <f t="shared" si="1"/>
        <v>Various</v>
      </c>
      <c r="D79" s="166" t="str">
        <f t="shared" si="1"/>
        <v>Legacy/discontinued</v>
      </c>
      <c r="E79" s="336"/>
      <c r="F79" s="336"/>
      <c r="G79" s="336"/>
      <c r="H79" s="336"/>
      <c r="I79" s="336"/>
      <c r="J79" s="336"/>
      <c r="K79" s="336"/>
      <c r="L79" s="336"/>
      <c r="M79" s="336"/>
      <c r="N79" s="336"/>
    </row>
    <row r="80" spans="2:15">
      <c r="B80" s="162" t="str">
        <f t="shared" si="1"/>
        <v>10GbE</v>
      </c>
      <c r="C80" s="163" t="str">
        <f t="shared" si="1"/>
        <v>300 m</v>
      </c>
      <c r="D80" s="163" t="str">
        <f t="shared" si="1"/>
        <v>XFP</v>
      </c>
      <c r="E80" s="193">
        <f t="shared" ref="E80:N80" si="6">IF(E14=0,,E146*10^6/E14)</f>
        <v>65.084287545305614</v>
      </c>
      <c r="F80" s="193">
        <f t="shared" si="6"/>
        <v>58.749084731162213</v>
      </c>
      <c r="G80" s="193"/>
      <c r="H80" s="193"/>
      <c r="I80" s="193"/>
      <c r="J80" s="193"/>
      <c r="K80" s="193"/>
      <c r="L80" s="193"/>
      <c r="M80" s="193"/>
      <c r="N80" s="193"/>
    </row>
    <row r="81" spans="2:14">
      <c r="B81" s="162" t="str">
        <f t="shared" si="1"/>
        <v>10GbE</v>
      </c>
      <c r="C81" s="163" t="str">
        <f t="shared" si="1"/>
        <v>300 m</v>
      </c>
      <c r="D81" s="163" t="str">
        <f t="shared" si="1"/>
        <v>SFP+</v>
      </c>
      <c r="E81" s="193">
        <f t="shared" ref="E81:N81" si="7">IF(E15=0,,E147*10^6/E15)</f>
        <v>18.016278339273537</v>
      </c>
      <c r="F81" s="193">
        <f t="shared" si="7"/>
        <v>15.097691372748406</v>
      </c>
      <c r="G81" s="193"/>
      <c r="H81" s="193"/>
      <c r="I81" s="193"/>
      <c r="J81" s="193"/>
      <c r="K81" s="193"/>
      <c r="L81" s="193"/>
      <c r="M81" s="193"/>
      <c r="N81" s="193"/>
    </row>
    <row r="82" spans="2:14">
      <c r="B82" s="162" t="str">
        <f t="shared" si="1"/>
        <v>10GbE LRM</v>
      </c>
      <c r="C82" s="163" t="str">
        <f t="shared" si="1"/>
        <v>220 m</v>
      </c>
      <c r="D82" s="163" t="str">
        <f t="shared" si="1"/>
        <v>SFP+</v>
      </c>
      <c r="E82" s="193">
        <f t="shared" ref="E82:N82" si="8">IF(E16=0,,E148*10^6/E16)</f>
        <v>78.390761412913719</v>
      </c>
      <c r="F82" s="193">
        <f t="shared" si="8"/>
        <v>66.716018564745482</v>
      </c>
      <c r="G82" s="193"/>
      <c r="H82" s="193"/>
      <c r="I82" s="193"/>
      <c r="J82" s="193"/>
      <c r="K82" s="193"/>
      <c r="L82" s="193"/>
      <c r="M82" s="193"/>
      <c r="N82" s="193"/>
    </row>
    <row r="83" spans="2:14">
      <c r="B83" s="162" t="str">
        <f t="shared" si="1"/>
        <v>10GbE</v>
      </c>
      <c r="C83" s="163" t="str">
        <f t="shared" si="1"/>
        <v>10 km</v>
      </c>
      <c r="D83" s="163" t="str">
        <f t="shared" si="1"/>
        <v>XFP</v>
      </c>
      <c r="E83" s="193">
        <f t="shared" ref="E83:N83" si="9">IF(E17=0,,E149*10^6/E17)</f>
        <v>67.576972221049019</v>
      </c>
      <c r="F83" s="193">
        <f t="shared" si="9"/>
        <v>51.799368807617704</v>
      </c>
      <c r="G83" s="193"/>
      <c r="H83" s="193"/>
      <c r="I83" s="193"/>
      <c r="J83" s="193"/>
      <c r="K83" s="193"/>
      <c r="L83" s="193"/>
      <c r="M83" s="193"/>
      <c r="N83" s="193"/>
    </row>
    <row r="84" spans="2:14">
      <c r="B84" s="162" t="str">
        <f t="shared" si="1"/>
        <v>10GbE</v>
      </c>
      <c r="C84" s="163" t="str">
        <f t="shared" si="1"/>
        <v>10 km</v>
      </c>
      <c r="D84" s="163" t="str">
        <f t="shared" si="1"/>
        <v>SFP+</v>
      </c>
      <c r="E84" s="194">
        <f t="shared" ref="E84:N84" si="10">IF(E18=0,,E150*10^6/E18)</f>
        <v>38.465958311427357</v>
      </c>
      <c r="F84" s="194">
        <f t="shared" si="10"/>
        <v>30.499999999999989</v>
      </c>
      <c r="G84" s="194"/>
      <c r="H84" s="194"/>
      <c r="I84" s="194"/>
      <c r="J84" s="194"/>
      <c r="K84" s="194"/>
      <c r="L84" s="194"/>
      <c r="M84" s="194"/>
      <c r="N84" s="194"/>
    </row>
    <row r="85" spans="2:14">
      <c r="B85" s="162" t="str">
        <f t="shared" si="1"/>
        <v>10GbE</v>
      </c>
      <c r="C85" s="163" t="str">
        <f t="shared" si="1"/>
        <v>40 km</v>
      </c>
      <c r="D85" s="163" t="str">
        <f t="shared" si="1"/>
        <v>XFP</v>
      </c>
      <c r="E85" s="193">
        <f t="shared" ref="E85:N85" si="11">IF(E19=0,,E151*10^6/E19)</f>
        <v>0</v>
      </c>
      <c r="F85" s="193">
        <f t="shared" si="11"/>
        <v>0</v>
      </c>
      <c r="G85" s="193"/>
      <c r="H85" s="193"/>
      <c r="I85" s="193"/>
      <c r="J85" s="193"/>
      <c r="K85" s="193"/>
      <c r="L85" s="193"/>
      <c r="M85" s="193"/>
      <c r="N85" s="193"/>
    </row>
    <row r="86" spans="2:14">
      <c r="B86" s="162" t="str">
        <f t="shared" si="1"/>
        <v>10GbE</v>
      </c>
      <c r="C86" s="163" t="str">
        <f t="shared" si="1"/>
        <v>40 km</v>
      </c>
      <c r="D86" s="163" t="str">
        <f t="shared" si="1"/>
        <v>SFP+</v>
      </c>
      <c r="E86" s="193">
        <f t="shared" ref="E86:N86" si="12">IF(E20=0,,E152*10^6/E20)</f>
        <v>191.20778168956559</v>
      </c>
      <c r="F86" s="193">
        <f t="shared" si="12"/>
        <v>155.7824168045338</v>
      </c>
      <c r="G86" s="193"/>
      <c r="H86" s="193"/>
      <c r="I86" s="193"/>
      <c r="J86" s="193"/>
      <c r="K86" s="193"/>
      <c r="L86" s="193"/>
      <c r="M86" s="193"/>
      <c r="N86" s="193"/>
    </row>
    <row r="87" spans="2:14">
      <c r="B87" s="162" t="str">
        <f t="shared" si="1"/>
        <v>10GbE</v>
      </c>
      <c r="C87" s="163" t="str">
        <f t="shared" si="1"/>
        <v>80 km</v>
      </c>
      <c r="D87" s="163" t="str">
        <f t="shared" si="1"/>
        <v>XFP</v>
      </c>
      <c r="E87" s="193">
        <f t="shared" ref="E87:N87" si="13">IF(E21=0,,E153*10^6/E21)</f>
        <v>0</v>
      </c>
      <c r="F87" s="193">
        <f t="shared" si="13"/>
        <v>0</v>
      </c>
      <c r="G87" s="193"/>
      <c r="H87" s="193"/>
      <c r="I87" s="193"/>
      <c r="J87" s="193"/>
      <c r="K87" s="193"/>
      <c r="L87" s="193"/>
      <c r="M87" s="193"/>
      <c r="N87" s="193"/>
    </row>
    <row r="88" spans="2:14">
      <c r="B88" s="162" t="str">
        <f t="shared" si="1"/>
        <v>10GbE</v>
      </c>
      <c r="C88" s="163" t="str">
        <f t="shared" si="1"/>
        <v>80 km</v>
      </c>
      <c r="D88" s="163" t="str">
        <f t="shared" si="1"/>
        <v>SFP+</v>
      </c>
      <c r="E88" s="193">
        <f t="shared" ref="E88:N88" si="14">IF(E22=0,,E154*10^6/E22)</f>
        <v>0</v>
      </c>
      <c r="F88" s="193">
        <f t="shared" si="14"/>
        <v>0</v>
      </c>
      <c r="G88" s="193"/>
      <c r="H88" s="193"/>
      <c r="I88" s="193"/>
      <c r="J88" s="193"/>
      <c r="K88" s="193"/>
      <c r="L88" s="193"/>
      <c r="M88" s="193"/>
      <c r="N88" s="193"/>
    </row>
    <row r="89" spans="2:14">
      <c r="B89" s="165" t="str">
        <f t="shared" si="1"/>
        <v>10GbE</v>
      </c>
      <c r="C89" s="166" t="str">
        <f t="shared" si="1"/>
        <v>Various</v>
      </c>
      <c r="D89" s="166" t="str">
        <f t="shared" si="1"/>
        <v>Legacy/discontinued</v>
      </c>
      <c r="E89" s="336"/>
      <c r="F89" s="336"/>
      <c r="G89" s="336"/>
      <c r="H89" s="336"/>
      <c r="I89" s="336"/>
      <c r="J89" s="336"/>
      <c r="K89" s="336"/>
      <c r="L89" s="336"/>
      <c r="M89" s="336"/>
      <c r="N89" s="336"/>
    </row>
    <row r="90" spans="2:14">
      <c r="B90" s="162" t="str">
        <f t="shared" si="1"/>
        <v>25GbE SR</v>
      </c>
      <c r="C90" s="163" t="str">
        <f t="shared" si="1"/>
        <v>100 - 300 m</v>
      </c>
      <c r="D90" s="164" t="str">
        <f t="shared" si="1"/>
        <v>SFP28</v>
      </c>
      <c r="E90" s="193">
        <f t="shared" ref="E90:N90" si="15">IF(E24=0,,E156*10^6/E24)</f>
        <v>187.14315701091519</v>
      </c>
      <c r="F90" s="193">
        <f t="shared" si="15"/>
        <v>141.11071819746516</v>
      </c>
      <c r="G90" s="193"/>
      <c r="H90" s="193"/>
      <c r="I90" s="193"/>
      <c r="J90" s="193"/>
      <c r="K90" s="193"/>
      <c r="L90" s="193"/>
      <c r="M90" s="193"/>
      <c r="N90" s="193"/>
    </row>
    <row r="91" spans="2:14">
      <c r="B91" s="162" t="str">
        <f t="shared" si="1"/>
        <v>25GbE LR</v>
      </c>
      <c r="C91" s="163" t="str">
        <f t="shared" si="1"/>
        <v>10 km</v>
      </c>
      <c r="D91" s="164" t="str">
        <f t="shared" si="1"/>
        <v>SFP28</v>
      </c>
      <c r="E91" s="193">
        <f t="shared" ref="E91:N91" si="16">IF(E25=0,,E157*10^6/E25)</f>
        <v>456.24032541776603</v>
      </c>
      <c r="F91" s="193">
        <f t="shared" si="16"/>
        <v>324.10355668962501</v>
      </c>
      <c r="G91" s="193"/>
      <c r="H91" s="193"/>
      <c r="I91" s="193"/>
      <c r="J91" s="193"/>
      <c r="K91" s="193"/>
      <c r="L91" s="193"/>
      <c r="M91" s="193"/>
      <c r="N91" s="193"/>
    </row>
    <row r="92" spans="2:14">
      <c r="B92" s="165" t="str">
        <f t="shared" si="1"/>
        <v>25GbE ER</v>
      </c>
      <c r="C92" s="166" t="str">
        <f t="shared" si="1"/>
        <v>40 km</v>
      </c>
      <c r="D92" s="167" t="str">
        <f t="shared" si="1"/>
        <v>SFP28</v>
      </c>
      <c r="E92" s="336">
        <f t="shared" ref="E92:N92" si="17">IF(E26=0,,E158*10^6/E26)</f>
        <v>0</v>
      </c>
      <c r="F92" s="336">
        <f t="shared" si="17"/>
        <v>0</v>
      </c>
      <c r="G92" s="336"/>
      <c r="H92" s="336"/>
      <c r="I92" s="336"/>
      <c r="J92" s="336"/>
      <c r="K92" s="336"/>
      <c r="L92" s="336"/>
      <c r="M92" s="336"/>
      <c r="N92" s="336"/>
    </row>
    <row r="93" spans="2:14">
      <c r="B93" s="159" t="str">
        <f t="shared" si="1"/>
        <v>40G SR4</v>
      </c>
      <c r="C93" s="160" t="str">
        <f t="shared" si="1"/>
        <v>100 m</v>
      </c>
      <c r="D93" s="161" t="str">
        <f t="shared" si="1"/>
        <v>QSFP+</v>
      </c>
      <c r="E93" s="193">
        <f t="shared" ref="E93:N93" si="18">IF(E27=0,,E159*10^6/E27)</f>
        <v>96.595063887564876</v>
      </c>
      <c r="F93" s="193">
        <f t="shared" si="18"/>
        <v>80.379797575925636</v>
      </c>
      <c r="G93" s="193"/>
      <c r="H93" s="193"/>
      <c r="I93" s="193"/>
      <c r="J93" s="193"/>
      <c r="K93" s="193"/>
      <c r="L93" s="193"/>
      <c r="M93" s="193"/>
      <c r="N93" s="193"/>
    </row>
    <row r="94" spans="2:14">
      <c r="B94" s="162" t="str">
        <f t="shared" si="1"/>
        <v>40GbE MM duplex</v>
      </c>
      <c r="C94" s="163" t="str">
        <f t="shared" si="1"/>
        <v>100 m</v>
      </c>
      <c r="D94" s="164" t="str">
        <f t="shared" si="1"/>
        <v>QSFP+</v>
      </c>
      <c r="E94" s="193">
        <f t="shared" ref="E94:N94" si="19">IF(E28=0,,E160*10^6/E28)</f>
        <v>129.89186936548299</v>
      </c>
      <c r="F94" s="193">
        <f t="shared" si="19"/>
        <v>129.20799020411209</v>
      </c>
      <c r="G94" s="193"/>
      <c r="H94" s="193"/>
      <c r="I94" s="193"/>
      <c r="J94" s="193"/>
      <c r="K94" s="193"/>
      <c r="L94" s="193"/>
      <c r="M94" s="193"/>
      <c r="N94" s="193"/>
    </row>
    <row r="95" spans="2:14">
      <c r="B95" s="162" t="str">
        <f t="shared" ref="B95:D114" si="20">B29</f>
        <v>40GbE eSR</v>
      </c>
      <c r="C95" s="163" t="str">
        <f t="shared" si="20"/>
        <v>300 m</v>
      </c>
      <c r="D95" s="164" t="str">
        <f t="shared" si="20"/>
        <v>QSFP+</v>
      </c>
      <c r="E95" s="193">
        <f t="shared" ref="E95:N95" si="21">IF(E29=0,,E161*10^6/E29)</f>
        <v>106.66614587912193</v>
      </c>
      <c r="F95" s="193">
        <f t="shared" si="21"/>
        <v>80.999281940261795</v>
      </c>
      <c r="G95" s="193"/>
      <c r="H95" s="193"/>
      <c r="I95" s="193"/>
      <c r="J95" s="193"/>
      <c r="K95" s="193"/>
      <c r="L95" s="193"/>
      <c r="M95" s="193"/>
      <c r="N95" s="193"/>
    </row>
    <row r="96" spans="2:14">
      <c r="B96" s="162" t="str">
        <f t="shared" si="20"/>
        <v>40 GbE PSM4</v>
      </c>
      <c r="C96" s="163" t="str">
        <f t="shared" si="20"/>
        <v>500 m</v>
      </c>
      <c r="D96" s="164" t="str">
        <f t="shared" si="20"/>
        <v>QSFP+</v>
      </c>
      <c r="E96" s="193">
        <f t="shared" ref="E96:N96" si="22">IF(E30=0,,E162*10^6/E30)</f>
        <v>0</v>
      </c>
      <c r="F96" s="193">
        <f t="shared" si="22"/>
        <v>0</v>
      </c>
      <c r="G96" s="193"/>
      <c r="H96" s="193"/>
      <c r="I96" s="193"/>
      <c r="J96" s="193"/>
      <c r="K96" s="193"/>
      <c r="L96" s="193"/>
      <c r="M96" s="193"/>
      <c r="N96" s="193"/>
    </row>
    <row r="97" spans="2:14">
      <c r="B97" s="162" t="str">
        <f t="shared" si="20"/>
        <v>40GbE (FR)</v>
      </c>
      <c r="C97" s="163" t="str">
        <f t="shared" si="20"/>
        <v>2 km</v>
      </c>
      <c r="D97" s="164" t="str">
        <f t="shared" si="20"/>
        <v>CFP</v>
      </c>
      <c r="E97" s="193">
        <f t="shared" ref="E97:N97" si="23">IF(E31=0,,E163*10^6/E31)</f>
        <v>0</v>
      </c>
      <c r="F97" s="193">
        <f t="shared" si="23"/>
        <v>0</v>
      </c>
      <c r="G97" s="193"/>
      <c r="H97" s="193"/>
      <c r="I97" s="193"/>
      <c r="J97" s="193"/>
      <c r="K97" s="193"/>
      <c r="L97" s="193"/>
      <c r="M97" s="193"/>
      <c r="N97" s="193"/>
    </row>
    <row r="98" spans="2:14">
      <c r="B98" s="162" t="str">
        <f t="shared" si="20"/>
        <v>40GbE (LR4 subspec)</v>
      </c>
      <c r="C98" s="163" t="str">
        <f t="shared" si="20"/>
        <v>2 km</v>
      </c>
      <c r="D98" s="164" t="str">
        <f t="shared" si="20"/>
        <v>QSFP+</v>
      </c>
      <c r="E98" s="193">
        <f t="shared" ref="E98:N98" si="24">IF(E32=0,,E164*10^6/E32)</f>
        <v>0</v>
      </c>
      <c r="F98" s="193">
        <f t="shared" si="24"/>
        <v>0</v>
      </c>
      <c r="G98" s="193"/>
      <c r="H98" s="193"/>
      <c r="I98" s="193"/>
      <c r="J98" s="193"/>
      <c r="K98" s="193"/>
      <c r="L98" s="193"/>
      <c r="M98" s="193"/>
      <c r="N98" s="193"/>
    </row>
    <row r="99" spans="2:14">
      <c r="B99" s="162" t="str">
        <f t="shared" si="20"/>
        <v>40GbE</v>
      </c>
      <c r="C99" s="163" t="str">
        <f t="shared" si="20"/>
        <v>10 km</v>
      </c>
      <c r="D99" s="164" t="str">
        <f t="shared" si="20"/>
        <v>CFP</v>
      </c>
      <c r="E99" s="193">
        <f t="shared" ref="E99:N99" si="25">IF(E33=0,,E165*10^6/E33)</f>
        <v>0</v>
      </c>
      <c r="F99" s="193">
        <f t="shared" si="25"/>
        <v>0</v>
      </c>
      <c r="G99" s="193"/>
      <c r="H99" s="193"/>
      <c r="I99" s="193"/>
      <c r="J99" s="193"/>
      <c r="K99" s="193"/>
      <c r="L99" s="193"/>
      <c r="M99" s="193"/>
      <c r="N99" s="193"/>
    </row>
    <row r="100" spans="2:14">
      <c r="B100" s="162" t="str">
        <f t="shared" si="20"/>
        <v>40GbE</v>
      </c>
      <c r="C100" s="163" t="str">
        <f t="shared" si="20"/>
        <v>10 km</v>
      </c>
      <c r="D100" s="164" t="str">
        <f t="shared" si="20"/>
        <v>QSFP+</v>
      </c>
      <c r="E100" s="193">
        <f t="shared" ref="E100:N100" si="26">IF(E34=0,,E166*10^6/E34)</f>
        <v>427.72742888770364</v>
      </c>
      <c r="F100" s="193">
        <f t="shared" si="26"/>
        <v>401.36672508917644</v>
      </c>
      <c r="G100" s="193"/>
      <c r="H100" s="193"/>
      <c r="I100" s="193"/>
      <c r="J100" s="193"/>
      <c r="K100" s="193"/>
      <c r="L100" s="193"/>
      <c r="M100" s="193"/>
      <c r="N100" s="193"/>
    </row>
    <row r="101" spans="2:14">
      <c r="B101" s="165" t="str">
        <f t="shared" si="20"/>
        <v>40GbE</v>
      </c>
      <c r="C101" s="166" t="str">
        <f t="shared" si="20"/>
        <v>40 km</v>
      </c>
      <c r="D101" s="167" t="str">
        <f t="shared" si="20"/>
        <v>all</v>
      </c>
      <c r="E101" s="193">
        <f t="shared" ref="E101:N101" si="27">IF(E35=0,,E167*10^6/E35)</f>
        <v>1673.0572324239706</v>
      </c>
      <c r="F101" s="193">
        <f t="shared" si="27"/>
        <v>1459.2330281290015</v>
      </c>
      <c r="G101" s="193"/>
      <c r="H101" s="193"/>
      <c r="I101" s="193"/>
      <c r="J101" s="193"/>
      <c r="K101" s="193"/>
      <c r="L101" s="193"/>
      <c r="M101" s="193"/>
      <c r="N101" s="193"/>
    </row>
    <row r="102" spans="2:14">
      <c r="B102" s="159" t="str">
        <f t="shared" si="20"/>
        <v xml:space="preserve">50G </v>
      </c>
      <c r="C102" s="160" t="str">
        <f t="shared" si="20"/>
        <v>100 m</v>
      </c>
      <c r="D102" s="161" t="str">
        <f t="shared" si="20"/>
        <v>all</v>
      </c>
      <c r="E102" s="416">
        <f t="shared" ref="E102:N102" si="28">IF(E36=0,,E168*10^6/E36)</f>
        <v>0</v>
      </c>
      <c r="F102" s="416">
        <f t="shared" si="28"/>
        <v>0</v>
      </c>
      <c r="G102" s="416"/>
      <c r="H102" s="416"/>
      <c r="I102" s="416"/>
      <c r="J102" s="416"/>
      <c r="K102" s="416"/>
      <c r="L102" s="416"/>
      <c r="M102" s="416"/>
      <c r="N102" s="416"/>
    </row>
    <row r="103" spans="2:14">
      <c r="B103" s="162" t="str">
        <f t="shared" si="20"/>
        <v xml:space="preserve">50G </v>
      </c>
      <c r="C103" s="163" t="str">
        <f t="shared" si="20"/>
        <v>2 km</v>
      </c>
      <c r="D103" s="164" t="str">
        <f t="shared" si="20"/>
        <v>all</v>
      </c>
      <c r="E103" s="193">
        <f t="shared" ref="E103:N103" si="29">IF(E37=0,,E169*10^6/E37)</f>
        <v>0</v>
      </c>
      <c r="F103" s="193">
        <f t="shared" si="29"/>
        <v>0</v>
      </c>
      <c r="G103" s="193"/>
      <c r="H103" s="193"/>
      <c r="I103" s="193"/>
      <c r="J103" s="193"/>
      <c r="K103" s="193"/>
      <c r="L103" s="193"/>
      <c r="M103" s="193"/>
      <c r="N103" s="193"/>
    </row>
    <row r="104" spans="2:14">
      <c r="B104" s="162" t="str">
        <f t="shared" si="20"/>
        <v xml:space="preserve">50G </v>
      </c>
      <c r="C104" s="163" t="str">
        <f t="shared" si="20"/>
        <v>10 km</v>
      </c>
      <c r="D104" s="164" t="str">
        <f t="shared" si="20"/>
        <v>all</v>
      </c>
      <c r="E104" s="193">
        <f t="shared" ref="E104:N104" si="30">IF(E38=0,,E170*10^6/E38)</f>
        <v>0</v>
      </c>
      <c r="F104" s="193">
        <f t="shared" si="30"/>
        <v>0</v>
      </c>
      <c r="G104" s="193"/>
      <c r="H104" s="193"/>
      <c r="I104" s="193"/>
      <c r="J104" s="193"/>
      <c r="K104" s="193"/>
      <c r="L104" s="193"/>
      <c r="M104" s="193"/>
      <c r="N104" s="193"/>
    </row>
    <row r="105" spans="2:14">
      <c r="B105" s="162" t="str">
        <f t="shared" si="20"/>
        <v xml:space="preserve">50G </v>
      </c>
      <c r="C105" s="163" t="str">
        <f t="shared" si="20"/>
        <v>40 km</v>
      </c>
      <c r="D105" s="164" t="str">
        <f t="shared" si="20"/>
        <v>all</v>
      </c>
      <c r="E105" s="193">
        <f t="shared" ref="E105:N105" si="31">IF(E39=0,,E171*10^6/E39)</f>
        <v>0</v>
      </c>
      <c r="F105" s="193">
        <f t="shared" si="31"/>
        <v>0</v>
      </c>
      <c r="G105" s="193"/>
      <c r="H105" s="193"/>
      <c r="I105" s="193"/>
      <c r="J105" s="193"/>
      <c r="K105" s="193"/>
      <c r="L105" s="193"/>
      <c r="M105" s="193"/>
      <c r="N105" s="193"/>
    </row>
    <row r="106" spans="2:14">
      <c r="B106" s="165" t="str">
        <f t="shared" si="20"/>
        <v xml:space="preserve">50G </v>
      </c>
      <c r="C106" s="166" t="str">
        <f t="shared" si="20"/>
        <v>80 km</v>
      </c>
      <c r="D106" s="167" t="str">
        <f t="shared" si="20"/>
        <v>all</v>
      </c>
      <c r="E106" s="193">
        <f t="shared" ref="E106:N106" si="32">IF(E40=0,,E172*10^6/E40)</f>
        <v>0</v>
      </c>
      <c r="F106" s="193">
        <f t="shared" si="32"/>
        <v>0</v>
      </c>
      <c r="G106" s="193"/>
      <c r="H106" s="193"/>
      <c r="I106" s="193"/>
      <c r="J106" s="193"/>
      <c r="K106" s="193"/>
      <c r="L106" s="193"/>
      <c r="M106" s="193"/>
      <c r="N106" s="193"/>
    </row>
    <row r="107" spans="2:14">
      <c r="B107" s="159" t="str">
        <f t="shared" si="20"/>
        <v>100G</v>
      </c>
      <c r="C107" s="160" t="str">
        <f t="shared" si="20"/>
        <v>100 m</v>
      </c>
      <c r="D107" s="161" t="str">
        <f t="shared" si="20"/>
        <v>CFP</v>
      </c>
      <c r="E107" s="416">
        <f t="shared" ref="E107:N107" si="33">IF(E41=0,,E173*10^6/E41)</f>
        <v>0</v>
      </c>
      <c r="F107" s="416">
        <f t="shared" si="33"/>
        <v>0</v>
      </c>
      <c r="G107" s="416"/>
      <c r="H107" s="416"/>
      <c r="I107" s="416"/>
      <c r="J107" s="416"/>
      <c r="K107" s="416"/>
      <c r="L107" s="416"/>
      <c r="M107" s="416"/>
      <c r="N107" s="416"/>
    </row>
    <row r="108" spans="2:14">
      <c r="B108" s="162" t="str">
        <f t="shared" si="20"/>
        <v>100G</v>
      </c>
      <c r="C108" s="163" t="str">
        <f t="shared" si="20"/>
        <v>100 m</v>
      </c>
      <c r="D108" s="164" t="str">
        <f t="shared" si="20"/>
        <v>CFP2/4</v>
      </c>
      <c r="E108" s="193">
        <f t="shared" ref="E108:N108" si="34">IF(E42=0,,E174*10^6/E42)</f>
        <v>0</v>
      </c>
      <c r="F108" s="193">
        <f t="shared" si="34"/>
        <v>0</v>
      </c>
      <c r="G108" s="193"/>
      <c r="H108" s="193"/>
      <c r="I108" s="193"/>
      <c r="J108" s="193"/>
      <c r="K108" s="193"/>
      <c r="L108" s="193"/>
      <c r="M108" s="193"/>
      <c r="N108" s="193"/>
    </row>
    <row r="109" spans="2:14">
      <c r="B109" s="162" t="str">
        <f t="shared" si="20"/>
        <v>100G SR4</v>
      </c>
      <c r="C109" s="163" t="str">
        <f t="shared" si="20"/>
        <v>100 m</v>
      </c>
      <c r="D109" s="164" t="str">
        <f t="shared" si="20"/>
        <v>QSFP28</v>
      </c>
      <c r="E109" s="193">
        <f t="shared" ref="E109:N109" si="35">IF(E43=0,,E175*10^6/E43)</f>
        <v>0</v>
      </c>
      <c r="F109" s="193">
        <f t="shared" si="35"/>
        <v>0</v>
      </c>
      <c r="G109" s="193"/>
      <c r="H109" s="193"/>
      <c r="I109" s="193"/>
      <c r="J109" s="193"/>
      <c r="K109" s="193"/>
      <c r="L109" s="193"/>
      <c r="M109" s="193"/>
      <c r="N109" s="193"/>
    </row>
    <row r="110" spans="2:14">
      <c r="B110" s="162" t="str">
        <f t="shared" si="20"/>
        <v>100G SR2</v>
      </c>
      <c r="C110" s="163" t="str">
        <f t="shared" si="20"/>
        <v>100 m</v>
      </c>
      <c r="D110" s="164" t="str">
        <f t="shared" si="20"/>
        <v>SFP-DD, DSFP</v>
      </c>
      <c r="E110" s="193">
        <f t="shared" ref="E110:N110" si="36">IF(E44=0,,E176*10^6/E44)</f>
        <v>0</v>
      </c>
      <c r="F110" s="193">
        <f t="shared" si="36"/>
        <v>0</v>
      </c>
      <c r="G110" s="193"/>
      <c r="H110" s="193"/>
      <c r="I110" s="193"/>
      <c r="J110" s="193"/>
      <c r="K110" s="193"/>
      <c r="L110" s="193"/>
      <c r="M110" s="193"/>
      <c r="N110" s="193"/>
    </row>
    <row r="111" spans="2:14">
      <c r="B111" s="162" t="str">
        <f t="shared" si="20"/>
        <v>100G MM Duplex</v>
      </c>
      <c r="C111" s="163" t="str">
        <f t="shared" si="20"/>
        <v>100 m</v>
      </c>
      <c r="D111" s="164" t="str">
        <f t="shared" si="20"/>
        <v>QSFP28</v>
      </c>
      <c r="E111" s="193">
        <f t="shared" ref="E111:N111" si="37">IF(E45=0,,E177*10^6/E45)</f>
        <v>0</v>
      </c>
      <c r="F111" s="193">
        <f t="shared" si="37"/>
        <v>0</v>
      </c>
      <c r="G111" s="193"/>
      <c r="H111" s="193"/>
      <c r="I111" s="193"/>
      <c r="J111" s="193"/>
      <c r="K111" s="193"/>
      <c r="L111" s="193"/>
      <c r="M111" s="193"/>
      <c r="N111" s="193"/>
    </row>
    <row r="112" spans="2:14">
      <c r="B112" s="162" t="str">
        <f t="shared" si="20"/>
        <v>100G eSR</v>
      </c>
      <c r="C112" s="163" t="str">
        <f t="shared" si="20"/>
        <v>300 m</v>
      </c>
      <c r="D112" s="164" t="str">
        <f t="shared" si="20"/>
        <v>QSFP28</v>
      </c>
      <c r="E112" s="193">
        <f t="shared" ref="E112:N112" si="38">IF(E46=0,,E178*10^6/E46)</f>
        <v>0</v>
      </c>
      <c r="F112" s="193">
        <f t="shared" si="38"/>
        <v>0</v>
      </c>
      <c r="G112" s="193"/>
      <c r="H112" s="193"/>
      <c r="I112" s="193"/>
      <c r="J112" s="193"/>
      <c r="K112" s="193"/>
      <c r="L112" s="193"/>
      <c r="M112" s="193"/>
      <c r="N112" s="193"/>
    </row>
    <row r="113" spans="2:14">
      <c r="B113" s="162" t="str">
        <f t="shared" si="20"/>
        <v>100G PSM4</v>
      </c>
      <c r="C113" s="163" t="str">
        <f t="shared" si="20"/>
        <v>500 m</v>
      </c>
      <c r="D113" s="164" t="str">
        <f t="shared" si="20"/>
        <v>QSFP28</v>
      </c>
      <c r="E113" s="193">
        <f t="shared" ref="E113:N113" si="39">IF(E47=0,,E179*10^6/E47)</f>
        <v>0</v>
      </c>
      <c r="F113" s="193">
        <f t="shared" si="39"/>
        <v>0</v>
      </c>
      <c r="G113" s="193"/>
      <c r="H113" s="193"/>
      <c r="I113" s="193"/>
      <c r="J113" s="193"/>
      <c r="K113" s="193"/>
      <c r="L113" s="193"/>
      <c r="M113" s="193"/>
      <c r="N113" s="193"/>
    </row>
    <row r="114" spans="2:14">
      <c r="B114" s="162" t="str">
        <f t="shared" si="20"/>
        <v>100G DR</v>
      </c>
      <c r="C114" s="163" t="str">
        <f t="shared" si="20"/>
        <v>500 m</v>
      </c>
      <c r="D114" s="164" t="str">
        <f t="shared" si="20"/>
        <v>QSFP28</v>
      </c>
      <c r="E114" s="193">
        <f t="shared" ref="E114:N114" si="40">IF(E48=0,,E180*10^6/E48)</f>
        <v>0</v>
      </c>
      <c r="F114" s="193">
        <f t="shared" si="40"/>
        <v>0</v>
      </c>
      <c r="G114" s="193"/>
      <c r="H114" s="193"/>
      <c r="I114" s="193"/>
      <c r="J114" s="193"/>
      <c r="K114" s="193"/>
      <c r="L114" s="193"/>
      <c r="M114" s="193"/>
      <c r="N114" s="193"/>
    </row>
    <row r="115" spans="2:14">
      <c r="B115" s="162" t="str">
        <f t="shared" ref="B115:D134" si="41">B49</f>
        <v>100G FR</v>
      </c>
      <c r="C115" s="163" t="str">
        <f t="shared" si="41"/>
        <v>2 km</v>
      </c>
      <c r="D115" s="164" t="str">
        <f t="shared" si="41"/>
        <v>QSFP28</v>
      </c>
      <c r="E115" s="193">
        <f t="shared" ref="E115:N115" si="42">IF(E49=0,,E181*10^6/E49)</f>
        <v>0</v>
      </c>
      <c r="F115" s="193">
        <f t="shared" si="42"/>
        <v>0</v>
      </c>
      <c r="G115" s="193"/>
      <c r="H115" s="193"/>
      <c r="I115" s="193"/>
      <c r="J115" s="193"/>
      <c r="K115" s="193"/>
      <c r="L115" s="193"/>
      <c r="M115" s="193"/>
      <c r="N115" s="193"/>
    </row>
    <row r="116" spans="2:14">
      <c r="B116" s="162" t="str">
        <f t="shared" si="41"/>
        <v>100G CWDM4</v>
      </c>
      <c r="C116" s="163" t="str">
        <f t="shared" si="41"/>
        <v>2 km</v>
      </c>
      <c r="D116" s="164" t="str">
        <f t="shared" si="41"/>
        <v>QSFP28</v>
      </c>
      <c r="E116" s="193">
        <f t="shared" ref="E116:N116" si="43">IF(E50=0,,E182*10^6/E50)</f>
        <v>0</v>
      </c>
      <c r="F116" s="193">
        <f t="shared" si="43"/>
        <v>0</v>
      </c>
      <c r="G116" s="193"/>
      <c r="H116" s="193"/>
      <c r="I116" s="193"/>
      <c r="J116" s="193"/>
      <c r="K116" s="193"/>
      <c r="L116" s="193"/>
      <c r="M116" s="193"/>
      <c r="N116" s="193"/>
    </row>
    <row r="117" spans="2:14">
      <c r="B117" s="162" t="str">
        <f t="shared" si="41"/>
        <v>100G FR</v>
      </c>
      <c r="C117" s="163" t="str">
        <f t="shared" si="41"/>
        <v>2 km</v>
      </c>
      <c r="D117" s="164" t="str">
        <f t="shared" si="41"/>
        <v>QSFP28</v>
      </c>
      <c r="E117" s="193">
        <f t="shared" ref="E117:N117" si="44">IF(E51=0,,E183*10^6/E51)</f>
        <v>0</v>
      </c>
      <c r="F117" s="193">
        <f t="shared" si="44"/>
        <v>0</v>
      </c>
      <c r="G117" s="193"/>
      <c r="H117" s="193"/>
      <c r="I117" s="193"/>
      <c r="J117" s="193"/>
      <c r="K117" s="193"/>
      <c r="L117" s="193"/>
      <c r="M117" s="193"/>
      <c r="N117" s="193"/>
    </row>
    <row r="118" spans="2:14">
      <c r="B118" s="162" t="str">
        <f t="shared" si="41"/>
        <v>100G</v>
      </c>
      <c r="C118" s="163" t="str">
        <f t="shared" si="41"/>
        <v>10 km</v>
      </c>
      <c r="D118" s="164" t="str">
        <f t="shared" si="41"/>
        <v>CFP</v>
      </c>
      <c r="E118" s="193">
        <f t="shared" ref="E118:N118" si="45">IF(E52=0,,E184*10^6/E52)</f>
        <v>0</v>
      </c>
      <c r="F118" s="193">
        <f t="shared" si="45"/>
        <v>0</v>
      </c>
      <c r="G118" s="193"/>
      <c r="H118" s="193"/>
      <c r="I118" s="193"/>
      <c r="J118" s="193"/>
      <c r="K118" s="193"/>
      <c r="L118" s="193"/>
      <c r="M118" s="193"/>
      <c r="N118" s="193"/>
    </row>
    <row r="119" spans="2:14">
      <c r="B119" s="162" t="str">
        <f t="shared" si="41"/>
        <v>100G</v>
      </c>
      <c r="C119" s="163" t="str">
        <f t="shared" si="41"/>
        <v>10 km</v>
      </c>
      <c r="D119" s="164" t="str">
        <f t="shared" si="41"/>
        <v>CFP2/4</v>
      </c>
      <c r="E119" s="193">
        <f t="shared" ref="E119:N119" si="46">IF(E53=0,,E185*10^6/E53)</f>
        <v>0</v>
      </c>
      <c r="F119" s="193">
        <f t="shared" si="46"/>
        <v>0</v>
      </c>
      <c r="G119" s="193"/>
      <c r="H119" s="193"/>
      <c r="I119" s="193"/>
      <c r="J119" s="193"/>
      <c r="K119" s="193"/>
      <c r="L119" s="193"/>
      <c r="M119" s="193"/>
      <c r="N119" s="193"/>
    </row>
    <row r="120" spans="2:14">
      <c r="B120" s="162" t="str">
        <f t="shared" si="41"/>
        <v>100G LR4</v>
      </c>
      <c r="C120" s="163" t="str">
        <f t="shared" si="41"/>
        <v>10 km</v>
      </c>
      <c r="D120" s="164" t="str">
        <f t="shared" si="41"/>
        <v>QSFP28</v>
      </c>
      <c r="E120" s="193">
        <f t="shared" ref="E120:N120" si="47">IF(E54=0,,E186*10^6/E54)</f>
        <v>0</v>
      </c>
      <c r="F120" s="193">
        <f t="shared" si="47"/>
        <v>0</v>
      </c>
      <c r="G120" s="193"/>
      <c r="H120" s="193"/>
      <c r="I120" s="193"/>
      <c r="J120" s="193"/>
      <c r="K120" s="193"/>
      <c r="L120" s="193"/>
      <c r="M120" s="193"/>
      <c r="N120" s="193"/>
    </row>
    <row r="121" spans="2:14">
      <c r="B121" s="162" t="str">
        <f t="shared" si="41"/>
        <v>100G 4WDM10</v>
      </c>
      <c r="C121" s="163" t="str">
        <f t="shared" si="41"/>
        <v>10 km</v>
      </c>
      <c r="D121" s="164" t="str">
        <f t="shared" si="41"/>
        <v>QSFP28</v>
      </c>
      <c r="E121" s="193">
        <f t="shared" ref="E121:N121" si="48">IF(E55=0,,E187*10^6/E55)</f>
        <v>0</v>
      </c>
      <c r="F121" s="193">
        <f t="shared" si="48"/>
        <v>500</v>
      </c>
      <c r="G121" s="193"/>
      <c r="H121" s="193"/>
      <c r="I121" s="193"/>
      <c r="J121" s="193"/>
      <c r="K121" s="193"/>
      <c r="L121" s="193"/>
      <c r="M121" s="193"/>
      <c r="N121" s="193"/>
    </row>
    <row r="122" spans="2:14">
      <c r="B122" s="162" t="str">
        <f t="shared" si="41"/>
        <v>100G 4WDM20</v>
      </c>
      <c r="C122" s="163" t="str">
        <f t="shared" si="41"/>
        <v>20 km</v>
      </c>
      <c r="D122" s="164" t="str">
        <f t="shared" si="41"/>
        <v>QSFP28</v>
      </c>
      <c r="E122" s="193">
        <f t="shared" ref="E122:N122" si="49">IF(E56=0,,E188*10^6/E56)</f>
        <v>0</v>
      </c>
      <c r="F122" s="193">
        <f t="shared" si="49"/>
        <v>0</v>
      </c>
      <c r="G122" s="193"/>
      <c r="H122" s="193"/>
      <c r="I122" s="193"/>
      <c r="J122" s="193"/>
      <c r="K122" s="193"/>
      <c r="L122" s="193"/>
      <c r="M122" s="193"/>
      <c r="N122" s="193"/>
    </row>
    <row r="123" spans="2:14">
      <c r="B123" s="165" t="str">
        <f t="shared" si="41"/>
        <v>100G ER4, ER4-Lite</v>
      </c>
      <c r="C123" s="166" t="str">
        <f t="shared" si="41"/>
        <v>40 km</v>
      </c>
      <c r="D123" s="167" t="str">
        <f t="shared" si="41"/>
        <v>all</v>
      </c>
      <c r="E123" s="336">
        <f t="shared" ref="E123:N123" si="50">IF(E57=0,,E189*10^6/E57)</f>
        <v>0</v>
      </c>
      <c r="F123" s="336">
        <f t="shared" si="50"/>
        <v>0</v>
      </c>
      <c r="G123" s="336"/>
      <c r="H123" s="336"/>
      <c r="I123" s="336"/>
      <c r="J123" s="336"/>
      <c r="K123" s="336"/>
      <c r="L123" s="336"/>
      <c r="M123" s="336"/>
      <c r="N123" s="336"/>
    </row>
    <row r="124" spans="2:14">
      <c r="B124" s="159" t="str">
        <f t="shared" si="41"/>
        <v>200G SR4</v>
      </c>
      <c r="C124" s="160" t="str">
        <f t="shared" si="41"/>
        <v>100 m</v>
      </c>
      <c r="D124" s="161" t="str">
        <f t="shared" si="41"/>
        <v>QSFP56</v>
      </c>
      <c r="E124" s="416">
        <f t="shared" ref="E124:N124" si="51">IF(E58=0,,E190*10^6/E58)</f>
        <v>0</v>
      </c>
      <c r="F124" s="416">
        <f t="shared" si="51"/>
        <v>0</v>
      </c>
      <c r="G124" s="416"/>
      <c r="H124" s="416"/>
      <c r="I124" s="416"/>
      <c r="J124" s="416"/>
      <c r="K124" s="416"/>
      <c r="L124" s="416"/>
      <c r="M124" s="416"/>
      <c r="N124" s="416"/>
    </row>
    <row r="125" spans="2:14">
      <c r="B125" s="162" t="str">
        <f t="shared" si="41"/>
        <v>2x200 (400G-SR8)</v>
      </c>
      <c r="C125" s="163" t="str">
        <f t="shared" si="41"/>
        <v>100 m</v>
      </c>
      <c r="D125" s="164" t="str">
        <f t="shared" si="41"/>
        <v>OSFP, QSFP-DD</v>
      </c>
      <c r="E125" s="193">
        <f t="shared" ref="E125:N125" si="52">IF(E59=0,,E191*10^6/E59)</f>
        <v>0</v>
      </c>
      <c r="F125" s="193">
        <f t="shared" si="52"/>
        <v>0</v>
      </c>
      <c r="G125" s="193"/>
      <c r="H125" s="193"/>
      <c r="I125" s="193"/>
      <c r="J125" s="193"/>
      <c r="K125" s="193"/>
      <c r="L125" s="193"/>
      <c r="M125" s="193"/>
      <c r="N125" s="193"/>
    </row>
    <row r="126" spans="2:14">
      <c r="B126" s="162" t="str">
        <f t="shared" si="41"/>
        <v>200G FR4</v>
      </c>
      <c r="C126" s="163" t="str">
        <f t="shared" si="41"/>
        <v>2 km</v>
      </c>
      <c r="D126" s="164" t="str">
        <f t="shared" si="41"/>
        <v>QSFP56</v>
      </c>
      <c r="E126" s="193">
        <f t="shared" ref="E126:N126" si="53">IF(E60=0,,E192*10^6/E60)</f>
        <v>0</v>
      </c>
      <c r="F126" s="193">
        <f t="shared" si="53"/>
        <v>0</v>
      </c>
      <c r="G126" s="193"/>
      <c r="H126" s="193"/>
      <c r="I126" s="193"/>
      <c r="J126" s="193"/>
      <c r="K126" s="193"/>
      <c r="L126" s="193"/>
      <c r="M126" s="193"/>
      <c r="N126" s="193"/>
    </row>
    <row r="127" spans="2:14">
      <c r="B127" s="165" t="str">
        <f t="shared" si="41"/>
        <v>2x200G FR4</v>
      </c>
      <c r="C127" s="166" t="str">
        <f t="shared" si="41"/>
        <v>2 km</v>
      </c>
      <c r="D127" s="167" t="str">
        <f t="shared" si="41"/>
        <v>OSFP</v>
      </c>
      <c r="E127" s="336">
        <f t="shared" ref="E127:N127" si="54">IF(E61=0,,E193*10^6/E61)</f>
        <v>0</v>
      </c>
      <c r="F127" s="336">
        <f t="shared" si="54"/>
        <v>0</v>
      </c>
      <c r="G127" s="336"/>
      <c r="H127" s="336"/>
      <c r="I127" s="336"/>
      <c r="J127" s="336"/>
      <c r="K127" s="336"/>
      <c r="L127" s="336"/>
      <c r="M127" s="336"/>
      <c r="N127" s="336"/>
    </row>
    <row r="128" spans="2:14">
      <c r="B128" s="162" t="str">
        <f t="shared" si="41"/>
        <v>400G SR4.2</v>
      </c>
      <c r="C128" s="163" t="str">
        <f t="shared" si="41"/>
        <v>100 m</v>
      </c>
      <c r="D128" s="164" t="str">
        <f t="shared" si="41"/>
        <v>all</v>
      </c>
      <c r="E128" s="193">
        <f t="shared" ref="E128:N128" si="55">IF(E62=0,,E194*10^6/E62)</f>
        <v>0</v>
      </c>
      <c r="F128" s="193">
        <f t="shared" si="55"/>
        <v>0</v>
      </c>
      <c r="G128" s="193"/>
      <c r="H128" s="193"/>
      <c r="I128" s="193"/>
      <c r="J128" s="193"/>
      <c r="K128" s="193"/>
      <c r="L128" s="193"/>
      <c r="M128" s="193"/>
      <c r="N128" s="193"/>
    </row>
    <row r="129" spans="2:14">
      <c r="B129" s="162" t="str">
        <f t="shared" si="41"/>
        <v>400G DR4</v>
      </c>
      <c r="C129" s="163" t="str">
        <f t="shared" si="41"/>
        <v>500 m</v>
      </c>
      <c r="D129" s="164" t="str">
        <f t="shared" si="41"/>
        <v>all</v>
      </c>
      <c r="E129" s="193">
        <f t="shared" ref="E129:N129" si="56">IF(E63=0,,E195*10^6/E63)</f>
        <v>0</v>
      </c>
      <c r="F129" s="193">
        <f t="shared" si="56"/>
        <v>0</v>
      </c>
      <c r="G129" s="193"/>
      <c r="H129" s="193"/>
      <c r="I129" s="193"/>
      <c r="J129" s="193"/>
      <c r="K129" s="193"/>
      <c r="L129" s="193"/>
      <c r="M129" s="193"/>
      <c r="N129" s="193"/>
    </row>
    <row r="130" spans="2:14">
      <c r="B130" s="162" t="str">
        <f t="shared" si="41"/>
        <v>400G FR4, FR8</v>
      </c>
      <c r="C130" s="163" t="str">
        <f t="shared" si="41"/>
        <v>2 km</v>
      </c>
      <c r="D130" s="164" t="str">
        <f t="shared" si="41"/>
        <v>all</v>
      </c>
      <c r="E130" s="193">
        <f t="shared" ref="E130:N130" si="57">IF(E64=0,,E196*10^6/E64)</f>
        <v>0</v>
      </c>
      <c r="F130" s="193">
        <f t="shared" si="57"/>
        <v>0</v>
      </c>
      <c r="G130" s="193"/>
      <c r="H130" s="193"/>
      <c r="I130" s="193"/>
      <c r="J130" s="193"/>
      <c r="K130" s="193"/>
      <c r="L130" s="193"/>
      <c r="M130" s="193"/>
      <c r="N130" s="193"/>
    </row>
    <row r="131" spans="2:14">
      <c r="B131" s="165" t="str">
        <f t="shared" si="41"/>
        <v>400G LR4, LR8</v>
      </c>
      <c r="C131" s="166" t="str">
        <f t="shared" si="41"/>
        <v>10 km</v>
      </c>
      <c r="D131" s="167" t="str">
        <f t="shared" si="41"/>
        <v>all</v>
      </c>
      <c r="E131" s="336">
        <f t="shared" ref="E131:N131" si="58">IF(E65=0,,E197*10^6/E65)</f>
        <v>0</v>
      </c>
      <c r="F131" s="336">
        <f t="shared" si="58"/>
        <v>0</v>
      </c>
      <c r="G131" s="336"/>
      <c r="H131" s="336"/>
      <c r="I131" s="336"/>
      <c r="J131" s="336"/>
      <c r="K131" s="336"/>
      <c r="L131" s="336"/>
      <c r="M131" s="336"/>
      <c r="N131" s="336"/>
    </row>
    <row r="132" spans="2:14">
      <c r="B132" s="162" t="str">
        <f t="shared" si="41"/>
        <v>2x400G SR8</v>
      </c>
      <c r="C132" s="163" t="str">
        <f t="shared" si="41"/>
        <v>50 m</v>
      </c>
      <c r="D132" s="164" t="str">
        <f t="shared" si="41"/>
        <v>OSFP, QSFP-DD</v>
      </c>
      <c r="E132" s="193">
        <f t="shared" ref="E132:N132" si="59">IF(E66=0,,E198*10^6/E66)</f>
        <v>0</v>
      </c>
      <c r="F132" s="193">
        <f t="shared" si="59"/>
        <v>0</v>
      </c>
      <c r="G132" s="193"/>
      <c r="H132" s="193"/>
      <c r="I132" s="193"/>
      <c r="J132" s="193"/>
      <c r="K132" s="193"/>
      <c r="L132" s="193"/>
      <c r="M132" s="193"/>
      <c r="N132" s="193"/>
    </row>
    <row r="133" spans="2:14">
      <c r="B133" s="162" t="str">
        <f t="shared" si="41"/>
        <v>800G DR4</v>
      </c>
      <c r="C133" s="163" t="str">
        <f t="shared" si="41"/>
        <v>500 m</v>
      </c>
      <c r="D133" s="164" t="str">
        <f t="shared" si="41"/>
        <v>OSFP, QSFP-DD</v>
      </c>
      <c r="E133" s="193">
        <f t="shared" ref="E133:N133" si="60">IF(E67=0,,E199*10^6/E67)</f>
        <v>0</v>
      </c>
      <c r="F133" s="193">
        <f t="shared" si="60"/>
        <v>0</v>
      </c>
      <c r="G133" s="193"/>
      <c r="H133" s="193"/>
      <c r="I133" s="193"/>
      <c r="J133" s="193"/>
      <c r="K133" s="193"/>
      <c r="L133" s="193"/>
      <c r="M133" s="193"/>
      <c r="N133" s="193"/>
    </row>
    <row r="134" spans="2:14">
      <c r="B134" s="162" t="str">
        <f t="shared" si="41"/>
        <v>2x400G FR8</v>
      </c>
      <c r="C134" s="163" t="str">
        <f t="shared" si="41"/>
        <v>2 km</v>
      </c>
      <c r="D134" s="164" t="str">
        <f t="shared" si="41"/>
        <v>OSFP, QSFP-DD</v>
      </c>
      <c r="E134" s="193">
        <f t="shared" ref="E134:N134" si="61">IF(E68=0,,E200*10^6/E68)</f>
        <v>0</v>
      </c>
      <c r="F134" s="193">
        <f t="shared" si="61"/>
        <v>0</v>
      </c>
      <c r="G134" s="193"/>
      <c r="H134" s="193"/>
      <c r="I134" s="193"/>
      <c r="J134" s="193"/>
      <c r="K134" s="193"/>
      <c r="L134" s="193"/>
      <c r="M134" s="193"/>
      <c r="N134" s="193"/>
    </row>
    <row r="135" spans="2:14">
      <c r="B135" s="165">
        <f t="shared" ref="B135:D135" si="62">B69</f>
        <v>0</v>
      </c>
      <c r="C135" s="166">
        <f t="shared" si="62"/>
        <v>0</v>
      </c>
      <c r="D135" s="167">
        <f t="shared" si="62"/>
        <v>0</v>
      </c>
      <c r="E135" s="336">
        <f t="shared" ref="E135:N135" si="63">IF(E69=0,,E201*10^6/E69)</f>
        <v>0</v>
      </c>
      <c r="F135" s="336">
        <f t="shared" si="63"/>
        <v>0</v>
      </c>
      <c r="G135" s="336"/>
      <c r="H135" s="336"/>
      <c r="I135" s="336"/>
      <c r="J135" s="336"/>
      <c r="K135" s="336"/>
      <c r="L135" s="336"/>
      <c r="M135" s="336"/>
      <c r="N135" s="336"/>
    </row>
    <row r="136" spans="2:14">
      <c r="B136" s="511" t="s">
        <v>19</v>
      </c>
      <c r="C136" s="512"/>
      <c r="D136" s="512"/>
      <c r="E136" s="513">
        <f t="shared" ref="E136:N136" si="64">IF(E70=0,,E202*10^6/E70)</f>
        <v>23.946846367155416</v>
      </c>
      <c r="F136" s="513">
        <f t="shared" si="64"/>
        <v>23.339744230987179</v>
      </c>
      <c r="G136" s="513"/>
      <c r="H136" s="513"/>
      <c r="I136" s="513"/>
      <c r="J136" s="513"/>
      <c r="K136" s="513"/>
      <c r="L136" s="513"/>
      <c r="M136" s="513"/>
      <c r="N136" s="513"/>
    </row>
    <row r="139" spans="2:14" ht="21">
      <c r="B139" s="431" t="s">
        <v>27</v>
      </c>
      <c r="C139" s="425"/>
      <c r="D139" s="425"/>
    </row>
    <row r="140" spans="2:14">
      <c r="B140" s="71" t="s">
        <v>31</v>
      </c>
      <c r="C140" s="71" t="s">
        <v>30</v>
      </c>
      <c r="D140" s="71" t="s">
        <v>32</v>
      </c>
      <c r="E140" s="78">
        <v>2016</v>
      </c>
      <c r="F140" s="78">
        <v>2017</v>
      </c>
      <c r="G140" s="78">
        <v>2018</v>
      </c>
      <c r="H140" s="78">
        <v>2019</v>
      </c>
      <c r="I140" s="78">
        <v>2020</v>
      </c>
      <c r="J140" s="78">
        <v>2021</v>
      </c>
      <c r="K140" s="78">
        <v>2022</v>
      </c>
      <c r="L140" s="78">
        <v>2023</v>
      </c>
      <c r="M140" s="78">
        <v>2024</v>
      </c>
      <c r="N140" s="78">
        <v>2025</v>
      </c>
    </row>
    <row r="141" spans="2:14">
      <c r="B141" s="159" t="str">
        <f t="shared" ref="B141:D160" si="65">B9</f>
        <v>GbE</v>
      </c>
      <c r="C141" s="160" t="str">
        <f t="shared" si="65"/>
        <v>500 m</v>
      </c>
      <c r="D141" s="160" t="str">
        <f t="shared" si="65"/>
        <v>SFP</v>
      </c>
      <c r="E141" s="458">
        <f>'Ethernet Total'!E159-'Ethernet Cloud'!E141-'Ethernet Telecom'!E141</f>
        <v>45.763121065</v>
      </c>
      <c r="F141" s="458">
        <f>'Ethernet Total'!F159-'Ethernet Cloud'!F141-'Ethernet Telecom'!F141</f>
        <v>38.398107000000003</v>
      </c>
      <c r="G141" s="458"/>
      <c r="H141" s="458"/>
      <c r="I141" s="458"/>
      <c r="J141" s="458"/>
      <c r="K141" s="458"/>
      <c r="L141" s="458"/>
      <c r="M141" s="458"/>
      <c r="N141" s="458"/>
    </row>
    <row r="142" spans="2:14">
      <c r="B142" s="162" t="str">
        <f t="shared" si="65"/>
        <v>GbE</v>
      </c>
      <c r="C142" s="163" t="str">
        <f t="shared" si="65"/>
        <v>10 km</v>
      </c>
      <c r="D142" s="163" t="str">
        <f t="shared" si="65"/>
        <v>SFP</v>
      </c>
      <c r="E142" s="459">
        <f>'Ethernet Total'!E160-'Ethernet Cloud'!E142-'Ethernet Telecom'!E142</f>
        <v>68.368952488319991</v>
      </c>
      <c r="F142" s="459">
        <f>'Ethernet Total'!F160-'Ethernet Cloud'!F142-'Ethernet Telecom'!F142</f>
        <v>44.911555344168413</v>
      </c>
      <c r="G142" s="459"/>
      <c r="H142" s="459"/>
      <c r="I142" s="459"/>
      <c r="J142" s="459"/>
      <c r="K142" s="459"/>
      <c r="L142" s="459"/>
      <c r="M142" s="459"/>
      <c r="N142" s="459"/>
    </row>
    <row r="143" spans="2:14">
      <c r="B143" s="162" t="str">
        <f t="shared" si="65"/>
        <v>GbE</v>
      </c>
      <c r="C143" s="163" t="str">
        <f t="shared" si="65"/>
        <v>40 km</v>
      </c>
      <c r="D143" s="163" t="str">
        <f t="shared" si="65"/>
        <v>SFP</v>
      </c>
      <c r="E143" s="459">
        <f>'Ethernet Total'!E161-'Ethernet Cloud'!E143-'Ethernet Telecom'!E143</f>
        <v>4.0007415413598748</v>
      </c>
      <c r="F143" s="459">
        <f>'Ethernet Total'!F161-'Ethernet Cloud'!F143-'Ethernet Telecom'!F143</f>
        <v>2.6908476678133564</v>
      </c>
      <c r="G143" s="459"/>
      <c r="H143" s="459"/>
      <c r="I143" s="459"/>
      <c r="J143" s="459"/>
      <c r="K143" s="459"/>
      <c r="L143" s="459"/>
      <c r="M143" s="459"/>
      <c r="N143" s="459"/>
    </row>
    <row r="144" spans="2:14">
      <c r="B144" s="162" t="str">
        <f t="shared" si="65"/>
        <v>GbE</v>
      </c>
      <c r="C144" s="163" t="str">
        <f t="shared" si="65"/>
        <v>80 km</v>
      </c>
      <c r="D144" s="163" t="str">
        <f t="shared" si="65"/>
        <v>SFP</v>
      </c>
      <c r="E144" s="459">
        <f>'Ethernet Total'!E162-'Ethernet Cloud'!E144-'Ethernet Telecom'!E144</f>
        <v>0</v>
      </c>
      <c r="F144" s="459">
        <f>'Ethernet Total'!F162-'Ethernet Cloud'!F144-'Ethernet Telecom'!F144</f>
        <v>0</v>
      </c>
      <c r="G144" s="459"/>
      <c r="H144" s="459"/>
      <c r="I144" s="459"/>
      <c r="J144" s="459"/>
      <c r="K144" s="459"/>
      <c r="L144" s="459"/>
      <c r="M144" s="459"/>
      <c r="N144" s="459"/>
    </row>
    <row r="145" spans="2:14">
      <c r="B145" s="165" t="str">
        <f t="shared" si="65"/>
        <v>GbE &amp; Fast Ethernet</v>
      </c>
      <c r="C145" s="166" t="str">
        <f t="shared" si="65"/>
        <v>Various</v>
      </c>
      <c r="D145" s="166" t="str">
        <f t="shared" si="65"/>
        <v>Legacy/discontinued</v>
      </c>
      <c r="E145" s="460"/>
      <c r="F145" s="460"/>
      <c r="G145" s="460"/>
      <c r="H145" s="460"/>
      <c r="I145" s="460"/>
      <c r="J145" s="460"/>
      <c r="K145" s="460"/>
      <c r="L145" s="460"/>
      <c r="M145" s="460"/>
      <c r="N145" s="460"/>
    </row>
    <row r="146" spans="2:14">
      <c r="B146" s="162" t="str">
        <f t="shared" si="65"/>
        <v>10GbE</v>
      </c>
      <c r="C146" s="163" t="str">
        <f t="shared" si="65"/>
        <v>300 m</v>
      </c>
      <c r="D146" s="163" t="str">
        <f t="shared" si="65"/>
        <v>XFP</v>
      </c>
      <c r="E146" s="459">
        <f>'Ethernet Total'!E164-'Ethernet Cloud'!E146-'Ethernet Telecom'!E146</f>
        <v>7.6676450000000003</v>
      </c>
      <c r="F146" s="459">
        <f>'Ethernet Total'!F164-'Ethernet Cloud'!F146-'Ethernet Telecom'!F146</f>
        <v>4.9103659999999998</v>
      </c>
      <c r="G146" s="459"/>
      <c r="H146" s="459"/>
      <c r="I146" s="459"/>
      <c r="J146" s="459"/>
      <c r="K146" s="459"/>
      <c r="L146" s="459"/>
      <c r="M146" s="459"/>
      <c r="N146" s="459"/>
    </row>
    <row r="147" spans="2:14">
      <c r="B147" s="162" t="str">
        <f t="shared" si="65"/>
        <v>10GbE</v>
      </c>
      <c r="C147" s="163" t="str">
        <f t="shared" si="65"/>
        <v>300 m</v>
      </c>
      <c r="D147" s="163" t="str">
        <f t="shared" si="65"/>
        <v>SFP+</v>
      </c>
      <c r="E147" s="459">
        <f>'Ethernet Total'!E165-'Ethernet Cloud'!E147-'Ethernet Telecom'!E147</f>
        <v>105.0129979257368</v>
      </c>
      <c r="F147" s="459">
        <f>'Ethernet Total'!F165-'Ethernet Cloud'!F147-'Ethernet Telecom'!F147</f>
        <v>101.65250201262458</v>
      </c>
      <c r="G147" s="459"/>
      <c r="H147" s="459"/>
      <c r="I147" s="459"/>
      <c r="J147" s="459"/>
      <c r="K147" s="459"/>
      <c r="L147" s="459"/>
      <c r="M147" s="459"/>
      <c r="N147" s="459"/>
    </row>
    <row r="148" spans="2:14">
      <c r="B148" s="162" t="str">
        <f t="shared" si="65"/>
        <v>10GbE LRM</v>
      </c>
      <c r="C148" s="163" t="str">
        <f t="shared" si="65"/>
        <v>220 m</v>
      </c>
      <c r="D148" s="163" t="str">
        <f t="shared" si="65"/>
        <v>SFP+</v>
      </c>
      <c r="E148" s="459">
        <f>'Ethernet Total'!E166-'Ethernet Cloud'!E148-'Ethernet Telecom'!E148</f>
        <v>9.5352954367439988</v>
      </c>
      <c r="F148" s="459">
        <f>'Ethernet Total'!F166-'Ethernet Cloud'!F148-'Ethernet Telecom'!F148</f>
        <v>7.2161380000000008</v>
      </c>
      <c r="G148" s="459"/>
      <c r="H148" s="459"/>
      <c r="I148" s="459"/>
      <c r="J148" s="459"/>
      <c r="K148" s="459"/>
      <c r="L148" s="459"/>
      <c r="M148" s="459"/>
      <c r="N148" s="459"/>
    </row>
    <row r="149" spans="2:14">
      <c r="B149" s="162" t="str">
        <f t="shared" si="65"/>
        <v>10GbE</v>
      </c>
      <c r="C149" s="163" t="str">
        <f t="shared" si="65"/>
        <v>10 km</v>
      </c>
      <c r="D149" s="163" t="str">
        <f t="shared" si="65"/>
        <v>XFP</v>
      </c>
      <c r="E149" s="459">
        <f>'Ethernet Total'!E167-'Ethernet Cloud'!E149-'Ethernet Telecom'!E149</f>
        <v>2.4788111911319657</v>
      </c>
      <c r="F149" s="459">
        <f>'Ethernet Total'!F167-'Ethernet Cloud'!F149-'Ethernet Telecom'!F149</f>
        <v>1.0137861666814092</v>
      </c>
      <c r="G149" s="459"/>
      <c r="H149" s="459"/>
      <c r="I149" s="459"/>
      <c r="J149" s="459"/>
      <c r="K149" s="459"/>
      <c r="L149" s="459"/>
      <c r="M149" s="459"/>
      <c r="N149" s="459"/>
    </row>
    <row r="150" spans="2:14">
      <c r="B150" s="162" t="str">
        <f t="shared" si="65"/>
        <v>10GbE</v>
      </c>
      <c r="C150" s="163" t="str">
        <f t="shared" si="65"/>
        <v>10 km</v>
      </c>
      <c r="D150" s="163" t="str">
        <f t="shared" si="65"/>
        <v>SFP+</v>
      </c>
      <c r="E150" s="459">
        <f>'Ethernet Total'!E168-'Ethernet Cloud'!E150-'Ethernet Telecom'!E150</f>
        <v>130.49040453370739</v>
      </c>
      <c r="F150" s="459">
        <f>'Ethernet Total'!F168-'Ethernet Cloud'!F150-'Ethernet Telecom'!F150</f>
        <v>110.71376568456577</v>
      </c>
      <c r="G150" s="459"/>
      <c r="H150" s="459"/>
      <c r="I150" s="459"/>
      <c r="J150" s="459"/>
      <c r="K150" s="459"/>
      <c r="L150" s="459"/>
      <c r="M150" s="459"/>
      <c r="N150" s="459"/>
    </row>
    <row r="151" spans="2:14">
      <c r="B151" s="162" t="str">
        <f t="shared" si="65"/>
        <v>10GbE</v>
      </c>
      <c r="C151" s="163" t="str">
        <f t="shared" si="65"/>
        <v>40 km</v>
      </c>
      <c r="D151" s="163" t="str">
        <f t="shared" si="65"/>
        <v>XFP</v>
      </c>
      <c r="E151" s="459">
        <f>'Ethernet Total'!E169-'Ethernet Cloud'!E151-'Ethernet Telecom'!E151</f>
        <v>0</v>
      </c>
      <c r="F151" s="459">
        <f>'Ethernet Total'!F169-'Ethernet Cloud'!F151-'Ethernet Telecom'!F151</f>
        <v>0</v>
      </c>
      <c r="G151" s="459"/>
      <c r="H151" s="459"/>
      <c r="I151" s="459"/>
      <c r="J151" s="459"/>
      <c r="K151" s="459"/>
      <c r="L151" s="459"/>
      <c r="M151" s="459"/>
      <c r="N151" s="459"/>
    </row>
    <row r="152" spans="2:14">
      <c r="B152" s="162" t="str">
        <f t="shared" si="65"/>
        <v>10GbE</v>
      </c>
      <c r="C152" s="163" t="str">
        <f t="shared" si="65"/>
        <v>40 km</v>
      </c>
      <c r="D152" s="163" t="str">
        <f t="shared" si="65"/>
        <v>SFP+</v>
      </c>
      <c r="E152" s="459">
        <f>'Ethernet Total'!E170-'Ethernet Cloud'!E152-'Ethernet Telecom'!E152</f>
        <v>9.8628511139439254</v>
      </c>
      <c r="F152" s="459">
        <f>'Ethernet Total'!F170-'Ethernet Cloud'!F152-'Ethernet Telecom'!F152</f>
        <v>10.060373953390915</v>
      </c>
      <c r="G152" s="459"/>
      <c r="H152" s="459"/>
      <c r="I152" s="459"/>
      <c r="J152" s="459"/>
      <c r="K152" s="459"/>
      <c r="L152" s="459"/>
      <c r="M152" s="459"/>
      <c r="N152" s="459"/>
    </row>
    <row r="153" spans="2:14">
      <c r="B153" s="162" t="str">
        <f t="shared" si="65"/>
        <v>10GbE</v>
      </c>
      <c r="C153" s="163" t="str">
        <f t="shared" si="65"/>
        <v>80 km</v>
      </c>
      <c r="D153" s="163" t="str">
        <f t="shared" si="65"/>
        <v>XFP</v>
      </c>
      <c r="E153" s="459">
        <f>'Ethernet Total'!E171-'Ethernet Cloud'!E153-'Ethernet Telecom'!E153</f>
        <v>0</v>
      </c>
      <c r="F153" s="459">
        <f>'Ethernet Total'!F171-'Ethernet Cloud'!F153-'Ethernet Telecom'!F153</f>
        <v>0</v>
      </c>
      <c r="G153" s="459"/>
      <c r="H153" s="459"/>
      <c r="I153" s="459"/>
      <c r="J153" s="459"/>
      <c r="K153" s="459"/>
      <c r="L153" s="459"/>
      <c r="M153" s="459"/>
      <c r="N153" s="459"/>
    </row>
    <row r="154" spans="2:14">
      <c r="B154" s="162" t="str">
        <f t="shared" si="65"/>
        <v>10GbE</v>
      </c>
      <c r="C154" s="163" t="str">
        <f t="shared" si="65"/>
        <v>80 km</v>
      </c>
      <c r="D154" s="163" t="str">
        <f t="shared" si="65"/>
        <v>SFP+</v>
      </c>
      <c r="E154" s="459">
        <f>'Ethernet Total'!E172-'Ethernet Cloud'!E154-'Ethernet Telecom'!E154</f>
        <v>0</v>
      </c>
      <c r="F154" s="459">
        <f>'Ethernet Total'!F172-'Ethernet Cloud'!F154-'Ethernet Telecom'!F154</f>
        <v>0</v>
      </c>
      <c r="G154" s="459"/>
      <c r="H154" s="459"/>
      <c r="I154" s="459"/>
      <c r="J154" s="459"/>
      <c r="K154" s="459"/>
      <c r="L154" s="459"/>
      <c r="M154" s="459"/>
      <c r="N154" s="459"/>
    </row>
    <row r="155" spans="2:14">
      <c r="B155" s="162" t="str">
        <f t="shared" si="65"/>
        <v>10GbE</v>
      </c>
      <c r="C155" s="163" t="str">
        <f t="shared" si="65"/>
        <v>Various</v>
      </c>
      <c r="D155" s="163" t="str">
        <f t="shared" si="65"/>
        <v>Legacy/discontinued</v>
      </c>
      <c r="E155" s="459"/>
      <c r="F155" s="459"/>
      <c r="G155" s="459"/>
      <c r="H155" s="459"/>
      <c r="I155" s="459"/>
      <c r="J155" s="459"/>
      <c r="K155" s="459"/>
      <c r="L155" s="459"/>
      <c r="M155" s="459"/>
      <c r="N155" s="459"/>
    </row>
    <row r="156" spans="2:14">
      <c r="B156" s="159" t="str">
        <f t="shared" si="65"/>
        <v>25GbE SR</v>
      </c>
      <c r="C156" s="160" t="str">
        <f t="shared" si="65"/>
        <v>100 - 300 m</v>
      </c>
      <c r="D156" s="161" t="str">
        <f t="shared" si="65"/>
        <v>SFP28</v>
      </c>
      <c r="E156" s="458">
        <f>'Ethernet Total'!E174-'Ethernet Cloud'!E156-'Ethernet Telecom'!E156</f>
        <v>1.3373250000000001</v>
      </c>
      <c r="F156" s="458">
        <f>'Ethernet Total'!F174-'Ethernet Cloud'!F156-'Ethernet Telecom'!F156</f>
        <v>13.527578999999998</v>
      </c>
      <c r="G156" s="458"/>
      <c r="H156" s="458"/>
      <c r="I156" s="458"/>
      <c r="J156" s="458"/>
      <c r="K156" s="458"/>
      <c r="L156" s="458"/>
      <c r="M156" s="458"/>
      <c r="N156" s="458"/>
    </row>
    <row r="157" spans="2:14">
      <c r="B157" s="162" t="str">
        <f t="shared" si="65"/>
        <v>25GbE LR</v>
      </c>
      <c r="C157" s="163" t="str">
        <f t="shared" si="65"/>
        <v>10 km</v>
      </c>
      <c r="D157" s="164" t="str">
        <f t="shared" si="65"/>
        <v>SFP28</v>
      </c>
      <c r="E157" s="459">
        <f>'Ethernet Total'!E175-'Ethernet Cloud'!E157-'Ethernet Telecom'!E157</f>
        <v>1.4524867000000001</v>
      </c>
      <c r="F157" s="459">
        <f>'Ethernet Total'!F175-'Ethernet Cloud'!F157-'Ethernet Telecom'!F157</f>
        <v>3.9616474148399625</v>
      </c>
      <c r="G157" s="459"/>
      <c r="H157" s="459"/>
      <c r="I157" s="459"/>
      <c r="J157" s="459"/>
      <c r="K157" s="459"/>
      <c r="L157" s="459"/>
      <c r="M157" s="459"/>
      <c r="N157" s="459"/>
    </row>
    <row r="158" spans="2:14">
      <c r="B158" s="165" t="str">
        <f t="shared" si="65"/>
        <v>25GbE ER</v>
      </c>
      <c r="C158" s="166" t="str">
        <f t="shared" si="65"/>
        <v>40 km</v>
      </c>
      <c r="D158" s="167" t="str">
        <f t="shared" si="65"/>
        <v>SFP28</v>
      </c>
      <c r="E158" s="460">
        <f>'Ethernet Total'!E176-'Ethernet Cloud'!E158-'Ethernet Telecom'!E158</f>
        <v>0</v>
      </c>
      <c r="F158" s="460">
        <f>'Ethernet Total'!F176-'Ethernet Cloud'!F158-'Ethernet Telecom'!F158</f>
        <v>0</v>
      </c>
      <c r="G158" s="460"/>
      <c r="H158" s="460"/>
      <c r="I158" s="460"/>
      <c r="J158" s="460"/>
      <c r="K158" s="460"/>
      <c r="L158" s="460"/>
      <c r="M158" s="460"/>
      <c r="N158" s="460"/>
    </row>
    <row r="159" spans="2:14">
      <c r="B159" s="162" t="str">
        <f t="shared" si="65"/>
        <v>40G SR4</v>
      </c>
      <c r="C159" s="163" t="str">
        <f t="shared" si="65"/>
        <v>100 m</v>
      </c>
      <c r="D159" s="164" t="str">
        <f t="shared" si="65"/>
        <v>QSFP+</v>
      </c>
      <c r="E159" s="458">
        <f>'Ethernet Total'!E177-'Ethernet Cloud'!E159-'Ethernet Telecom'!E159</f>
        <v>6.181456220888883</v>
      </c>
      <c r="F159" s="458">
        <f>'Ethernet Total'!F177-'Ethernet Cloud'!F159-'Ethernet Telecom'!F159</f>
        <v>6.3806447873340719</v>
      </c>
      <c r="G159" s="458"/>
      <c r="H159" s="458"/>
      <c r="I159" s="458"/>
      <c r="J159" s="458"/>
      <c r="K159" s="458"/>
      <c r="L159" s="458"/>
      <c r="M159" s="458"/>
      <c r="N159" s="458"/>
    </row>
    <row r="160" spans="2:14">
      <c r="B160" s="162" t="str">
        <f t="shared" si="65"/>
        <v>40GbE MM duplex</v>
      </c>
      <c r="C160" s="163" t="str">
        <f t="shared" si="65"/>
        <v>100 m</v>
      </c>
      <c r="D160" s="164" t="str">
        <f t="shared" si="65"/>
        <v>QSFP+</v>
      </c>
      <c r="E160" s="459">
        <f>'Ethernet Total'!E178-'Ethernet Cloud'!E160-'Ethernet Telecom'!E160</f>
        <v>79.791796000000005</v>
      </c>
      <c r="F160" s="459">
        <f>'Ethernet Total'!F178-'Ethernet Cloud'!F160-'Ethernet Telecom'!F160</f>
        <v>96.973051599999991</v>
      </c>
      <c r="G160" s="459"/>
      <c r="H160" s="459"/>
      <c r="I160" s="459"/>
      <c r="J160" s="459"/>
      <c r="K160" s="459"/>
      <c r="L160" s="459"/>
      <c r="M160" s="459"/>
      <c r="N160" s="459"/>
    </row>
    <row r="161" spans="2:14">
      <c r="B161" s="162" t="str">
        <f t="shared" ref="B161:D180" si="66">B29</f>
        <v>40GbE eSR</v>
      </c>
      <c r="C161" s="163" t="str">
        <f t="shared" si="66"/>
        <v>300 m</v>
      </c>
      <c r="D161" s="164" t="str">
        <f t="shared" si="66"/>
        <v>QSFP+</v>
      </c>
      <c r="E161" s="459">
        <f>'Ethernet Total'!E179-'Ethernet Cloud'!E161-'Ethernet Telecom'!E161</f>
        <v>2.9361883310000021</v>
      </c>
      <c r="F161" s="459">
        <f>'Ethernet Total'!F179-'Ethernet Cloud'!F161-'Ethernet Telecom'!F161</f>
        <v>3.7789000000000037</v>
      </c>
      <c r="G161" s="459"/>
      <c r="H161" s="459"/>
      <c r="I161" s="459"/>
      <c r="J161" s="459"/>
      <c r="K161" s="459"/>
      <c r="L161" s="459"/>
      <c r="M161" s="459"/>
      <c r="N161" s="459"/>
    </row>
    <row r="162" spans="2:14">
      <c r="B162" s="162" t="str">
        <f t="shared" si="66"/>
        <v>40 GbE PSM4</v>
      </c>
      <c r="C162" s="163" t="str">
        <f t="shared" si="66"/>
        <v>500 m</v>
      </c>
      <c r="D162" s="164" t="str">
        <f t="shared" si="66"/>
        <v>QSFP+</v>
      </c>
      <c r="E162" s="459">
        <f>'Ethernet Total'!E180-'Ethernet Cloud'!E162-'Ethernet Telecom'!E162</f>
        <v>0</v>
      </c>
      <c r="F162" s="459">
        <f>'Ethernet Total'!F180-'Ethernet Cloud'!F162-'Ethernet Telecom'!F162</f>
        <v>0</v>
      </c>
      <c r="G162" s="459"/>
      <c r="H162" s="459"/>
      <c r="I162" s="459"/>
      <c r="J162" s="459"/>
      <c r="K162" s="459"/>
      <c r="L162" s="459"/>
      <c r="M162" s="459"/>
      <c r="N162" s="459"/>
    </row>
    <row r="163" spans="2:14">
      <c r="B163" s="162" t="str">
        <f t="shared" si="66"/>
        <v>40GbE (FR)</v>
      </c>
      <c r="C163" s="163" t="str">
        <f t="shared" si="66"/>
        <v>2 km</v>
      </c>
      <c r="D163" s="164" t="str">
        <f t="shared" si="66"/>
        <v>CFP</v>
      </c>
      <c r="E163" s="459">
        <f>'Ethernet Total'!E181-'Ethernet Cloud'!E163-'Ethernet Telecom'!E163</f>
        <v>0</v>
      </c>
      <c r="F163" s="459">
        <f>'Ethernet Total'!F181-'Ethernet Cloud'!F163-'Ethernet Telecom'!F163</f>
        <v>0</v>
      </c>
      <c r="G163" s="459"/>
      <c r="H163" s="459"/>
      <c r="I163" s="459"/>
      <c r="J163" s="459"/>
      <c r="K163" s="459"/>
      <c r="L163" s="459"/>
      <c r="M163" s="459"/>
      <c r="N163" s="459"/>
    </row>
    <row r="164" spans="2:14">
      <c r="B164" s="162" t="str">
        <f t="shared" si="66"/>
        <v>40GbE (LR4 subspec)</v>
      </c>
      <c r="C164" s="163" t="str">
        <f t="shared" si="66"/>
        <v>2 km</v>
      </c>
      <c r="D164" s="164" t="str">
        <f t="shared" si="66"/>
        <v>QSFP+</v>
      </c>
      <c r="E164" s="459">
        <f>'Ethernet Total'!E182-'Ethernet Cloud'!E164-'Ethernet Telecom'!E164</f>
        <v>0</v>
      </c>
      <c r="F164" s="459">
        <f>'Ethernet Total'!F182-'Ethernet Cloud'!F164-'Ethernet Telecom'!F164</f>
        <v>0</v>
      </c>
      <c r="G164" s="459"/>
      <c r="H164" s="459"/>
      <c r="I164" s="459"/>
      <c r="J164" s="459"/>
      <c r="K164" s="459"/>
      <c r="L164" s="459"/>
      <c r="M164" s="459"/>
      <c r="N164" s="459"/>
    </row>
    <row r="165" spans="2:14">
      <c r="B165" s="162" t="str">
        <f t="shared" si="66"/>
        <v>40GbE</v>
      </c>
      <c r="C165" s="163" t="str">
        <f t="shared" si="66"/>
        <v>10 km</v>
      </c>
      <c r="D165" s="164" t="str">
        <f t="shared" si="66"/>
        <v>CFP</v>
      </c>
      <c r="E165" s="459">
        <f>'Ethernet Total'!E183-'Ethernet Cloud'!E165-'Ethernet Telecom'!E165</f>
        <v>0</v>
      </c>
      <c r="F165" s="459">
        <f>'Ethernet Total'!F183-'Ethernet Cloud'!F165-'Ethernet Telecom'!F165</f>
        <v>0</v>
      </c>
      <c r="G165" s="459"/>
      <c r="H165" s="459"/>
      <c r="I165" s="459"/>
      <c r="J165" s="459"/>
      <c r="K165" s="459"/>
      <c r="L165" s="459"/>
      <c r="M165" s="459"/>
      <c r="N165" s="459"/>
    </row>
    <row r="166" spans="2:14">
      <c r="B166" s="162" t="str">
        <f t="shared" si="66"/>
        <v>40GbE</v>
      </c>
      <c r="C166" s="163" t="str">
        <f t="shared" si="66"/>
        <v>10 km</v>
      </c>
      <c r="D166" s="164" t="str">
        <f t="shared" si="66"/>
        <v>QSFP+</v>
      </c>
      <c r="E166" s="459">
        <f>'Ethernet Total'!E184-'Ethernet Cloud'!E166-'Ethernet Telecom'!E166</f>
        <v>27.993134856470419</v>
      </c>
      <c r="F166" s="459">
        <f>'Ethernet Total'!F184-'Ethernet Cloud'!F166-'Ethernet Telecom'!F166</f>
        <v>34.064636145078538</v>
      </c>
      <c r="G166" s="459"/>
      <c r="H166" s="459"/>
      <c r="I166" s="459"/>
      <c r="J166" s="459"/>
      <c r="K166" s="459"/>
      <c r="L166" s="459"/>
      <c r="M166" s="459"/>
      <c r="N166" s="459"/>
    </row>
    <row r="167" spans="2:14">
      <c r="B167" s="162" t="str">
        <f t="shared" si="66"/>
        <v>40GbE</v>
      </c>
      <c r="C167" s="163" t="str">
        <f t="shared" si="66"/>
        <v>40 km</v>
      </c>
      <c r="D167" s="164" t="str">
        <f t="shared" si="66"/>
        <v>all</v>
      </c>
      <c r="E167" s="459">
        <f>'Ethernet Total'!E185-'Ethernet Cloud'!E167-'Ethernet Telecom'!E167</f>
        <v>3.6845739429673112</v>
      </c>
      <c r="F167" s="459">
        <f>'Ethernet Total'!F185-'Ethernet Cloud'!F167-'Ethernet Telecom'!F167</f>
        <v>4.1218079805743031</v>
      </c>
      <c r="G167" s="459"/>
      <c r="H167" s="459"/>
      <c r="I167" s="459"/>
      <c r="J167" s="459"/>
      <c r="K167" s="459"/>
      <c r="L167" s="459"/>
      <c r="M167" s="459"/>
      <c r="N167" s="459"/>
    </row>
    <row r="168" spans="2:14">
      <c r="B168" s="159" t="str">
        <f t="shared" si="66"/>
        <v xml:space="preserve">50G </v>
      </c>
      <c r="C168" s="160" t="str">
        <f t="shared" si="66"/>
        <v>100 m</v>
      </c>
      <c r="D168" s="161" t="str">
        <f t="shared" si="66"/>
        <v>all</v>
      </c>
      <c r="E168" s="458">
        <f>'Ethernet Total'!E186-'Ethernet Cloud'!E168-'Ethernet Telecom'!E168</f>
        <v>0</v>
      </c>
      <c r="F168" s="458">
        <f>'Ethernet Total'!F186-'Ethernet Cloud'!F168-'Ethernet Telecom'!F168</f>
        <v>0</v>
      </c>
      <c r="G168" s="458"/>
      <c r="H168" s="458"/>
      <c r="I168" s="458"/>
      <c r="J168" s="458"/>
      <c r="K168" s="458"/>
      <c r="L168" s="458"/>
      <c r="M168" s="458"/>
      <c r="N168" s="458"/>
    </row>
    <row r="169" spans="2:14">
      <c r="B169" s="162" t="str">
        <f t="shared" si="66"/>
        <v xml:space="preserve">50G </v>
      </c>
      <c r="C169" s="163" t="str">
        <f t="shared" si="66"/>
        <v>2 km</v>
      </c>
      <c r="D169" s="164" t="str">
        <f t="shared" si="66"/>
        <v>all</v>
      </c>
      <c r="E169" s="459">
        <f>'Ethernet Total'!E187-'Ethernet Cloud'!E169-'Ethernet Telecom'!E169</f>
        <v>0</v>
      </c>
      <c r="F169" s="459">
        <f>'Ethernet Total'!F187-'Ethernet Cloud'!F169-'Ethernet Telecom'!F169</f>
        <v>0</v>
      </c>
      <c r="G169" s="459"/>
      <c r="H169" s="459"/>
      <c r="I169" s="459"/>
      <c r="J169" s="459"/>
      <c r="K169" s="459"/>
      <c r="L169" s="459"/>
      <c r="M169" s="459"/>
      <c r="N169" s="459"/>
    </row>
    <row r="170" spans="2:14">
      <c r="B170" s="162" t="str">
        <f t="shared" si="66"/>
        <v xml:space="preserve">50G </v>
      </c>
      <c r="C170" s="163" t="str">
        <f t="shared" si="66"/>
        <v>10 km</v>
      </c>
      <c r="D170" s="164" t="str">
        <f t="shared" si="66"/>
        <v>all</v>
      </c>
      <c r="E170" s="459">
        <f>'Ethernet Total'!E188-'Ethernet Cloud'!E170-'Ethernet Telecom'!E170</f>
        <v>0</v>
      </c>
      <c r="F170" s="459">
        <f>'Ethernet Total'!F188-'Ethernet Cloud'!F170-'Ethernet Telecom'!F170</f>
        <v>0</v>
      </c>
      <c r="G170" s="459"/>
      <c r="H170" s="459"/>
      <c r="I170" s="459"/>
      <c r="J170" s="459"/>
      <c r="K170" s="459"/>
      <c r="L170" s="459"/>
      <c r="M170" s="459"/>
      <c r="N170" s="459"/>
    </row>
    <row r="171" spans="2:14">
      <c r="B171" s="162" t="str">
        <f t="shared" si="66"/>
        <v xml:space="preserve">50G </v>
      </c>
      <c r="C171" s="163" t="str">
        <f t="shared" si="66"/>
        <v>40 km</v>
      </c>
      <c r="D171" s="164" t="str">
        <f t="shared" si="66"/>
        <v>all</v>
      </c>
      <c r="E171" s="459">
        <f>'Ethernet Total'!E189-'Ethernet Cloud'!E171-'Ethernet Telecom'!E171</f>
        <v>0</v>
      </c>
      <c r="F171" s="459">
        <f>'Ethernet Total'!F189-'Ethernet Cloud'!F171-'Ethernet Telecom'!F171</f>
        <v>0</v>
      </c>
      <c r="G171" s="459"/>
      <c r="H171" s="459"/>
      <c r="I171" s="459"/>
      <c r="J171" s="459"/>
      <c r="K171" s="459"/>
      <c r="L171" s="459"/>
      <c r="M171" s="459"/>
      <c r="N171" s="459"/>
    </row>
    <row r="172" spans="2:14">
      <c r="B172" s="162" t="str">
        <f t="shared" si="66"/>
        <v xml:space="preserve">50G </v>
      </c>
      <c r="C172" s="163" t="str">
        <f t="shared" si="66"/>
        <v>80 km</v>
      </c>
      <c r="D172" s="164" t="str">
        <f t="shared" si="66"/>
        <v>all</v>
      </c>
      <c r="E172" s="459">
        <f>'Ethernet Total'!E190-'Ethernet Cloud'!E172-'Ethernet Telecom'!E172</f>
        <v>0</v>
      </c>
      <c r="F172" s="459">
        <f>'Ethernet Total'!F190-'Ethernet Cloud'!F172-'Ethernet Telecom'!F172</f>
        <v>0</v>
      </c>
      <c r="G172" s="459"/>
      <c r="H172" s="459"/>
      <c r="I172" s="459"/>
      <c r="J172" s="459"/>
      <c r="K172" s="459"/>
      <c r="L172" s="459"/>
      <c r="M172" s="459"/>
      <c r="N172" s="459"/>
    </row>
    <row r="173" spans="2:14">
      <c r="B173" s="159" t="str">
        <f t="shared" si="66"/>
        <v>100G</v>
      </c>
      <c r="C173" s="160" t="str">
        <f t="shared" si="66"/>
        <v>100 m</v>
      </c>
      <c r="D173" s="161" t="str">
        <f t="shared" si="66"/>
        <v>CFP</v>
      </c>
      <c r="E173" s="458">
        <f>'Ethernet Total'!E191-'Ethernet Cloud'!E173-'Ethernet Telecom'!E173</f>
        <v>0</v>
      </c>
      <c r="F173" s="458">
        <f>'Ethernet Total'!F191-'Ethernet Cloud'!F173-'Ethernet Telecom'!F173</f>
        <v>0</v>
      </c>
      <c r="G173" s="458"/>
      <c r="H173" s="458"/>
      <c r="I173" s="458"/>
      <c r="J173" s="458"/>
      <c r="K173" s="458"/>
      <c r="L173" s="458"/>
      <c r="M173" s="458"/>
      <c r="N173" s="458"/>
    </row>
    <row r="174" spans="2:14">
      <c r="B174" s="162" t="str">
        <f t="shared" si="66"/>
        <v>100G</v>
      </c>
      <c r="C174" s="163" t="str">
        <f t="shared" si="66"/>
        <v>100 m</v>
      </c>
      <c r="D174" s="164" t="str">
        <f t="shared" si="66"/>
        <v>CFP2/4</v>
      </c>
      <c r="E174" s="459">
        <f>'Ethernet Total'!E192-'Ethernet Cloud'!E174-'Ethernet Telecom'!E174</f>
        <v>0</v>
      </c>
      <c r="F174" s="459">
        <f>'Ethernet Total'!F192-'Ethernet Cloud'!F174-'Ethernet Telecom'!F174</f>
        <v>0</v>
      </c>
      <c r="G174" s="459"/>
      <c r="H174" s="459"/>
      <c r="I174" s="459"/>
      <c r="J174" s="459"/>
      <c r="K174" s="459"/>
      <c r="L174" s="459"/>
      <c r="M174" s="459"/>
      <c r="N174" s="459"/>
    </row>
    <row r="175" spans="2:14">
      <c r="B175" s="162" t="str">
        <f t="shared" si="66"/>
        <v>100G SR4</v>
      </c>
      <c r="C175" s="163" t="str">
        <f t="shared" si="66"/>
        <v>100 m</v>
      </c>
      <c r="D175" s="164" t="str">
        <f t="shared" si="66"/>
        <v>QSFP28</v>
      </c>
      <c r="E175" s="459">
        <f>'Ethernet Total'!E193-'Ethernet Cloud'!E175-'Ethernet Telecom'!E175</f>
        <v>0</v>
      </c>
      <c r="F175" s="459">
        <f>'Ethernet Total'!F193-'Ethernet Cloud'!F175-'Ethernet Telecom'!F175</f>
        <v>0</v>
      </c>
      <c r="G175" s="459"/>
      <c r="H175" s="459"/>
      <c r="I175" s="459"/>
      <c r="J175" s="459"/>
      <c r="K175" s="459"/>
      <c r="L175" s="459"/>
      <c r="M175" s="459"/>
      <c r="N175" s="459"/>
    </row>
    <row r="176" spans="2:14">
      <c r="B176" s="162" t="str">
        <f t="shared" si="66"/>
        <v>100G SR2</v>
      </c>
      <c r="C176" s="163" t="str">
        <f t="shared" si="66"/>
        <v>100 m</v>
      </c>
      <c r="D176" s="164" t="str">
        <f t="shared" si="66"/>
        <v>SFP-DD, DSFP</v>
      </c>
      <c r="E176" s="459">
        <f>'Ethernet Total'!E194-'Ethernet Cloud'!E176-'Ethernet Telecom'!E176</f>
        <v>0</v>
      </c>
      <c r="F176" s="459">
        <f>'Ethernet Total'!F194-'Ethernet Cloud'!F176-'Ethernet Telecom'!F176</f>
        <v>0</v>
      </c>
      <c r="G176" s="459"/>
      <c r="H176" s="459"/>
      <c r="I176" s="459"/>
      <c r="J176" s="459"/>
      <c r="K176" s="459"/>
      <c r="L176" s="459"/>
      <c r="M176" s="459"/>
      <c r="N176" s="459"/>
    </row>
    <row r="177" spans="2:14">
      <c r="B177" s="162" t="str">
        <f t="shared" si="66"/>
        <v>100G MM Duplex</v>
      </c>
      <c r="C177" s="163" t="str">
        <f t="shared" si="66"/>
        <v>100 m</v>
      </c>
      <c r="D177" s="164" t="str">
        <f t="shared" si="66"/>
        <v>QSFP28</v>
      </c>
      <c r="E177" s="459">
        <f>'Ethernet Total'!E195-'Ethernet Cloud'!E177-'Ethernet Telecom'!E177</f>
        <v>0</v>
      </c>
      <c r="F177" s="459">
        <f>'Ethernet Total'!F195-'Ethernet Cloud'!F177-'Ethernet Telecom'!F177</f>
        <v>0</v>
      </c>
      <c r="G177" s="459"/>
      <c r="H177" s="459"/>
      <c r="I177" s="459"/>
      <c r="J177" s="459"/>
      <c r="K177" s="459"/>
      <c r="L177" s="459"/>
      <c r="M177" s="459"/>
      <c r="N177" s="459"/>
    </row>
    <row r="178" spans="2:14">
      <c r="B178" s="162" t="str">
        <f t="shared" si="66"/>
        <v>100G eSR</v>
      </c>
      <c r="C178" s="163" t="str">
        <f t="shared" si="66"/>
        <v>300 m</v>
      </c>
      <c r="D178" s="164" t="str">
        <f t="shared" si="66"/>
        <v>QSFP28</v>
      </c>
      <c r="E178" s="459">
        <f>'Ethernet Total'!E196-'Ethernet Cloud'!E178-'Ethernet Telecom'!E178</f>
        <v>0</v>
      </c>
      <c r="F178" s="459">
        <f>'Ethernet Total'!F196-'Ethernet Cloud'!F178-'Ethernet Telecom'!F178</f>
        <v>0</v>
      </c>
      <c r="G178" s="459"/>
      <c r="H178" s="459"/>
      <c r="I178" s="459"/>
      <c r="J178" s="459"/>
      <c r="K178" s="459"/>
      <c r="L178" s="459"/>
      <c r="M178" s="459"/>
      <c r="N178" s="459"/>
    </row>
    <row r="179" spans="2:14">
      <c r="B179" s="162" t="str">
        <f t="shared" si="66"/>
        <v>100G PSM4</v>
      </c>
      <c r="C179" s="163" t="str">
        <f t="shared" si="66"/>
        <v>500 m</v>
      </c>
      <c r="D179" s="164" t="str">
        <f t="shared" si="66"/>
        <v>QSFP28</v>
      </c>
      <c r="E179" s="459">
        <f>'Ethernet Total'!E197-'Ethernet Cloud'!E179-'Ethernet Telecom'!E179</f>
        <v>0</v>
      </c>
      <c r="F179" s="459">
        <f>'Ethernet Total'!F197-'Ethernet Cloud'!F179-'Ethernet Telecom'!F179</f>
        <v>0</v>
      </c>
      <c r="G179" s="459"/>
      <c r="H179" s="459"/>
      <c r="I179" s="459"/>
      <c r="J179" s="459"/>
      <c r="K179" s="459"/>
      <c r="L179" s="459"/>
      <c r="M179" s="459"/>
      <c r="N179" s="459"/>
    </row>
    <row r="180" spans="2:14">
      <c r="B180" s="162" t="str">
        <f t="shared" si="66"/>
        <v>100G DR</v>
      </c>
      <c r="C180" s="163" t="str">
        <f t="shared" si="66"/>
        <v>500 m</v>
      </c>
      <c r="D180" s="164" t="str">
        <f t="shared" si="66"/>
        <v>QSFP28</v>
      </c>
      <c r="E180" s="459">
        <f>'Ethernet Total'!E198-'Ethernet Cloud'!E180-'Ethernet Telecom'!E180</f>
        <v>0</v>
      </c>
      <c r="F180" s="459">
        <f>'Ethernet Total'!F198-'Ethernet Cloud'!F180-'Ethernet Telecom'!F180</f>
        <v>0</v>
      </c>
      <c r="G180" s="459"/>
      <c r="H180" s="459"/>
      <c r="I180" s="459"/>
      <c r="J180" s="459"/>
      <c r="K180" s="459"/>
      <c r="L180" s="459"/>
      <c r="M180" s="459"/>
      <c r="N180" s="459"/>
    </row>
    <row r="181" spans="2:14">
      <c r="B181" s="162" t="str">
        <f t="shared" ref="B181:D200" si="67">B49</f>
        <v>100G FR</v>
      </c>
      <c r="C181" s="163" t="str">
        <f t="shared" si="67"/>
        <v>2 km</v>
      </c>
      <c r="D181" s="164" t="str">
        <f t="shared" si="67"/>
        <v>QSFP28</v>
      </c>
      <c r="E181" s="459">
        <f>'Ethernet Total'!E199-'Ethernet Cloud'!E181-'Ethernet Telecom'!E181</f>
        <v>0</v>
      </c>
      <c r="F181" s="459">
        <f>'Ethernet Total'!F199-'Ethernet Cloud'!F181-'Ethernet Telecom'!F181</f>
        <v>0</v>
      </c>
      <c r="G181" s="459"/>
      <c r="H181" s="459"/>
      <c r="I181" s="459"/>
      <c r="J181" s="459"/>
      <c r="K181" s="459"/>
      <c r="L181" s="459"/>
      <c r="M181" s="459"/>
      <c r="N181" s="459"/>
    </row>
    <row r="182" spans="2:14">
      <c r="B182" s="162" t="str">
        <f t="shared" si="67"/>
        <v>100G CWDM4</v>
      </c>
      <c r="C182" s="163" t="str">
        <f t="shared" si="67"/>
        <v>2 km</v>
      </c>
      <c r="D182" s="164" t="str">
        <f t="shared" si="67"/>
        <v>QSFP28</v>
      </c>
      <c r="E182" s="459">
        <f>'Ethernet Total'!E200-'Ethernet Cloud'!E182-'Ethernet Telecom'!E182</f>
        <v>0</v>
      </c>
      <c r="F182" s="459">
        <f>'Ethernet Total'!F200-'Ethernet Cloud'!F182-'Ethernet Telecom'!F182</f>
        <v>0</v>
      </c>
      <c r="G182" s="459"/>
      <c r="H182" s="459"/>
      <c r="I182" s="459"/>
      <c r="J182" s="459"/>
      <c r="K182" s="459"/>
      <c r="L182" s="459"/>
      <c r="M182" s="459"/>
      <c r="N182" s="459"/>
    </row>
    <row r="183" spans="2:14">
      <c r="B183" s="162" t="str">
        <f t="shared" si="67"/>
        <v>100G FR</v>
      </c>
      <c r="C183" s="163" t="str">
        <f t="shared" si="67"/>
        <v>2 km</v>
      </c>
      <c r="D183" s="164" t="str">
        <f t="shared" si="67"/>
        <v>QSFP28</v>
      </c>
      <c r="E183" s="459">
        <f>'Ethernet Total'!E201-'Ethernet Cloud'!E183-'Ethernet Telecom'!E183</f>
        <v>0</v>
      </c>
      <c r="F183" s="459">
        <f>'Ethernet Total'!F201-'Ethernet Cloud'!F183-'Ethernet Telecom'!F183</f>
        <v>0</v>
      </c>
      <c r="G183" s="459"/>
      <c r="H183" s="459"/>
      <c r="I183" s="459"/>
      <c r="J183" s="459"/>
      <c r="K183" s="459"/>
      <c r="L183" s="459"/>
      <c r="M183" s="459"/>
      <c r="N183" s="459"/>
    </row>
    <row r="184" spans="2:14">
      <c r="B184" s="162" t="str">
        <f t="shared" si="67"/>
        <v>100G</v>
      </c>
      <c r="C184" s="163" t="str">
        <f t="shared" si="67"/>
        <v>10 km</v>
      </c>
      <c r="D184" s="164" t="str">
        <f t="shared" si="67"/>
        <v>CFP</v>
      </c>
      <c r="E184" s="459">
        <f>'Ethernet Total'!E202-'Ethernet Cloud'!E184-'Ethernet Telecom'!E184</f>
        <v>0</v>
      </c>
      <c r="F184" s="459">
        <f>'Ethernet Total'!F202-'Ethernet Cloud'!F184-'Ethernet Telecom'!F184</f>
        <v>0</v>
      </c>
      <c r="G184" s="459"/>
      <c r="H184" s="459"/>
      <c r="I184" s="459"/>
      <c r="J184" s="459"/>
      <c r="K184" s="459"/>
      <c r="L184" s="459"/>
      <c r="M184" s="459"/>
      <c r="N184" s="459"/>
    </row>
    <row r="185" spans="2:14">
      <c r="B185" s="162" t="str">
        <f t="shared" si="67"/>
        <v>100G</v>
      </c>
      <c r="C185" s="163" t="str">
        <f t="shared" si="67"/>
        <v>10 km</v>
      </c>
      <c r="D185" s="164" t="str">
        <f t="shared" si="67"/>
        <v>CFP2/4</v>
      </c>
      <c r="E185" s="459">
        <f>'Ethernet Total'!E203-'Ethernet Cloud'!E185-'Ethernet Telecom'!E185</f>
        <v>0</v>
      </c>
      <c r="F185" s="459">
        <f>'Ethernet Total'!F203-'Ethernet Cloud'!F185-'Ethernet Telecom'!F185</f>
        <v>0</v>
      </c>
      <c r="G185" s="459"/>
      <c r="H185" s="459"/>
      <c r="I185" s="459"/>
      <c r="J185" s="459"/>
      <c r="K185" s="459"/>
      <c r="L185" s="459"/>
      <c r="M185" s="459"/>
      <c r="N185" s="459"/>
    </row>
    <row r="186" spans="2:14">
      <c r="B186" s="162" t="str">
        <f t="shared" si="67"/>
        <v>100G LR4</v>
      </c>
      <c r="C186" s="163" t="str">
        <f t="shared" si="67"/>
        <v>10 km</v>
      </c>
      <c r="D186" s="164" t="str">
        <f t="shared" si="67"/>
        <v>QSFP28</v>
      </c>
      <c r="E186" s="459">
        <f>'Ethernet Total'!E204-'Ethernet Cloud'!E186-'Ethernet Telecom'!E186</f>
        <v>0</v>
      </c>
      <c r="F186" s="459">
        <f>'Ethernet Total'!F204-'Ethernet Cloud'!F186-'Ethernet Telecom'!F186</f>
        <v>0</v>
      </c>
      <c r="G186" s="459"/>
      <c r="H186" s="459"/>
      <c r="I186" s="459"/>
      <c r="J186" s="459"/>
      <c r="K186" s="459"/>
      <c r="L186" s="459"/>
      <c r="M186" s="459"/>
      <c r="N186" s="459"/>
    </row>
    <row r="187" spans="2:14">
      <c r="B187" s="162" t="str">
        <f t="shared" si="67"/>
        <v>100G 4WDM10</v>
      </c>
      <c r="C187" s="163" t="str">
        <f t="shared" si="67"/>
        <v>10 km</v>
      </c>
      <c r="D187" s="164" t="str">
        <f t="shared" si="67"/>
        <v>QSFP28</v>
      </c>
      <c r="E187" s="459">
        <f>'Ethernet Total'!E205-'Ethernet Cloud'!E187-'Ethernet Telecom'!E187</f>
        <v>0</v>
      </c>
      <c r="F187" s="459">
        <f>'Ethernet Total'!F205-'Ethernet Cloud'!F187-'Ethernet Telecom'!F187</f>
        <v>2.25</v>
      </c>
      <c r="G187" s="459"/>
      <c r="H187" s="459"/>
      <c r="I187" s="459"/>
      <c r="J187" s="459"/>
      <c r="K187" s="459"/>
      <c r="L187" s="459"/>
      <c r="M187" s="459"/>
      <c r="N187" s="459"/>
    </row>
    <row r="188" spans="2:14">
      <c r="B188" s="162" t="str">
        <f t="shared" si="67"/>
        <v>100G 4WDM20</v>
      </c>
      <c r="C188" s="163" t="str">
        <f t="shared" si="67"/>
        <v>20 km</v>
      </c>
      <c r="D188" s="164" t="str">
        <f t="shared" si="67"/>
        <v>QSFP28</v>
      </c>
      <c r="E188" s="459">
        <f>'Ethernet Total'!E206-'Ethernet Cloud'!E188-'Ethernet Telecom'!E188</f>
        <v>0</v>
      </c>
      <c r="F188" s="459">
        <f>'Ethernet Total'!F206-'Ethernet Cloud'!F188-'Ethernet Telecom'!F188</f>
        <v>0</v>
      </c>
      <c r="G188" s="459"/>
      <c r="H188" s="459"/>
      <c r="I188" s="459"/>
      <c r="J188" s="459"/>
      <c r="K188" s="459"/>
      <c r="L188" s="459"/>
      <c r="M188" s="459"/>
      <c r="N188" s="459"/>
    </row>
    <row r="189" spans="2:14">
      <c r="B189" s="165" t="str">
        <f t="shared" si="67"/>
        <v>100G ER4, ER4-Lite</v>
      </c>
      <c r="C189" s="166" t="str">
        <f t="shared" si="67"/>
        <v>40 km</v>
      </c>
      <c r="D189" s="167" t="str">
        <f t="shared" si="67"/>
        <v>all</v>
      </c>
      <c r="E189" s="460">
        <f>'Ethernet Total'!E207-'Ethernet Cloud'!E189-'Ethernet Telecom'!E189</f>
        <v>0</v>
      </c>
      <c r="F189" s="460">
        <f>'Ethernet Total'!F207-'Ethernet Cloud'!F189-'Ethernet Telecom'!F189</f>
        <v>0</v>
      </c>
      <c r="G189" s="460"/>
      <c r="H189" s="460"/>
      <c r="I189" s="460"/>
      <c r="J189" s="460"/>
      <c r="K189" s="460"/>
      <c r="L189" s="460"/>
      <c r="M189" s="460"/>
      <c r="N189" s="460"/>
    </row>
    <row r="190" spans="2:14">
      <c r="B190" s="159" t="str">
        <f t="shared" si="67"/>
        <v>200G SR4</v>
      </c>
      <c r="C190" s="160" t="str">
        <f t="shared" si="67"/>
        <v>100 m</v>
      </c>
      <c r="D190" s="161" t="str">
        <f t="shared" si="67"/>
        <v>QSFP56</v>
      </c>
      <c r="E190" s="458">
        <f>'Ethernet Total'!E208-'Ethernet Cloud'!E190-'Ethernet Telecom'!E190</f>
        <v>0</v>
      </c>
      <c r="F190" s="458">
        <f>'Ethernet Total'!F208-'Ethernet Cloud'!F190-'Ethernet Telecom'!F190</f>
        <v>0</v>
      </c>
      <c r="G190" s="458"/>
      <c r="H190" s="458"/>
      <c r="I190" s="458"/>
      <c r="J190" s="458"/>
      <c r="K190" s="458"/>
      <c r="L190" s="458"/>
      <c r="M190" s="458"/>
      <c r="N190" s="458"/>
    </row>
    <row r="191" spans="2:14">
      <c r="B191" s="162" t="str">
        <f t="shared" si="67"/>
        <v>2x200 (400G-SR8)</v>
      </c>
      <c r="C191" s="163" t="str">
        <f t="shared" si="67"/>
        <v>100 m</v>
      </c>
      <c r="D191" s="164" t="str">
        <f t="shared" si="67"/>
        <v>OSFP, QSFP-DD</v>
      </c>
      <c r="E191" s="459">
        <f>'Ethernet Total'!E209-'Ethernet Cloud'!E191-'Ethernet Telecom'!E191</f>
        <v>0</v>
      </c>
      <c r="F191" s="459">
        <f>'Ethernet Total'!F209-'Ethernet Cloud'!F191-'Ethernet Telecom'!F191</f>
        <v>0</v>
      </c>
      <c r="G191" s="459"/>
      <c r="H191" s="459"/>
      <c r="I191" s="459"/>
      <c r="J191" s="459"/>
      <c r="K191" s="459"/>
      <c r="L191" s="459"/>
      <c r="M191" s="459"/>
      <c r="N191" s="459"/>
    </row>
    <row r="192" spans="2:14">
      <c r="B192" s="162" t="str">
        <f t="shared" si="67"/>
        <v>200G FR4</v>
      </c>
      <c r="C192" s="163" t="str">
        <f t="shared" si="67"/>
        <v>2 km</v>
      </c>
      <c r="D192" s="164" t="str">
        <f t="shared" si="67"/>
        <v>QSFP56</v>
      </c>
      <c r="E192" s="459">
        <f>'Ethernet Total'!E210-'Ethernet Cloud'!E192-'Ethernet Telecom'!E192</f>
        <v>0</v>
      </c>
      <c r="F192" s="459">
        <f>'Ethernet Total'!F210-'Ethernet Cloud'!F192-'Ethernet Telecom'!F192</f>
        <v>0</v>
      </c>
      <c r="G192" s="459"/>
      <c r="H192" s="459"/>
      <c r="I192" s="459"/>
      <c r="J192" s="459"/>
      <c r="K192" s="459"/>
      <c r="L192" s="459"/>
      <c r="M192" s="459"/>
      <c r="N192" s="459"/>
    </row>
    <row r="193" spans="2:14">
      <c r="B193" s="165" t="str">
        <f t="shared" si="67"/>
        <v>2x200G FR4</v>
      </c>
      <c r="C193" s="166" t="str">
        <f t="shared" si="67"/>
        <v>2 km</v>
      </c>
      <c r="D193" s="167" t="str">
        <f t="shared" si="67"/>
        <v>OSFP</v>
      </c>
      <c r="E193" s="460">
        <f>'Ethernet Total'!E211-'Ethernet Cloud'!E193-'Ethernet Telecom'!E193</f>
        <v>0</v>
      </c>
      <c r="F193" s="460">
        <f>'Ethernet Total'!F211-'Ethernet Cloud'!F193-'Ethernet Telecom'!F193</f>
        <v>0</v>
      </c>
      <c r="G193" s="460"/>
      <c r="H193" s="460"/>
      <c r="I193" s="460"/>
      <c r="J193" s="460"/>
      <c r="K193" s="460"/>
      <c r="L193" s="460"/>
      <c r="M193" s="460"/>
      <c r="N193" s="460"/>
    </row>
    <row r="194" spans="2:14">
      <c r="B194" s="159" t="str">
        <f t="shared" si="67"/>
        <v>400G SR4.2</v>
      </c>
      <c r="C194" s="160" t="str">
        <f t="shared" si="67"/>
        <v>100 m</v>
      </c>
      <c r="D194" s="161" t="str">
        <f t="shared" si="67"/>
        <v>all</v>
      </c>
      <c r="E194" s="458">
        <f>'Ethernet Total'!E212-'Ethernet Cloud'!E194-'Ethernet Telecom'!E194</f>
        <v>0</v>
      </c>
      <c r="F194" s="458">
        <f>'Ethernet Total'!F212-'Ethernet Cloud'!F194-'Ethernet Telecom'!F194</f>
        <v>0</v>
      </c>
      <c r="G194" s="458"/>
      <c r="H194" s="458"/>
      <c r="I194" s="458"/>
      <c r="J194" s="458"/>
      <c r="K194" s="458"/>
      <c r="L194" s="458"/>
      <c r="M194" s="458"/>
      <c r="N194" s="458"/>
    </row>
    <row r="195" spans="2:14">
      <c r="B195" s="162" t="str">
        <f t="shared" si="67"/>
        <v>400G DR4</v>
      </c>
      <c r="C195" s="163" t="str">
        <f t="shared" si="67"/>
        <v>500 m</v>
      </c>
      <c r="D195" s="164" t="str">
        <f t="shared" si="67"/>
        <v>all</v>
      </c>
      <c r="E195" s="459">
        <f>'Ethernet Total'!E213-'Ethernet Cloud'!E195-'Ethernet Telecom'!E195</f>
        <v>0</v>
      </c>
      <c r="F195" s="459">
        <f>'Ethernet Total'!F213-'Ethernet Cloud'!F195-'Ethernet Telecom'!F195</f>
        <v>0</v>
      </c>
      <c r="G195" s="459"/>
      <c r="H195" s="459"/>
      <c r="I195" s="459"/>
      <c r="J195" s="459"/>
      <c r="K195" s="459"/>
      <c r="L195" s="459"/>
      <c r="M195" s="459"/>
      <c r="N195" s="459"/>
    </row>
    <row r="196" spans="2:14">
      <c r="B196" s="162" t="str">
        <f t="shared" si="67"/>
        <v>400G FR4, FR8</v>
      </c>
      <c r="C196" s="163" t="str">
        <f t="shared" si="67"/>
        <v>2 km</v>
      </c>
      <c r="D196" s="164" t="str">
        <f t="shared" si="67"/>
        <v>all</v>
      </c>
      <c r="E196" s="459">
        <f>'Ethernet Total'!E214-'Ethernet Cloud'!E196-'Ethernet Telecom'!E196</f>
        <v>0</v>
      </c>
      <c r="F196" s="459">
        <f>'Ethernet Total'!F214-'Ethernet Cloud'!F196-'Ethernet Telecom'!F196</f>
        <v>0</v>
      </c>
      <c r="G196" s="459"/>
      <c r="H196" s="459"/>
      <c r="I196" s="459"/>
      <c r="J196" s="459"/>
      <c r="K196" s="459"/>
      <c r="L196" s="459"/>
      <c r="M196" s="459"/>
      <c r="N196" s="459"/>
    </row>
    <row r="197" spans="2:14">
      <c r="B197" s="165" t="str">
        <f t="shared" si="67"/>
        <v>400G LR4, LR8</v>
      </c>
      <c r="C197" s="166" t="str">
        <f t="shared" si="67"/>
        <v>10 km</v>
      </c>
      <c r="D197" s="167" t="str">
        <f t="shared" si="67"/>
        <v>all</v>
      </c>
      <c r="E197" s="460">
        <f>'Ethernet Total'!E215-'Ethernet Cloud'!E197-'Ethernet Telecom'!E197</f>
        <v>0</v>
      </c>
      <c r="F197" s="460">
        <f>'Ethernet Total'!F215-'Ethernet Cloud'!F197-'Ethernet Telecom'!F197</f>
        <v>0</v>
      </c>
      <c r="G197" s="460"/>
      <c r="H197" s="460"/>
      <c r="I197" s="460"/>
      <c r="J197" s="460"/>
      <c r="K197" s="460"/>
      <c r="L197" s="460"/>
      <c r="M197" s="460"/>
      <c r="N197" s="460"/>
    </row>
    <row r="198" spans="2:14">
      <c r="B198" s="159" t="str">
        <f t="shared" si="67"/>
        <v>2x400G SR8</v>
      </c>
      <c r="C198" s="160" t="str">
        <f t="shared" si="67"/>
        <v>50 m</v>
      </c>
      <c r="D198" s="161" t="str">
        <f t="shared" si="67"/>
        <v>OSFP, QSFP-DD</v>
      </c>
      <c r="E198" s="458">
        <f>'Ethernet Total'!E216-'Ethernet Cloud'!E198-'Ethernet Telecom'!E198</f>
        <v>0</v>
      </c>
      <c r="F198" s="458">
        <f>'Ethernet Total'!F216-'Ethernet Cloud'!F198-'Ethernet Telecom'!F198</f>
        <v>0</v>
      </c>
      <c r="G198" s="458"/>
      <c r="H198" s="458"/>
      <c r="I198" s="458"/>
      <c r="J198" s="458"/>
      <c r="K198" s="458"/>
      <c r="L198" s="458"/>
      <c r="M198" s="458"/>
      <c r="N198" s="458"/>
    </row>
    <row r="199" spans="2:14">
      <c r="B199" s="162" t="str">
        <f t="shared" si="67"/>
        <v>800G DR4</v>
      </c>
      <c r="C199" s="163" t="str">
        <f t="shared" si="67"/>
        <v>500 m</v>
      </c>
      <c r="D199" s="164" t="str">
        <f t="shared" si="67"/>
        <v>OSFP, QSFP-DD</v>
      </c>
      <c r="E199" s="459">
        <f>'Ethernet Total'!E217-'Ethernet Cloud'!E199-'Ethernet Telecom'!E199</f>
        <v>0</v>
      </c>
      <c r="F199" s="459">
        <f>'Ethernet Total'!F217-'Ethernet Cloud'!F199-'Ethernet Telecom'!F199</f>
        <v>0</v>
      </c>
      <c r="G199" s="459"/>
      <c r="H199" s="459"/>
      <c r="I199" s="459"/>
      <c r="J199" s="459"/>
      <c r="K199" s="459"/>
      <c r="L199" s="459"/>
      <c r="M199" s="459"/>
      <c r="N199" s="459"/>
    </row>
    <row r="200" spans="2:14">
      <c r="B200" s="162" t="str">
        <f t="shared" si="67"/>
        <v>2x400G FR8</v>
      </c>
      <c r="C200" s="163" t="str">
        <f t="shared" si="67"/>
        <v>2 km</v>
      </c>
      <c r="D200" s="164" t="str">
        <f t="shared" si="67"/>
        <v>OSFP, QSFP-DD</v>
      </c>
      <c r="E200" s="459">
        <f>'Ethernet Total'!E218-'Ethernet Cloud'!E200-'Ethernet Telecom'!E200</f>
        <v>0</v>
      </c>
      <c r="F200" s="459">
        <f>'Ethernet Total'!F218-'Ethernet Cloud'!F200-'Ethernet Telecom'!F200</f>
        <v>0</v>
      </c>
      <c r="G200" s="459"/>
      <c r="H200" s="459"/>
      <c r="I200" s="459"/>
      <c r="J200" s="459"/>
      <c r="K200" s="459"/>
      <c r="L200" s="459"/>
      <c r="M200" s="459"/>
      <c r="N200" s="459"/>
    </row>
    <row r="201" spans="2:14">
      <c r="B201" s="165"/>
      <c r="C201" s="166"/>
      <c r="D201" s="167"/>
      <c r="E201" s="460">
        <f>'Ethernet Total'!E219-'Ethernet Cloud'!E201-'Ethernet Telecom'!E201</f>
        <v>0</v>
      </c>
      <c r="F201" s="460">
        <f>'Ethernet Total'!F219-'Ethernet Cloud'!F201-'Ethernet Telecom'!F201</f>
        <v>0</v>
      </c>
      <c r="G201" s="460"/>
      <c r="H201" s="460"/>
      <c r="I201" s="460"/>
      <c r="J201" s="460"/>
      <c r="K201" s="460"/>
      <c r="L201" s="460"/>
      <c r="M201" s="460"/>
      <c r="N201" s="460"/>
    </row>
    <row r="202" spans="2:14">
      <c r="B202" s="426" t="s">
        <v>19</v>
      </c>
      <c r="C202" s="427"/>
      <c r="D202" s="428"/>
      <c r="E202" s="79">
        <f t="shared" ref="E202:N202" si="68">SUM(E141:E201)</f>
        <v>506.55778134727058</v>
      </c>
      <c r="F202" s="79">
        <f t="shared" si="68"/>
        <v>486.62570875707138</v>
      </c>
      <c r="G202" s="79"/>
      <c r="H202" s="79"/>
      <c r="I202" s="79"/>
      <c r="J202" s="79"/>
      <c r="K202" s="79"/>
      <c r="L202" s="79"/>
      <c r="M202" s="79"/>
      <c r="N202" s="79"/>
    </row>
    <row r="203" spans="2:14">
      <c r="E203" s="423"/>
      <c r="F203" s="423"/>
      <c r="G203" s="444"/>
      <c r="H203" s="444"/>
      <c r="I203" s="444"/>
      <c r="J203" s="444"/>
      <c r="K203" s="444"/>
      <c r="L203" s="444"/>
      <c r="M203" s="444"/>
      <c r="N203" s="444"/>
    </row>
    <row r="221" spans="5:14">
      <c r="E221" s="423"/>
      <c r="F221" s="423"/>
      <c r="G221" s="423"/>
      <c r="H221" s="423"/>
      <c r="I221" s="423"/>
      <c r="J221" s="423"/>
      <c r="K221" s="423"/>
      <c r="L221" s="423"/>
      <c r="M221" s="423"/>
      <c r="N221" s="423"/>
    </row>
  </sheetData>
  <conditionalFormatting sqref="E9:N69">
    <cfRule type="expression" dxfId="4" priority="2">
      <formula>E9&lt;0</formula>
    </cfRule>
  </conditionalFormatting>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U369"/>
  <sheetViews>
    <sheetView showGridLines="0" zoomScale="80" zoomScaleNormal="80" zoomScalePageLayoutView="92" workbookViewId="0">
      <selection activeCell="F114" sqref="F114:M115"/>
    </sheetView>
  </sheetViews>
  <sheetFormatPr defaultColWidth="8.81640625" defaultRowHeight="13"/>
  <cols>
    <col min="1" max="1" width="4.453125" style="186" customWidth="1"/>
    <col min="2" max="2" width="17.81640625" style="186" customWidth="1"/>
    <col min="3" max="3" width="26.1796875" style="186" customWidth="1"/>
    <col min="4" max="5" width="11.1796875" style="186" bestFit="1" customWidth="1"/>
    <col min="6" max="6" width="11.1796875" style="186" customWidth="1"/>
    <col min="7" max="11" width="11.1796875" style="186" bestFit="1" customWidth="1"/>
    <col min="12" max="13" width="10.453125" style="186" customWidth="1"/>
    <col min="14" max="14" width="12.36328125" style="186" bestFit="1" customWidth="1"/>
    <col min="15" max="15" width="11" style="186" bestFit="1" customWidth="1"/>
    <col min="16" max="16" width="10.81640625" style="186" customWidth="1"/>
    <col min="17" max="17" width="12.1796875" style="186" bestFit="1" customWidth="1"/>
    <col min="18" max="21" width="10.1796875" style="186" bestFit="1" customWidth="1"/>
    <col min="22" max="28" width="9.1796875" style="186" bestFit="1" customWidth="1"/>
    <col min="29" max="16384" width="8.81640625" style="186"/>
  </cols>
  <sheetData>
    <row r="2" spans="2:13" ht="18.5">
      <c r="B2" s="343" t="str">
        <f>'Ethernet Dashboard'!$B$2</f>
        <v>LightCounting Mega Datacenter Report Database</v>
      </c>
    </row>
    <row r="3" spans="2:13" ht="15.5">
      <c r="B3" s="331" t="str">
        <f>Introduction!$B$3</f>
        <v>July 2020 - sample template</v>
      </c>
    </row>
    <row r="4" spans="2:13" ht="21">
      <c r="B4" s="344" t="s">
        <v>138</v>
      </c>
    </row>
    <row r="6" spans="2:13" ht="23.25" customHeight="1">
      <c r="B6" s="125"/>
    </row>
    <row r="7" spans="2:13" ht="23.25" customHeight="1">
      <c r="B7" s="125"/>
    </row>
    <row r="8" spans="2:13" ht="23.25" customHeight="1">
      <c r="B8" s="125"/>
    </row>
    <row r="9" spans="2:13" ht="23.25" customHeight="1">
      <c r="B9" s="125"/>
    </row>
    <row r="10" spans="2:13" ht="23.25" customHeight="1"/>
    <row r="11" spans="2:13" s="3" customFormat="1" ht="12.5"/>
    <row r="12" spans="2:13" ht="21">
      <c r="B12" s="647" t="s">
        <v>137</v>
      </c>
      <c r="C12" s="203"/>
      <c r="D12" s="228"/>
      <c r="F12" s="97" t="s">
        <v>248</v>
      </c>
    </row>
    <row r="13" spans="2:13" ht="18.5">
      <c r="L13" s="97" t="s">
        <v>214</v>
      </c>
      <c r="M13" s="97"/>
    </row>
    <row r="56" spans="2:20" ht="18.5" customHeight="1">
      <c r="B56" s="228" t="s">
        <v>297</v>
      </c>
      <c r="E56" s="228"/>
      <c r="J56" s="228" t="s">
        <v>298</v>
      </c>
      <c r="N56" s="228"/>
      <c r="Q56" s="594" t="s">
        <v>249</v>
      </c>
      <c r="T56" s="97"/>
    </row>
    <row r="57" spans="2:20">
      <c r="H57" s="46"/>
      <c r="I57" s="132"/>
      <c r="J57" s="132"/>
      <c r="K57" s="132"/>
      <c r="L57" s="132"/>
      <c r="M57" s="132"/>
      <c r="N57" s="132"/>
      <c r="O57" s="132"/>
      <c r="P57" s="132"/>
    </row>
    <row r="58" spans="2:20">
      <c r="H58" s="46"/>
      <c r="I58" s="132"/>
      <c r="J58" s="132"/>
      <c r="K58" s="132"/>
      <c r="L58" s="132"/>
      <c r="M58" s="132"/>
      <c r="N58" s="132"/>
      <c r="O58" s="132"/>
      <c r="P58" s="132"/>
      <c r="Q58" s="132"/>
    </row>
    <row r="59" spans="2:20">
      <c r="H59" s="46"/>
      <c r="I59" s="132"/>
      <c r="J59" s="132"/>
      <c r="K59" s="132"/>
      <c r="L59" s="132"/>
      <c r="M59" s="132"/>
      <c r="N59" s="132"/>
      <c r="O59" s="132"/>
      <c r="P59" s="132"/>
      <c r="Q59" s="132"/>
    </row>
    <row r="60" spans="2:20">
      <c r="H60" s="46"/>
      <c r="I60" s="132"/>
      <c r="J60" s="132"/>
      <c r="K60" s="132"/>
      <c r="L60" s="132"/>
      <c r="M60" s="132"/>
      <c r="N60" s="132"/>
      <c r="O60" s="132"/>
      <c r="P60" s="132"/>
      <c r="Q60" s="132"/>
    </row>
    <row r="61" spans="2:20">
      <c r="H61" s="46"/>
      <c r="I61" s="132"/>
      <c r="J61" s="132"/>
      <c r="K61" s="132"/>
      <c r="L61" s="132"/>
      <c r="M61" s="132"/>
      <c r="N61" s="132"/>
      <c r="O61" s="132"/>
      <c r="P61" s="132"/>
      <c r="Q61" s="132"/>
    </row>
    <row r="62" spans="2:20">
      <c r="H62" s="46"/>
      <c r="I62" s="132"/>
      <c r="J62" s="132"/>
      <c r="K62" s="132"/>
      <c r="L62" s="132"/>
      <c r="M62" s="132"/>
      <c r="N62" s="132"/>
      <c r="O62" s="132"/>
      <c r="P62" s="132"/>
      <c r="Q62" s="132"/>
    </row>
    <row r="63" spans="2:20">
      <c r="H63" s="46"/>
      <c r="I63" s="132"/>
      <c r="J63" s="132"/>
      <c r="K63" s="132"/>
      <c r="L63" s="132"/>
      <c r="M63" s="132"/>
      <c r="N63" s="132"/>
      <c r="O63" s="132"/>
      <c r="P63" s="132"/>
      <c r="Q63" s="132"/>
    </row>
    <row r="64" spans="2:20">
      <c r="H64" s="46"/>
      <c r="I64" s="132"/>
      <c r="J64" s="132"/>
      <c r="K64" s="132"/>
      <c r="L64" s="132"/>
      <c r="M64" s="132"/>
      <c r="N64" s="132"/>
      <c r="O64" s="132"/>
      <c r="P64" s="132"/>
      <c r="Q64" s="132"/>
    </row>
    <row r="65" spans="2:21">
      <c r="H65" s="46"/>
      <c r="I65" s="132"/>
      <c r="J65" s="132"/>
      <c r="K65" s="132"/>
      <c r="L65" s="132"/>
      <c r="M65" s="132"/>
      <c r="N65" s="132"/>
      <c r="O65" s="132"/>
      <c r="P65" s="132"/>
      <c r="Q65" s="132"/>
    </row>
    <row r="66" spans="2:21">
      <c r="H66" s="46"/>
      <c r="I66" s="132"/>
      <c r="J66" s="132"/>
      <c r="K66" s="132"/>
      <c r="L66" s="132"/>
      <c r="M66" s="132"/>
      <c r="N66" s="132"/>
      <c r="O66" s="132"/>
      <c r="P66" s="132"/>
      <c r="Q66" s="132"/>
    </row>
    <row r="67" spans="2:21">
      <c r="H67" s="46"/>
      <c r="I67" s="132"/>
      <c r="J67" s="132"/>
      <c r="K67" s="132"/>
      <c r="L67" s="132"/>
      <c r="M67" s="132"/>
      <c r="N67" s="132"/>
      <c r="O67" s="132"/>
      <c r="P67" s="132"/>
      <c r="Q67" s="132"/>
    </row>
    <row r="68" spans="2:21">
      <c r="H68" s="46"/>
      <c r="I68" s="132"/>
      <c r="J68" s="132"/>
      <c r="K68" s="132"/>
      <c r="L68" s="132"/>
      <c r="M68" s="132"/>
      <c r="N68" s="132"/>
      <c r="O68" s="132"/>
      <c r="P68" s="132"/>
      <c r="Q68" s="132"/>
    </row>
    <row r="69" spans="2:21">
      <c r="H69" s="46"/>
      <c r="I69" s="132"/>
      <c r="J69" s="132"/>
      <c r="K69" s="132"/>
      <c r="L69" s="132"/>
      <c r="M69" s="132"/>
      <c r="N69" s="132"/>
      <c r="O69" s="132"/>
      <c r="P69" s="132"/>
      <c r="Q69" s="132"/>
    </row>
    <row r="70" spans="2:21">
      <c r="H70" s="46"/>
      <c r="I70" s="132"/>
      <c r="J70" s="132"/>
      <c r="K70" s="132"/>
      <c r="L70" s="132"/>
      <c r="M70" s="132"/>
      <c r="N70" s="132"/>
      <c r="O70" s="132"/>
      <c r="P70" s="132"/>
      <c r="Q70" s="132"/>
    </row>
    <row r="71" spans="2:21">
      <c r="H71" s="46"/>
      <c r="I71" s="132"/>
      <c r="J71" s="132"/>
      <c r="K71" s="132"/>
      <c r="L71" s="132"/>
      <c r="M71" s="132"/>
      <c r="N71" s="132"/>
      <c r="O71" s="132"/>
      <c r="P71" s="132"/>
      <c r="Q71" s="132"/>
    </row>
    <row r="72" spans="2:21">
      <c r="H72" s="46"/>
      <c r="I72" s="132"/>
      <c r="J72" s="132"/>
      <c r="K72" s="132"/>
      <c r="L72" s="132"/>
      <c r="M72" s="132"/>
      <c r="N72" s="132"/>
      <c r="O72" s="132"/>
      <c r="P72" s="132"/>
      <c r="Q72" s="132"/>
    </row>
    <row r="76" spans="2:21" ht="21">
      <c r="B76" s="228" t="s">
        <v>361</v>
      </c>
    </row>
    <row r="77" spans="2:21" ht="18.5">
      <c r="U77" s="97" t="s">
        <v>250</v>
      </c>
    </row>
    <row r="78" spans="2:21" ht="26">
      <c r="B78" s="201" t="s">
        <v>136</v>
      </c>
      <c r="F78" s="97" t="s">
        <v>293</v>
      </c>
      <c r="U78" s="97" t="s">
        <v>247</v>
      </c>
    </row>
    <row r="79" spans="2:21" ht="15.5">
      <c r="B79" s="227" t="s">
        <v>426</v>
      </c>
      <c r="C79" s="283"/>
      <c r="D79" s="284">
        <v>2016</v>
      </c>
      <c r="E79" s="284">
        <v>2017</v>
      </c>
      <c r="F79" s="284">
        <v>2018</v>
      </c>
      <c r="G79" s="284">
        <v>2019</v>
      </c>
      <c r="H79" s="284">
        <v>2020</v>
      </c>
      <c r="I79" s="285">
        <v>2021</v>
      </c>
      <c r="J79" s="285">
        <v>2022</v>
      </c>
      <c r="K79" s="285">
        <v>2023</v>
      </c>
      <c r="L79" s="285">
        <v>2024</v>
      </c>
      <c r="M79" s="286">
        <v>2025</v>
      </c>
    </row>
    <row r="80" spans="2:21" ht="15.5">
      <c r="B80" s="305"/>
      <c r="C80" s="221" t="s">
        <v>134</v>
      </c>
      <c r="D80" s="204">
        <f>D172+D173+D174+D175+D176</f>
        <v>15096.521746430493</v>
      </c>
      <c r="E80" s="204">
        <f t="shared" ref="E80:M80" si="0">E172+E173+E174+E175+E176</f>
        <v>52107.077374683708</v>
      </c>
      <c r="F80" s="204"/>
      <c r="G80" s="204"/>
      <c r="H80" s="204"/>
      <c r="I80" s="204"/>
      <c r="J80" s="204"/>
      <c r="K80" s="204"/>
      <c r="L80" s="204"/>
      <c r="M80" s="204"/>
    </row>
    <row r="81" spans="2:21" ht="18.5">
      <c r="B81" s="306"/>
      <c r="C81" s="220" t="s">
        <v>66</v>
      </c>
      <c r="D81" s="204">
        <f>D200+D201+D202+D203+D204</f>
        <v>52720.80928840585</v>
      </c>
      <c r="E81" s="204">
        <f t="shared" ref="E81:M81" si="1">E200+E201+E202+E203+E204</f>
        <v>51349.368665993024</v>
      </c>
      <c r="F81" s="204"/>
      <c r="G81" s="204"/>
      <c r="H81" s="204"/>
      <c r="I81" s="204"/>
      <c r="J81" s="204"/>
      <c r="K81" s="204"/>
      <c r="L81" s="204"/>
      <c r="M81" s="204"/>
      <c r="U81" s="97" t="s">
        <v>428</v>
      </c>
    </row>
    <row r="82" spans="2:21" ht="15.5">
      <c r="B82" s="307"/>
      <c r="C82" s="218" t="s">
        <v>79</v>
      </c>
      <c r="D82" s="226">
        <f>D228+D229+D230+D231+D232</f>
        <v>2798.6689651636584</v>
      </c>
      <c r="E82" s="226">
        <f t="shared" ref="E82:M82" si="2">E228+E229+E230+E231+E232</f>
        <v>6867.5539593232616</v>
      </c>
      <c r="F82" s="226"/>
      <c r="G82" s="226"/>
      <c r="H82" s="226"/>
      <c r="I82" s="226"/>
      <c r="J82" s="226"/>
      <c r="K82" s="226"/>
      <c r="L82" s="226"/>
      <c r="M82" s="226"/>
    </row>
    <row r="83" spans="2:21">
      <c r="B83" s="190" t="s">
        <v>135</v>
      </c>
      <c r="C83" s="225"/>
    </row>
    <row r="84" spans="2:21" ht="15.5">
      <c r="B84" s="190"/>
      <c r="C84" s="220" t="str">
        <f>C80</f>
        <v>Cloud (DCI)</v>
      </c>
      <c r="D84" s="224">
        <f t="shared" ref="D84:J84" si="3">D180</f>
        <v>0.65271573116098747</v>
      </c>
      <c r="E84" s="224">
        <f t="shared" si="3"/>
        <v>1.2155041751406821</v>
      </c>
      <c r="F84" s="224"/>
      <c r="G84" s="224"/>
      <c r="H84" s="224"/>
      <c r="I84" s="224"/>
      <c r="J84" s="224"/>
      <c r="K84" s="224"/>
      <c r="L84" s="224"/>
      <c r="M84" s="224"/>
      <c r="U84" s="644" t="s">
        <v>480</v>
      </c>
    </row>
    <row r="85" spans="2:21" ht="15.5">
      <c r="B85" s="190"/>
      <c r="C85" s="220" t="str">
        <f>C81</f>
        <v>Telecom</v>
      </c>
      <c r="D85" s="224">
        <f t="shared" ref="D85:J85" si="4">D208</f>
        <v>0.29596786483557369</v>
      </c>
      <c r="E85" s="224">
        <f t="shared" si="4"/>
        <v>0.2621767066226075</v>
      </c>
      <c r="F85" s="224"/>
      <c r="G85" s="224"/>
      <c r="H85" s="224"/>
      <c r="I85" s="224"/>
      <c r="J85" s="224"/>
      <c r="K85" s="224"/>
      <c r="L85" s="224"/>
      <c r="M85" s="224"/>
    </row>
    <row r="86" spans="2:21" ht="15.5">
      <c r="B86" s="219"/>
      <c r="C86" s="218" t="str">
        <f>C82</f>
        <v>Enterprise</v>
      </c>
      <c r="D86" s="222">
        <f t="shared" ref="D86:J86" si="5">D236</f>
        <v>0.58795662920711655</v>
      </c>
      <c r="E86" s="222">
        <f t="shared" si="5"/>
        <v>0.60022360376721973</v>
      </c>
      <c r="F86" s="222"/>
      <c r="G86" s="222"/>
      <c r="H86" s="222"/>
      <c r="I86" s="222"/>
      <c r="J86" s="222"/>
      <c r="K86" s="222"/>
      <c r="L86" s="222"/>
      <c r="M86" s="222"/>
    </row>
    <row r="88" spans="2:21" ht="15.5">
      <c r="B88" s="227" t="s">
        <v>427</v>
      </c>
      <c r="C88" s="206"/>
      <c r="D88" s="284">
        <v>2016</v>
      </c>
      <c r="E88" s="284">
        <v>2017</v>
      </c>
      <c r="F88" s="284">
        <v>2018</v>
      </c>
      <c r="G88" s="284">
        <v>2019</v>
      </c>
      <c r="H88" s="284">
        <v>2020</v>
      </c>
      <c r="I88" s="285">
        <v>2021</v>
      </c>
      <c r="J88" s="285">
        <v>2022</v>
      </c>
      <c r="K88" s="285">
        <v>2023</v>
      </c>
      <c r="L88" s="285">
        <v>2024</v>
      </c>
      <c r="M88" s="286">
        <v>2025</v>
      </c>
    </row>
    <row r="89" spans="2:21" ht="15.5">
      <c r="B89" s="189"/>
      <c r="C89" s="221" t="s">
        <v>134</v>
      </c>
      <c r="D89" s="280">
        <f>SUM(D187:D191)</f>
        <v>142.40790098788366</v>
      </c>
      <c r="E89" s="280">
        <f t="shared" ref="E89:M89" si="6">SUM(E187:E191)</f>
        <v>318.08952811693752</v>
      </c>
      <c r="F89" s="280"/>
      <c r="G89" s="280"/>
      <c r="H89" s="280"/>
      <c r="I89" s="280"/>
      <c r="J89" s="280"/>
      <c r="K89" s="280"/>
      <c r="L89" s="280"/>
      <c r="M89" s="280"/>
    </row>
    <row r="90" spans="2:21" ht="15.5">
      <c r="B90" s="190"/>
      <c r="C90" s="220" t="s">
        <v>66</v>
      </c>
      <c r="D90" s="279">
        <f>SUM(D215:D219)</f>
        <v>497.32381506485746</v>
      </c>
      <c r="E90" s="279">
        <f t="shared" ref="E90:M90" si="7">SUM(E215:E219)</f>
        <v>320.7613328445758</v>
      </c>
      <c r="F90" s="279"/>
      <c r="G90" s="279"/>
      <c r="H90" s="279"/>
      <c r="I90" s="279"/>
      <c r="J90" s="279"/>
      <c r="K90" s="279"/>
      <c r="L90" s="279"/>
      <c r="M90" s="279"/>
    </row>
    <row r="91" spans="2:21" ht="15.5">
      <c r="B91" s="219"/>
      <c r="C91" s="218" t="s">
        <v>79</v>
      </c>
      <c r="D91" s="282">
        <f>SUM(D243:D247)</f>
        <v>26.400291377258814</v>
      </c>
      <c r="E91" s="282">
        <f t="shared" ref="E91:M91" si="8">SUM(E243:E247)</f>
        <v>42.496369038486577</v>
      </c>
      <c r="F91" s="282"/>
      <c r="G91" s="282"/>
      <c r="H91" s="282"/>
      <c r="I91" s="282"/>
      <c r="J91" s="282"/>
      <c r="K91" s="282"/>
      <c r="L91" s="282"/>
      <c r="M91" s="282"/>
    </row>
    <row r="92" spans="2:21">
      <c r="D92" s="335">
        <f t="shared" ref="D92:E92" si="9">SUM(D89:D91)</f>
        <v>666.13200742999993</v>
      </c>
      <c r="E92" s="335">
        <f t="shared" si="9"/>
        <v>681.34722999999985</v>
      </c>
      <c r="F92" s="335"/>
      <c r="G92" s="335"/>
      <c r="L92" s="335"/>
      <c r="M92" s="335"/>
    </row>
    <row r="93" spans="2:21">
      <c r="D93" s="187">
        <f>D91/(SUM(D89:D91))</f>
        <v>3.9632221665963217E-2</v>
      </c>
      <c r="E93" s="187">
        <f>E91/(SUM(E89:E91))</f>
        <v>6.2371089464158515E-2</v>
      </c>
      <c r="F93" s="187"/>
      <c r="G93" s="187"/>
      <c r="H93" s="187"/>
      <c r="I93" s="187"/>
      <c r="J93" s="187"/>
      <c r="K93" s="187"/>
      <c r="L93" s="187"/>
      <c r="M93" s="187"/>
    </row>
    <row r="94" spans="2:21">
      <c r="D94" s="187"/>
      <c r="E94" s="187"/>
      <c r="F94" s="187"/>
      <c r="G94" s="187"/>
      <c r="H94" s="655">
        <f>SUM(H89:H91)</f>
        <v>0</v>
      </c>
      <c r="I94" s="187"/>
      <c r="J94" s="187"/>
      <c r="K94" s="187"/>
      <c r="L94" s="187"/>
      <c r="M94" s="187"/>
    </row>
    <row r="95" spans="2:21">
      <c r="D95" s="187"/>
      <c r="E95" s="187"/>
      <c r="F95" s="187"/>
      <c r="G95" s="187"/>
      <c r="H95" s="187"/>
      <c r="I95" s="187"/>
      <c r="J95" s="187"/>
      <c r="K95" s="187"/>
      <c r="L95" s="187"/>
      <c r="M95" s="187"/>
    </row>
    <row r="96" spans="2:21">
      <c r="D96" s="187"/>
      <c r="E96" s="187"/>
      <c r="F96" s="187"/>
      <c r="G96" s="187"/>
      <c r="H96" s="187"/>
      <c r="I96" s="187"/>
      <c r="J96" s="187"/>
      <c r="K96" s="187"/>
      <c r="L96" s="187"/>
      <c r="M96" s="187"/>
    </row>
    <row r="97" spans="4:13">
      <c r="D97" s="187"/>
      <c r="E97" s="187"/>
      <c r="F97" s="187"/>
      <c r="G97" s="187"/>
      <c r="H97" s="187"/>
      <c r="I97" s="187"/>
      <c r="J97" s="187"/>
      <c r="K97" s="187"/>
      <c r="L97" s="187"/>
      <c r="M97" s="187"/>
    </row>
    <row r="98" spans="4:13">
      <c r="D98" s="187"/>
      <c r="E98" s="187"/>
      <c r="F98" s="187"/>
      <c r="G98" s="187"/>
      <c r="H98" s="187"/>
      <c r="I98" s="187"/>
      <c r="J98" s="187"/>
      <c r="K98" s="187"/>
      <c r="L98" s="187"/>
      <c r="M98" s="187"/>
    </row>
    <row r="99" spans="4:13">
      <c r="D99" s="187"/>
      <c r="E99" s="187"/>
      <c r="F99" s="187"/>
      <c r="G99" s="187"/>
      <c r="H99" s="187"/>
      <c r="I99" s="187"/>
      <c r="J99" s="187"/>
      <c r="K99" s="187"/>
      <c r="L99" s="187"/>
      <c r="M99" s="187"/>
    </row>
    <row r="100" spans="4:13">
      <c r="D100" s="187"/>
      <c r="E100" s="187"/>
      <c r="F100" s="187"/>
      <c r="G100" s="187"/>
      <c r="H100" s="187"/>
      <c r="I100" s="187"/>
      <c r="J100" s="187"/>
      <c r="K100" s="187"/>
      <c r="L100" s="187"/>
      <c r="M100" s="187"/>
    </row>
    <row r="101" spans="4:13">
      <c r="D101" s="187"/>
      <c r="E101" s="187"/>
      <c r="F101" s="187"/>
      <c r="G101" s="187"/>
      <c r="H101" s="187"/>
      <c r="I101" s="187"/>
      <c r="J101" s="187"/>
      <c r="K101" s="187"/>
      <c r="L101" s="187"/>
      <c r="M101" s="187"/>
    </row>
    <row r="102" spans="4:13">
      <c r="D102" s="187"/>
      <c r="E102" s="187"/>
      <c r="F102" s="187"/>
      <c r="G102" s="187"/>
      <c r="H102" s="187"/>
      <c r="I102" s="187"/>
      <c r="J102" s="187"/>
      <c r="K102" s="187"/>
      <c r="L102" s="187"/>
      <c r="M102" s="187"/>
    </row>
    <row r="103" spans="4:13">
      <c r="D103" s="187"/>
      <c r="E103" s="187"/>
      <c r="F103" s="187"/>
      <c r="G103" s="187"/>
      <c r="H103" s="187"/>
      <c r="I103" s="187"/>
      <c r="J103" s="187"/>
      <c r="K103" s="187"/>
      <c r="L103" s="187"/>
      <c r="M103" s="187"/>
    </row>
    <row r="104" spans="4:13">
      <c r="D104" s="187"/>
      <c r="E104" s="187"/>
      <c r="F104" s="187"/>
      <c r="G104" s="187"/>
      <c r="H104" s="187"/>
      <c r="I104" s="187"/>
      <c r="J104" s="187"/>
      <c r="K104" s="187"/>
      <c r="L104" s="187"/>
      <c r="M104" s="187"/>
    </row>
    <row r="105" spans="4:13">
      <c r="D105" s="187"/>
      <c r="E105" s="187"/>
      <c r="F105" s="187"/>
      <c r="G105" s="187"/>
      <c r="H105" s="187"/>
      <c r="I105" s="187"/>
      <c r="J105" s="187"/>
      <c r="K105" s="187"/>
      <c r="L105" s="187"/>
      <c r="M105" s="187"/>
    </row>
    <row r="106" spans="4:13">
      <c r="D106" s="187"/>
      <c r="E106" s="187"/>
      <c r="F106" s="187"/>
      <c r="G106" s="187"/>
      <c r="H106" s="187"/>
      <c r="I106" s="187"/>
      <c r="J106" s="187"/>
      <c r="K106" s="187"/>
      <c r="L106" s="187"/>
      <c r="M106" s="187"/>
    </row>
    <row r="107" spans="4:13">
      <c r="D107" s="187"/>
      <c r="E107" s="187"/>
      <c r="F107" s="187"/>
      <c r="G107" s="187"/>
      <c r="H107" s="187"/>
      <c r="I107" s="187"/>
      <c r="J107" s="187"/>
      <c r="K107" s="187"/>
      <c r="L107" s="187"/>
      <c r="M107" s="187"/>
    </row>
    <row r="108" spans="4:13">
      <c r="D108" s="187"/>
      <c r="E108" s="187"/>
      <c r="F108" s="187"/>
      <c r="G108" s="187"/>
      <c r="H108" s="187"/>
      <c r="I108" s="187"/>
      <c r="J108" s="187"/>
      <c r="K108" s="187"/>
      <c r="L108" s="187"/>
      <c r="M108" s="187"/>
    </row>
    <row r="109" spans="4:13">
      <c r="D109" s="187"/>
      <c r="E109" s="187"/>
      <c r="F109" s="187"/>
      <c r="G109" s="187"/>
      <c r="H109" s="187"/>
      <c r="I109" s="187"/>
      <c r="J109" s="187"/>
      <c r="K109" s="187"/>
      <c r="L109" s="187"/>
      <c r="M109" s="187"/>
    </row>
    <row r="110" spans="4:13">
      <c r="D110" s="187"/>
      <c r="E110" s="187"/>
      <c r="F110" s="187"/>
      <c r="G110" s="187"/>
      <c r="H110" s="187"/>
      <c r="I110" s="187"/>
      <c r="J110" s="187"/>
      <c r="K110" s="187"/>
      <c r="L110" s="187"/>
      <c r="M110" s="187"/>
    </row>
    <row r="111" spans="4:13">
      <c r="D111" s="187"/>
      <c r="E111" s="187"/>
      <c r="F111" s="187"/>
      <c r="G111" s="187"/>
      <c r="H111" s="187"/>
      <c r="I111" s="187"/>
      <c r="J111" s="187"/>
      <c r="K111" s="187"/>
      <c r="L111" s="187"/>
      <c r="M111" s="187"/>
    </row>
    <row r="112" spans="4:13">
      <c r="D112" s="187"/>
      <c r="E112" s="187"/>
      <c r="F112" s="187"/>
      <c r="G112" s="187"/>
      <c r="H112" s="187"/>
      <c r="I112" s="187"/>
      <c r="J112" s="187"/>
      <c r="K112" s="187"/>
      <c r="L112" s="187"/>
      <c r="M112" s="187"/>
    </row>
    <row r="113" spans="2:13">
      <c r="D113" s="187"/>
      <c r="E113" s="187"/>
      <c r="F113" s="187"/>
      <c r="G113" s="187"/>
      <c r="H113" s="187"/>
      <c r="I113" s="187"/>
      <c r="J113" s="187"/>
      <c r="K113" s="187"/>
      <c r="L113" s="187"/>
      <c r="M113" s="187"/>
    </row>
    <row r="114" spans="2:13">
      <c r="B114" s="186" t="s">
        <v>479</v>
      </c>
      <c r="D114" s="187">
        <f t="shared" ref="D114:M114" si="10">SUM(D126:D130)/SUM(D271:D273)</f>
        <v>0.22626951372689755</v>
      </c>
      <c r="E114" s="187">
        <f t="shared" si="10"/>
        <v>0.27763615178838813</v>
      </c>
      <c r="F114" s="187"/>
      <c r="G114" s="187"/>
      <c r="H114" s="187"/>
      <c r="I114" s="187"/>
      <c r="J114" s="187"/>
      <c r="K114" s="187"/>
      <c r="L114" s="187"/>
      <c r="M114" s="187"/>
    </row>
    <row r="115" spans="2:13">
      <c r="B115" s="186" t="s">
        <v>478</v>
      </c>
      <c r="D115" s="187">
        <f t="shared" ref="D115:M115" si="11">SUM(D172:D176)/SUM(D281:D283)</f>
        <v>0.39118267377773874</v>
      </c>
      <c r="E115" s="187">
        <f t="shared" si="11"/>
        <v>0.62129126822406022</v>
      </c>
      <c r="F115" s="187"/>
      <c r="G115" s="187"/>
      <c r="H115" s="187"/>
      <c r="I115" s="187"/>
      <c r="J115" s="187"/>
      <c r="K115" s="187"/>
      <c r="L115" s="187"/>
      <c r="M115" s="187"/>
    </row>
    <row r="116" spans="2:13">
      <c r="D116" s="187"/>
      <c r="E116" s="187"/>
      <c r="F116" s="187"/>
      <c r="G116" s="187"/>
      <c r="H116" s="187"/>
      <c r="I116" s="187"/>
      <c r="J116" s="187"/>
      <c r="K116" s="187"/>
      <c r="L116" s="187"/>
      <c r="M116" s="187"/>
    </row>
    <row r="117" spans="2:13">
      <c r="D117" s="187"/>
      <c r="E117" s="187"/>
      <c r="F117" s="187"/>
      <c r="G117" s="187"/>
      <c r="H117" s="187"/>
      <c r="I117" s="187"/>
      <c r="J117" s="187"/>
      <c r="K117" s="187"/>
      <c r="L117" s="187"/>
      <c r="M117" s="187"/>
    </row>
    <row r="118" spans="2:13" ht="26">
      <c r="B118" s="201" t="s">
        <v>294</v>
      </c>
    </row>
    <row r="120" spans="2:13" ht="15.5">
      <c r="B120" s="217" t="s">
        <v>288</v>
      </c>
      <c r="C120" s="216"/>
      <c r="D120" s="639"/>
      <c r="E120" s="215"/>
      <c r="F120" s="215"/>
      <c r="G120" s="215"/>
      <c r="H120" s="215"/>
      <c r="I120" s="215"/>
      <c r="J120" s="215"/>
      <c r="K120" s="215"/>
    </row>
    <row r="121" spans="2:13">
      <c r="B121" s="214" t="s">
        <v>51</v>
      </c>
      <c r="C121" s="206" t="s">
        <v>31</v>
      </c>
      <c r="D121" s="200">
        <v>2016</v>
      </c>
      <c r="E121" s="200">
        <v>2017</v>
      </c>
      <c r="F121" s="200">
        <v>2018</v>
      </c>
      <c r="G121" s="200">
        <v>2019</v>
      </c>
      <c r="H121" s="200">
        <v>2020</v>
      </c>
      <c r="I121" s="200">
        <v>2021</v>
      </c>
      <c r="J121" s="200">
        <v>2022</v>
      </c>
      <c r="K121" s="200">
        <v>2023</v>
      </c>
      <c r="L121" s="200">
        <v>2024</v>
      </c>
      <c r="M121" s="200">
        <v>2025</v>
      </c>
    </row>
    <row r="122" spans="2:13">
      <c r="B122" s="277" t="s">
        <v>126</v>
      </c>
      <c r="C122" s="278" t="s">
        <v>127</v>
      </c>
      <c r="D122" s="535">
        <v>471337</v>
      </c>
      <c r="E122" s="535">
        <v>276574</v>
      </c>
      <c r="F122" s="535"/>
      <c r="G122" s="535"/>
      <c r="H122" s="535"/>
      <c r="I122" s="535"/>
      <c r="J122" s="535"/>
      <c r="K122" s="535"/>
      <c r="L122" s="535"/>
      <c r="M122" s="535"/>
    </row>
    <row r="123" spans="2:13">
      <c r="B123" s="672" t="s">
        <v>125</v>
      </c>
      <c r="C123" s="276" t="s">
        <v>153</v>
      </c>
      <c r="D123" s="535">
        <v>93240</v>
      </c>
      <c r="E123" s="535">
        <v>55198</v>
      </c>
      <c r="F123" s="535"/>
      <c r="G123" s="535"/>
      <c r="H123" s="535"/>
      <c r="I123" s="535"/>
      <c r="J123" s="535"/>
      <c r="K123" s="535"/>
      <c r="L123" s="535"/>
      <c r="M123" s="535"/>
    </row>
    <row r="124" spans="2:13">
      <c r="B124" s="673"/>
      <c r="C124" s="41" t="s">
        <v>154</v>
      </c>
      <c r="D124" s="535">
        <v>380025</v>
      </c>
      <c r="E124" s="535">
        <v>450781</v>
      </c>
      <c r="F124" s="535"/>
      <c r="G124" s="535"/>
      <c r="H124" s="535"/>
      <c r="I124" s="535"/>
      <c r="J124" s="535"/>
      <c r="K124" s="535"/>
      <c r="L124" s="535"/>
      <c r="M124" s="535"/>
    </row>
    <row r="125" spans="2:13">
      <c r="B125" s="673"/>
      <c r="C125" s="276" t="s">
        <v>155</v>
      </c>
      <c r="D125" s="535">
        <v>2952</v>
      </c>
      <c r="E125" s="535">
        <v>334</v>
      </c>
      <c r="F125" s="535"/>
      <c r="G125" s="535"/>
      <c r="H125" s="535"/>
      <c r="I125" s="535"/>
      <c r="J125" s="535"/>
      <c r="K125" s="535"/>
      <c r="L125" s="535"/>
      <c r="M125" s="535"/>
    </row>
    <row r="126" spans="2:13">
      <c r="B126" s="673"/>
      <c r="C126" s="41" t="s">
        <v>80</v>
      </c>
      <c r="D126" s="535">
        <v>70616</v>
      </c>
      <c r="E126" s="535">
        <v>94207</v>
      </c>
      <c r="F126" s="535"/>
      <c r="G126" s="535"/>
      <c r="H126" s="535"/>
      <c r="I126" s="535"/>
      <c r="J126" s="535"/>
      <c r="K126" s="535"/>
      <c r="L126" s="535"/>
      <c r="M126" s="535"/>
    </row>
    <row r="127" spans="2:13">
      <c r="B127" s="673"/>
      <c r="C127" s="41" t="s">
        <v>106</v>
      </c>
      <c r="D127" s="535">
        <v>0</v>
      </c>
      <c r="E127" s="535">
        <v>16117</v>
      </c>
      <c r="F127" s="535"/>
      <c r="G127" s="535"/>
      <c r="H127" s="535"/>
      <c r="I127" s="535"/>
      <c r="J127" s="535"/>
      <c r="K127" s="535"/>
      <c r="L127" s="535"/>
      <c r="M127" s="535"/>
    </row>
    <row r="128" spans="2:13">
      <c r="B128" s="673"/>
      <c r="C128" s="41" t="s">
        <v>467</v>
      </c>
      <c r="D128" s="535">
        <v>0</v>
      </c>
      <c r="E128" s="535">
        <v>0</v>
      </c>
      <c r="F128" s="535"/>
      <c r="G128" s="535"/>
      <c r="H128" s="535"/>
      <c r="I128" s="535"/>
      <c r="J128" s="535"/>
      <c r="K128" s="535"/>
      <c r="L128" s="535"/>
      <c r="M128" s="535"/>
    </row>
    <row r="129" spans="1:13">
      <c r="B129" s="673"/>
      <c r="C129" s="41" t="s">
        <v>468</v>
      </c>
      <c r="D129" s="535">
        <v>0</v>
      </c>
      <c r="E129" s="535">
        <v>0</v>
      </c>
      <c r="F129" s="535"/>
      <c r="G129" s="535"/>
      <c r="H129" s="535"/>
      <c r="I129" s="535"/>
      <c r="J129" s="535"/>
      <c r="K129" s="535"/>
      <c r="L129" s="535"/>
      <c r="M129" s="535"/>
    </row>
    <row r="130" spans="1:13">
      <c r="B130" s="674"/>
      <c r="C130" s="41" t="s">
        <v>469</v>
      </c>
      <c r="D130" s="535">
        <v>0</v>
      </c>
      <c r="E130" s="535">
        <v>0</v>
      </c>
      <c r="F130" s="535"/>
      <c r="G130" s="535"/>
      <c r="H130" s="535"/>
      <c r="I130" s="535"/>
      <c r="J130" s="535"/>
      <c r="K130" s="535"/>
      <c r="L130" s="535"/>
      <c r="M130" s="535"/>
    </row>
    <row r="131" spans="1:13">
      <c r="A131" s="205"/>
      <c r="B131" s="199" t="s">
        <v>470</v>
      </c>
      <c r="C131" s="199" t="s">
        <v>13</v>
      </c>
      <c r="D131" s="543">
        <f>SUM(D122:D130)</f>
        <v>1018170</v>
      </c>
      <c r="E131" s="543">
        <f t="shared" ref="E131:J131" si="12">SUM(E122:E130)</f>
        <v>893211</v>
      </c>
      <c r="F131" s="543"/>
      <c r="G131" s="543"/>
      <c r="H131" s="543"/>
      <c r="I131" s="543"/>
      <c r="J131" s="543"/>
      <c r="K131" s="543"/>
      <c r="L131" s="543"/>
      <c r="M131" s="543"/>
    </row>
    <row r="132" spans="1:13">
      <c r="F132" s="187"/>
      <c r="G132" s="187"/>
      <c r="H132" s="187"/>
      <c r="I132" s="187"/>
      <c r="J132" s="187"/>
      <c r="K132" s="187"/>
      <c r="L132" s="187"/>
      <c r="M132" s="187"/>
    </row>
    <row r="133" spans="1:13">
      <c r="B133" s="186" t="s">
        <v>20</v>
      </c>
      <c r="D133" s="639"/>
    </row>
    <row r="134" spans="1:13" ht="14.5">
      <c r="B134" s="213" t="s">
        <v>133</v>
      </c>
      <c r="C134" s="211"/>
      <c r="D134" s="202">
        <v>2016</v>
      </c>
      <c r="E134" s="202">
        <v>2017</v>
      </c>
      <c r="F134" s="202">
        <v>2018</v>
      </c>
      <c r="G134" s="202">
        <v>2019</v>
      </c>
      <c r="H134" s="202">
        <v>2020</v>
      </c>
      <c r="I134" s="200">
        <v>2021</v>
      </c>
      <c r="J134" s="200">
        <v>2022</v>
      </c>
      <c r="K134" s="200">
        <v>2023</v>
      </c>
      <c r="L134" s="200">
        <v>2024</v>
      </c>
      <c r="M134" s="200">
        <v>2025</v>
      </c>
    </row>
    <row r="135" spans="1:13">
      <c r="B135" s="277" t="s">
        <v>126</v>
      </c>
      <c r="C135" s="278" t="str">
        <f t="shared" ref="C135:C143" si="13">C122</f>
        <v xml:space="preserve">up to 10 Gbps </v>
      </c>
      <c r="D135" s="536">
        <v>160.64458025949554</v>
      </c>
      <c r="E135" s="536">
        <v>167.5486886159575</v>
      </c>
      <c r="F135" s="536"/>
      <c r="G135" s="536"/>
      <c r="H135" s="536"/>
      <c r="I135" s="536"/>
      <c r="J135" s="536"/>
      <c r="K135" s="536"/>
      <c r="L135" s="536"/>
      <c r="M135" s="536"/>
    </row>
    <row r="136" spans="1:13">
      <c r="B136" s="672" t="s">
        <v>125</v>
      </c>
      <c r="C136" s="276" t="str">
        <f t="shared" si="13"/>
        <v>OC-48 (2.5 G)</v>
      </c>
      <c r="D136" s="536">
        <v>268.71489725439727</v>
      </c>
      <c r="E136" s="536">
        <v>262.99268089423526</v>
      </c>
      <c r="F136" s="536"/>
      <c r="G136" s="536"/>
      <c r="H136" s="536"/>
      <c r="I136" s="536"/>
      <c r="J136" s="536"/>
      <c r="K136" s="536"/>
      <c r="L136" s="536"/>
      <c r="M136" s="536"/>
    </row>
    <row r="137" spans="1:13">
      <c r="B137" s="673"/>
      <c r="C137" s="41" t="str">
        <f t="shared" si="13"/>
        <v>OC-192 (10G)</v>
      </c>
      <c r="D137" s="536">
        <v>583.05115030054333</v>
      </c>
      <c r="E137" s="536">
        <v>514.26755322650411</v>
      </c>
      <c r="F137" s="536"/>
      <c r="G137" s="536"/>
      <c r="H137" s="536"/>
      <c r="I137" s="536"/>
      <c r="J137" s="536"/>
      <c r="K137" s="536"/>
      <c r="L137" s="536"/>
      <c r="M137" s="536"/>
    </row>
    <row r="138" spans="1:13">
      <c r="B138" s="673"/>
      <c r="C138" s="276" t="str">
        <f t="shared" si="13"/>
        <v>OC-768 (40G)</v>
      </c>
      <c r="D138" s="536">
        <v>9064.4821883468849</v>
      </c>
      <c r="E138" s="536">
        <v>6724.5508982035926</v>
      </c>
      <c r="F138" s="536"/>
      <c r="G138" s="536"/>
      <c r="H138" s="536"/>
      <c r="I138" s="536"/>
      <c r="J138" s="536"/>
      <c r="K138" s="536"/>
      <c r="L138" s="536"/>
      <c r="M138" s="536"/>
    </row>
    <row r="139" spans="1:13">
      <c r="B139" s="673"/>
      <c r="C139" s="41" t="str">
        <f t="shared" si="13"/>
        <v>100 Gbps</v>
      </c>
      <c r="D139" s="536">
        <v>9433.1597290982209</v>
      </c>
      <c r="E139" s="536">
        <v>5971.1935418811754</v>
      </c>
      <c r="F139" s="536"/>
      <c r="G139" s="536"/>
      <c r="H139" s="536"/>
      <c r="I139" s="536"/>
      <c r="J139" s="536"/>
      <c r="K139" s="536"/>
      <c r="L139" s="536"/>
      <c r="M139" s="536"/>
    </row>
    <row r="140" spans="1:13">
      <c r="B140" s="673"/>
      <c r="C140" s="41" t="str">
        <f t="shared" si="13"/>
        <v>200 Gbps</v>
      </c>
      <c r="D140" s="536">
        <v>0</v>
      </c>
      <c r="E140" s="536">
        <v>7372.2777191785071</v>
      </c>
      <c r="F140" s="536"/>
      <c r="G140" s="536"/>
      <c r="H140" s="536"/>
      <c r="I140" s="536"/>
      <c r="J140" s="536"/>
      <c r="K140" s="536"/>
      <c r="L140" s="536"/>
      <c r="M140" s="536"/>
    </row>
    <row r="141" spans="1:13">
      <c r="B141" s="673"/>
      <c r="C141" s="41" t="str">
        <f t="shared" si="13"/>
        <v>400G ZR</v>
      </c>
      <c r="D141" s="536">
        <v>0</v>
      </c>
      <c r="E141" s="536">
        <v>0</v>
      </c>
      <c r="F141" s="536"/>
      <c r="G141" s="536"/>
      <c r="H141" s="536"/>
      <c r="I141" s="536"/>
      <c r="J141" s="536"/>
      <c r="K141" s="536"/>
      <c r="L141" s="536"/>
      <c r="M141" s="536"/>
    </row>
    <row r="142" spans="1:13">
      <c r="B142" s="673"/>
      <c r="C142" s="41" t="str">
        <f t="shared" si="13"/>
        <v>400G ZR+</v>
      </c>
      <c r="D142" s="536">
        <v>0</v>
      </c>
      <c r="E142" s="536">
        <v>0</v>
      </c>
      <c r="F142" s="536"/>
      <c r="G142" s="536"/>
      <c r="H142" s="536"/>
      <c r="I142" s="536"/>
      <c r="J142" s="536"/>
      <c r="K142" s="536"/>
      <c r="L142" s="536"/>
      <c r="M142" s="536"/>
    </row>
    <row r="143" spans="1:13">
      <c r="B143" s="674"/>
      <c r="C143" s="41" t="str">
        <f t="shared" si="13"/>
        <v>400/600/800G on-board</v>
      </c>
      <c r="D143" s="536">
        <v>0</v>
      </c>
      <c r="E143" s="536">
        <v>0</v>
      </c>
      <c r="F143" s="536"/>
      <c r="G143" s="536"/>
      <c r="H143" s="536"/>
      <c r="I143" s="536"/>
      <c r="J143" s="536"/>
      <c r="K143" s="536"/>
      <c r="L143" s="536"/>
      <c r="M143" s="536"/>
    </row>
    <row r="144" spans="1:13">
      <c r="B144" s="308"/>
      <c r="C144" s="309"/>
      <c r="D144" s="309"/>
      <c r="E144" s="309"/>
      <c r="F144" s="309"/>
      <c r="G144" s="309"/>
      <c r="H144" s="309"/>
      <c r="I144" s="309"/>
      <c r="J144" s="309"/>
      <c r="K144" s="309"/>
      <c r="L144" s="309"/>
      <c r="M144" s="309"/>
    </row>
    <row r="145" spans="2:13">
      <c r="B145" s="308"/>
      <c r="C145" s="309"/>
      <c r="D145" s="309"/>
      <c r="E145" s="309"/>
      <c r="F145" s="309"/>
      <c r="G145" s="309"/>
      <c r="H145" s="309"/>
      <c r="I145" s="309"/>
      <c r="J145" s="309"/>
      <c r="K145" s="309"/>
      <c r="L145" s="309"/>
      <c r="M145" s="309"/>
    </row>
    <row r="146" spans="2:13">
      <c r="B146" s="308"/>
      <c r="C146" s="309"/>
      <c r="D146" s="309"/>
      <c r="E146" s="309"/>
      <c r="F146" s="309"/>
      <c r="G146" s="309"/>
      <c r="H146" s="309"/>
      <c r="I146" s="309"/>
      <c r="J146" s="309"/>
      <c r="K146" s="309"/>
      <c r="L146" s="309"/>
      <c r="M146" s="309"/>
    </row>
    <row r="147" spans="2:13">
      <c r="B147" s="308"/>
      <c r="C147" s="309"/>
      <c r="D147" s="309"/>
      <c r="E147" s="309"/>
      <c r="F147" s="309"/>
      <c r="G147" s="309"/>
      <c r="H147" s="309"/>
      <c r="I147" s="309"/>
      <c r="J147" s="309"/>
      <c r="K147" s="309"/>
      <c r="L147" s="309"/>
      <c r="M147" s="309"/>
    </row>
    <row r="148" spans="2:13">
      <c r="B148" s="308"/>
      <c r="C148" s="309"/>
      <c r="D148" s="309"/>
      <c r="E148" s="309"/>
      <c r="F148" s="309"/>
      <c r="G148" s="309"/>
      <c r="H148" s="309"/>
      <c r="I148" s="309"/>
      <c r="J148" s="309"/>
      <c r="K148" s="309"/>
      <c r="L148" s="309"/>
      <c r="M148" s="309"/>
    </row>
    <row r="149" spans="2:13">
      <c r="B149" s="308"/>
      <c r="C149" s="309"/>
      <c r="D149" s="309"/>
      <c r="E149" s="309"/>
      <c r="F149" s="309"/>
      <c r="G149" s="309"/>
      <c r="H149" s="309"/>
      <c r="I149" s="309"/>
      <c r="J149" s="309"/>
      <c r="K149" s="309"/>
      <c r="L149" s="309"/>
      <c r="M149" s="309"/>
    </row>
    <row r="150" spans="2:13">
      <c r="B150" s="308"/>
      <c r="C150" s="309"/>
      <c r="D150" s="309"/>
      <c r="E150" s="309"/>
      <c r="F150" s="309"/>
      <c r="G150" s="309"/>
      <c r="H150" s="309"/>
      <c r="I150" s="309"/>
      <c r="J150" s="309"/>
      <c r="K150" s="309"/>
      <c r="L150" s="309"/>
      <c r="M150" s="309"/>
    </row>
    <row r="151" spans="2:13">
      <c r="B151" s="308"/>
      <c r="C151" s="309"/>
      <c r="D151" s="309"/>
      <c r="E151" s="309"/>
      <c r="F151" s="309"/>
      <c r="G151" s="309"/>
      <c r="H151" s="309"/>
      <c r="I151" s="309"/>
      <c r="J151" s="309"/>
      <c r="K151" s="309"/>
      <c r="L151" s="309"/>
      <c r="M151" s="309"/>
    </row>
    <row r="152" spans="2:13">
      <c r="B152" s="308"/>
      <c r="C152" s="309"/>
      <c r="D152" s="309"/>
      <c r="E152" s="309"/>
      <c r="F152" s="309"/>
      <c r="G152" s="309"/>
      <c r="H152" s="309"/>
      <c r="I152" s="309"/>
      <c r="J152" s="309"/>
      <c r="K152" s="309"/>
      <c r="L152" s="309"/>
      <c r="M152" s="309"/>
    </row>
    <row r="153" spans="2:13">
      <c r="B153" s="308"/>
      <c r="C153" s="309"/>
      <c r="D153" s="309"/>
      <c r="E153" s="309"/>
      <c r="F153" s="309"/>
      <c r="G153" s="309"/>
      <c r="H153" s="309"/>
      <c r="I153" s="309"/>
      <c r="J153" s="309"/>
      <c r="K153" s="309"/>
      <c r="L153" s="309"/>
      <c r="M153" s="309"/>
    </row>
    <row r="154" spans="2:13">
      <c r="B154" s="308"/>
      <c r="C154" s="309"/>
      <c r="D154" s="309"/>
      <c r="E154" s="309"/>
      <c r="F154" s="309"/>
      <c r="G154" s="309"/>
      <c r="H154" s="309"/>
      <c r="I154" s="309"/>
      <c r="J154" s="309"/>
      <c r="K154" s="309"/>
      <c r="L154" s="309"/>
      <c r="M154" s="309"/>
    </row>
    <row r="155" spans="2:13">
      <c r="B155" s="308"/>
      <c r="C155" s="309"/>
      <c r="D155" s="309"/>
      <c r="E155" s="309"/>
      <c r="F155" s="309"/>
      <c r="G155" s="309"/>
      <c r="H155" s="309"/>
      <c r="I155" s="309"/>
      <c r="J155" s="309"/>
      <c r="K155" s="309"/>
      <c r="L155" s="309"/>
      <c r="M155" s="309"/>
    </row>
    <row r="156" spans="2:13">
      <c r="B156" s="308"/>
      <c r="C156" s="309"/>
      <c r="D156" s="309"/>
      <c r="E156" s="309"/>
      <c r="F156" s="309"/>
      <c r="G156" s="309"/>
      <c r="H156" s="309"/>
      <c r="I156" s="309"/>
      <c r="J156" s="309"/>
      <c r="K156" s="309"/>
      <c r="L156" s="309"/>
      <c r="M156" s="309"/>
    </row>
    <row r="157" spans="2:13">
      <c r="B157" s="308"/>
      <c r="C157" s="309"/>
      <c r="D157" s="309"/>
      <c r="E157" s="309"/>
      <c r="F157" s="309"/>
      <c r="G157" s="309"/>
      <c r="H157" s="309"/>
      <c r="I157" s="309"/>
      <c r="J157" s="309"/>
      <c r="K157" s="309"/>
      <c r="L157" s="309"/>
      <c r="M157" s="309"/>
    </row>
    <row r="158" spans="2:13">
      <c r="B158" s="308"/>
      <c r="C158" s="309"/>
      <c r="D158" s="309"/>
      <c r="E158" s="309"/>
      <c r="F158" s="309"/>
      <c r="G158" s="309"/>
      <c r="H158" s="309"/>
      <c r="I158" s="309"/>
      <c r="J158" s="309"/>
      <c r="K158" s="309"/>
      <c r="L158" s="309"/>
      <c r="M158" s="309"/>
    </row>
    <row r="159" spans="2:13">
      <c r="B159" s="308"/>
      <c r="C159" s="309"/>
      <c r="D159" s="309"/>
      <c r="E159" s="309"/>
      <c r="F159" s="309"/>
      <c r="G159" s="309"/>
      <c r="H159" s="309"/>
      <c r="I159" s="309"/>
      <c r="J159" s="309"/>
      <c r="K159" s="309"/>
      <c r="L159" s="309"/>
      <c r="M159" s="309"/>
    </row>
    <row r="160" spans="2:13">
      <c r="B160" s="308"/>
      <c r="C160" s="309"/>
      <c r="D160" s="309"/>
      <c r="E160" s="309"/>
      <c r="F160" s="309"/>
      <c r="G160" s="309"/>
      <c r="H160" s="309"/>
      <c r="I160" s="309"/>
      <c r="J160" s="309"/>
      <c r="K160" s="309"/>
      <c r="L160" s="309"/>
      <c r="M160" s="309"/>
    </row>
    <row r="161" spans="1:13">
      <c r="B161" s="308"/>
      <c r="C161" s="309"/>
      <c r="D161" s="309"/>
      <c r="E161" s="309"/>
      <c r="F161" s="309"/>
      <c r="G161" s="309"/>
      <c r="H161" s="309"/>
      <c r="I161" s="309"/>
      <c r="J161" s="309"/>
      <c r="K161" s="309"/>
      <c r="L161" s="309"/>
      <c r="M161" s="309"/>
    </row>
    <row r="162" spans="1:13">
      <c r="B162" s="308"/>
      <c r="C162" s="309"/>
      <c r="D162" s="309"/>
      <c r="E162" s="309"/>
      <c r="F162" s="309"/>
      <c r="G162" s="309"/>
      <c r="H162" s="309"/>
      <c r="I162" s="309"/>
      <c r="J162" s="309"/>
      <c r="K162" s="309"/>
      <c r="L162" s="309"/>
      <c r="M162" s="309"/>
    </row>
    <row r="163" spans="1:13">
      <c r="B163" s="308"/>
      <c r="C163" s="309"/>
      <c r="D163" s="309"/>
      <c r="E163" s="309"/>
      <c r="F163" s="309"/>
      <c r="G163" s="309"/>
      <c r="H163" s="309"/>
      <c r="I163" s="309"/>
      <c r="J163" s="309"/>
      <c r="K163" s="309"/>
      <c r="L163" s="309"/>
      <c r="M163" s="309"/>
    </row>
    <row r="164" spans="1:13">
      <c r="B164" s="308"/>
      <c r="C164" s="309"/>
      <c r="D164" s="309"/>
      <c r="E164" s="309"/>
      <c r="F164" s="309"/>
      <c r="G164" s="309"/>
      <c r="H164" s="309"/>
      <c r="I164" s="309"/>
      <c r="J164" s="309"/>
      <c r="K164" s="309"/>
      <c r="L164" s="309"/>
      <c r="M164" s="309"/>
    </row>
    <row r="165" spans="1:13">
      <c r="B165" s="308"/>
      <c r="C165" s="309"/>
      <c r="D165" s="309"/>
      <c r="E165" s="309"/>
      <c r="F165" s="309"/>
      <c r="G165" s="309"/>
      <c r="H165" s="309"/>
      <c r="I165" s="309"/>
      <c r="J165" s="309"/>
      <c r="K165" s="309"/>
      <c r="L165" s="309"/>
      <c r="M165" s="309"/>
    </row>
    <row r="166" spans="1:13">
      <c r="D166" s="639"/>
    </row>
    <row r="167" spans="1:13" ht="14.5">
      <c r="A167" s="205"/>
      <c r="B167" s="207" t="s">
        <v>289</v>
      </c>
      <c r="C167" s="211"/>
      <c r="D167" s="202">
        <v>2016</v>
      </c>
      <c r="E167" s="202">
        <v>2017</v>
      </c>
      <c r="F167" s="202">
        <v>2018</v>
      </c>
      <c r="G167" s="202">
        <v>2019</v>
      </c>
      <c r="H167" s="202">
        <v>2020</v>
      </c>
      <c r="I167" s="200">
        <v>2021</v>
      </c>
      <c r="J167" s="200">
        <v>2022</v>
      </c>
      <c r="K167" s="200">
        <v>2023</v>
      </c>
      <c r="L167" s="200">
        <v>2024</v>
      </c>
      <c r="M167" s="200">
        <v>2025</v>
      </c>
    </row>
    <row r="168" spans="1:13">
      <c r="A168" s="205"/>
      <c r="B168" s="277" t="s">
        <v>126</v>
      </c>
      <c r="C168" s="278" t="str">
        <f t="shared" ref="C168:C175" si="14">C122</f>
        <v xml:space="preserve">up to 10 Gbps </v>
      </c>
      <c r="D168" s="535">
        <v>0</v>
      </c>
      <c r="E168" s="535">
        <v>0</v>
      </c>
      <c r="F168" s="535"/>
      <c r="G168" s="535"/>
      <c r="H168" s="535"/>
      <c r="I168" s="535"/>
      <c r="J168" s="535"/>
      <c r="K168" s="535"/>
      <c r="L168" s="535"/>
      <c r="M168" s="535"/>
    </row>
    <row r="169" spans="1:13">
      <c r="A169" s="205"/>
      <c r="B169" s="672" t="s">
        <v>125</v>
      </c>
      <c r="C169" s="276" t="str">
        <f t="shared" si="14"/>
        <v>OC-48 (2.5 G)</v>
      </c>
      <c r="D169" s="535">
        <v>0</v>
      </c>
      <c r="E169" s="535">
        <v>0</v>
      </c>
      <c r="F169" s="535"/>
      <c r="G169" s="535"/>
      <c r="H169" s="535"/>
      <c r="I169" s="535"/>
      <c r="J169" s="535"/>
      <c r="K169" s="535"/>
      <c r="L169" s="535"/>
      <c r="M169" s="535"/>
    </row>
    <row r="170" spans="1:13">
      <c r="A170" s="205"/>
      <c r="B170" s="673"/>
      <c r="C170" s="41" t="str">
        <f t="shared" si="14"/>
        <v>OC-192 (10G)</v>
      </c>
      <c r="D170" s="535">
        <v>49403.25</v>
      </c>
      <c r="E170" s="535">
        <v>49585.91</v>
      </c>
      <c r="F170" s="535"/>
      <c r="G170" s="535"/>
      <c r="H170" s="535"/>
      <c r="I170" s="535"/>
      <c r="J170" s="535"/>
      <c r="K170" s="535"/>
      <c r="L170" s="535"/>
      <c r="M170" s="535"/>
    </row>
    <row r="171" spans="1:13">
      <c r="A171" s="205"/>
      <c r="B171" s="673"/>
      <c r="C171" s="276" t="str">
        <f t="shared" si="14"/>
        <v>OC-768 (40G)</v>
      </c>
      <c r="D171" s="535">
        <v>295.2</v>
      </c>
      <c r="E171" s="535">
        <v>16.699999999999996</v>
      </c>
      <c r="F171" s="535"/>
      <c r="G171" s="535"/>
      <c r="H171" s="535"/>
      <c r="I171" s="535"/>
      <c r="J171" s="535"/>
      <c r="K171" s="535"/>
      <c r="L171" s="535"/>
      <c r="M171" s="535"/>
    </row>
    <row r="172" spans="1:13">
      <c r="A172" s="205"/>
      <c r="B172" s="673"/>
      <c r="C172" s="41" t="str">
        <f t="shared" si="14"/>
        <v>100 Gbps</v>
      </c>
      <c r="D172" s="535">
        <v>15096.521746430493</v>
      </c>
      <c r="E172" s="535">
        <v>47148.000451606786</v>
      </c>
      <c r="F172" s="535"/>
      <c r="G172" s="535"/>
      <c r="H172" s="535"/>
      <c r="I172" s="535"/>
      <c r="J172" s="535"/>
      <c r="K172" s="535"/>
      <c r="L172" s="535"/>
      <c r="M172" s="535"/>
    </row>
    <row r="173" spans="1:13">
      <c r="A173" s="205"/>
      <c r="B173" s="673"/>
      <c r="C173" s="41" t="str">
        <f t="shared" si="14"/>
        <v>200 Gbps</v>
      </c>
      <c r="D173" s="535">
        <v>0</v>
      </c>
      <c r="E173" s="535">
        <v>4959.0769230769238</v>
      </c>
      <c r="F173" s="535"/>
      <c r="G173" s="535"/>
      <c r="H173" s="535"/>
      <c r="I173" s="535"/>
      <c r="J173" s="535"/>
      <c r="K173" s="535"/>
      <c r="L173" s="535"/>
      <c r="M173" s="535"/>
    </row>
    <row r="174" spans="1:13">
      <c r="A174" s="205"/>
      <c r="B174" s="673"/>
      <c r="C174" s="41" t="str">
        <f t="shared" si="14"/>
        <v>400G ZR</v>
      </c>
      <c r="D174" s="535">
        <v>0</v>
      </c>
      <c r="E174" s="535">
        <v>0</v>
      </c>
      <c r="F174" s="535"/>
      <c r="G174" s="535"/>
      <c r="H174" s="535"/>
      <c r="I174" s="535"/>
      <c r="J174" s="535"/>
      <c r="K174" s="535"/>
      <c r="L174" s="535"/>
      <c r="M174" s="535"/>
    </row>
    <row r="175" spans="1:13">
      <c r="A175" s="205"/>
      <c r="B175" s="673"/>
      <c r="C175" s="41" t="str">
        <f t="shared" si="14"/>
        <v>400G ZR+</v>
      </c>
      <c r="D175" s="535">
        <v>0</v>
      </c>
      <c r="E175" s="535">
        <v>0</v>
      </c>
      <c r="F175" s="535"/>
      <c r="G175" s="535"/>
      <c r="H175" s="535"/>
      <c r="I175" s="535"/>
      <c r="J175" s="535"/>
      <c r="K175" s="535"/>
      <c r="L175" s="535"/>
      <c r="M175" s="535"/>
    </row>
    <row r="176" spans="1:13">
      <c r="A176" s="205"/>
      <c r="B176" s="674"/>
      <c r="C176" s="41" t="str">
        <f t="shared" ref="C176" si="15">C130</f>
        <v>400/600/800G on-board</v>
      </c>
      <c r="D176" s="535">
        <v>0</v>
      </c>
      <c r="E176" s="535">
        <v>0</v>
      </c>
      <c r="F176" s="535"/>
      <c r="G176" s="535"/>
      <c r="H176" s="535"/>
      <c r="I176" s="535"/>
      <c r="J176" s="535"/>
      <c r="K176" s="535"/>
      <c r="L176" s="535"/>
      <c r="M176" s="535"/>
    </row>
    <row r="177" spans="1:13">
      <c r="A177" s="205"/>
      <c r="B177" s="199" t="s">
        <v>470</v>
      </c>
      <c r="C177" s="199" t="s">
        <v>13</v>
      </c>
      <c r="D177" s="543">
        <f t="shared" ref="D177:J177" si="16">SUM(D168:D176)</f>
        <v>64794.971746430492</v>
      </c>
      <c r="E177" s="543">
        <f t="shared" si="16"/>
        <v>101709.68737468371</v>
      </c>
      <c r="F177" s="543"/>
      <c r="G177" s="543"/>
      <c r="H177" s="543"/>
      <c r="I177" s="543"/>
      <c r="J177" s="543"/>
      <c r="K177" s="543"/>
      <c r="L177" s="543"/>
      <c r="M177" s="543"/>
    </row>
    <row r="178" spans="1:13">
      <c r="A178" s="205"/>
      <c r="B178" s="191" t="s">
        <v>130</v>
      </c>
      <c r="D178" s="209">
        <f>(D170*10+D171*40+D172*100+D173*200+SUM(D174:D176)*400)/10^6</f>
        <v>2.015492674643049</v>
      </c>
      <c r="E178" s="209">
        <f t="shared" ref="E178:M178" si="17">(E170*10+E171*40+E172*100+E173*200+SUM(E174:E176)*400)/10^6</f>
        <v>6.2031425297760627</v>
      </c>
      <c r="F178" s="209"/>
      <c r="G178" s="209"/>
      <c r="H178" s="209"/>
      <c r="I178" s="209"/>
      <c r="J178" s="209"/>
      <c r="K178" s="209"/>
      <c r="L178" s="209"/>
      <c r="M178" s="209"/>
    </row>
    <row r="179" spans="1:13">
      <c r="A179" s="205"/>
      <c r="B179" s="191" t="s">
        <v>129</v>
      </c>
      <c r="D179" s="599">
        <v>5.1033494221096465</v>
      </c>
      <c r="E179" s="209">
        <f t="shared" ref="E179:M179" si="18">D179+E178</f>
        <v>11.306491951885709</v>
      </c>
      <c r="F179" s="209"/>
      <c r="G179" s="209"/>
      <c r="H179" s="209"/>
      <c r="I179" s="209"/>
      <c r="J179" s="209"/>
      <c r="K179" s="209"/>
      <c r="L179" s="209"/>
      <c r="M179" s="209"/>
    </row>
    <row r="180" spans="1:13">
      <c r="A180" s="205"/>
      <c r="B180" s="191" t="s">
        <v>81</v>
      </c>
      <c r="D180" s="600">
        <v>0.65271573116098747</v>
      </c>
      <c r="E180" s="208">
        <f t="shared" ref="E180:M180" si="19">E179/D179-1</f>
        <v>1.2155041751406821</v>
      </c>
      <c r="F180" s="187"/>
      <c r="G180" s="187"/>
      <c r="H180" s="187"/>
      <c r="I180" s="187"/>
      <c r="J180" s="187"/>
      <c r="K180" s="187"/>
      <c r="L180" s="187"/>
      <c r="M180" s="187"/>
    </row>
    <row r="181" spans="1:13">
      <c r="A181" s="205"/>
      <c r="B181" s="191"/>
      <c r="D181" s="639"/>
    </row>
    <row r="182" spans="1:13" ht="14.5">
      <c r="A182" s="205"/>
      <c r="B182" s="207" t="s">
        <v>132</v>
      </c>
      <c r="C182" s="211"/>
      <c r="D182" s="202">
        <v>2016</v>
      </c>
      <c r="E182" s="202">
        <v>2017</v>
      </c>
      <c r="F182" s="202">
        <v>2018</v>
      </c>
      <c r="G182" s="202">
        <v>2019</v>
      </c>
      <c r="H182" s="202">
        <v>2020</v>
      </c>
      <c r="I182" s="200">
        <v>2021</v>
      </c>
      <c r="J182" s="200">
        <v>2022</v>
      </c>
      <c r="K182" s="200">
        <v>2023</v>
      </c>
      <c r="L182" s="200">
        <v>2024</v>
      </c>
      <c r="M182" s="200">
        <v>2025</v>
      </c>
    </row>
    <row r="183" spans="1:13">
      <c r="A183" s="205"/>
      <c r="B183" s="210" t="s">
        <v>126</v>
      </c>
      <c r="C183" s="199" t="str">
        <f>C122</f>
        <v xml:space="preserve">up to 10 Gbps </v>
      </c>
      <c r="D183" s="537">
        <f t="shared" ref="D183:D191" si="20">D168*D135/10^6</f>
        <v>0</v>
      </c>
      <c r="E183" s="537">
        <f t="shared" ref="E183:M183" si="21">E168*E135/10^6</f>
        <v>0</v>
      </c>
      <c r="F183" s="537"/>
      <c r="G183" s="537"/>
      <c r="H183" s="537"/>
      <c r="I183" s="537"/>
      <c r="J183" s="537"/>
      <c r="K183" s="537"/>
      <c r="L183" s="537"/>
      <c r="M183" s="537"/>
    </row>
    <row r="184" spans="1:13" ht="15" customHeight="1">
      <c r="A184" s="205"/>
      <c r="B184" s="672" t="s">
        <v>125</v>
      </c>
      <c r="C184" s="276" t="str">
        <f t="shared" ref="C184:C190" si="22">C169</f>
        <v>OC-48 (2.5 G)</v>
      </c>
      <c r="D184" s="537">
        <f t="shared" si="20"/>
        <v>0</v>
      </c>
      <c r="E184" s="537">
        <f t="shared" ref="E184:M184" si="23">E169*E136/10^6</f>
        <v>0</v>
      </c>
      <c r="F184" s="537"/>
      <c r="G184" s="537"/>
      <c r="H184" s="537"/>
      <c r="I184" s="537"/>
      <c r="J184" s="537"/>
      <c r="K184" s="537"/>
      <c r="L184" s="537"/>
      <c r="M184" s="537"/>
    </row>
    <row r="185" spans="1:13" ht="15" customHeight="1">
      <c r="A185" s="205"/>
      <c r="B185" s="673"/>
      <c r="C185" s="41" t="str">
        <f t="shared" si="22"/>
        <v>OC-192 (10G)</v>
      </c>
      <c r="D185" s="537">
        <f t="shared" si="20"/>
        <v>28.804621741085317</v>
      </c>
      <c r="E185" s="537">
        <f t="shared" ref="E185:M185" si="24">E170*E137/10^6</f>
        <v>25.500424610209645</v>
      </c>
      <c r="F185" s="537"/>
      <c r="G185" s="537"/>
      <c r="H185" s="537"/>
      <c r="I185" s="537"/>
      <c r="J185" s="537"/>
      <c r="K185" s="537"/>
      <c r="L185" s="537"/>
      <c r="M185" s="537"/>
    </row>
    <row r="186" spans="1:13">
      <c r="A186" s="205"/>
      <c r="B186" s="673"/>
      <c r="C186" s="276" t="str">
        <f t="shared" si="22"/>
        <v>OC-768 (40G)</v>
      </c>
      <c r="D186" s="537">
        <f t="shared" si="20"/>
        <v>2.6758351420000004</v>
      </c>
      <c r="E186" s="537">
        <f t="shared" ref="E186:M186" si="25">E171*E138/10^6</f>
        <v>0.11229999999999997</v>
      </c>
      <c r="F186" s="537"/>
      <c r="G186" s="537"/>
      <c r="H186" s="537"/>
      <c r="I186" s="537"/>
      <c r="J186" s="537"/>
      <c r="K186" s="537"/>
      <c r="L186" s="537"/>
      <c r="M186" s="537"/>
    </row>
    <row r="187" spans="1:13">
      <c r="A187" s="205"/>
      <c r="B187" s="673"/>
      <c r="C187" s="41" t="str">
        <f t="shared" si="22"/>
        <v>100 Gbps</v>
      </c>
      <c r="D187" s="537">
        <f t="shared" si="20"/>
        <v>142.40790098788366</v>
      </c>
      <c r="E187" s="537">
        <f t="shared" ref="E187:M187" si="26">E172*E139/10^6</f>
        <v>281.52983580924518</v>
      </c>
      <c r="F187" s="537"/>
      <c r="G187" s="537"/>
      <c r="H187" s="537"/>
      <c r="I187" s="537"/>
      <c r="J187" s="537"/>
      <c r="K187" s="537"/>
      <c r="L187" s="537"/>
      <c r="M187" s="537"/>
    </row>
    <row r="188" spans="1:13">
      <c r="A188" s="205"/>
      <c r="B188" s="673"/>
      <c r="C188" s="41" t="str">
        <f t="shared" si="22"/>
        <v>200 Gbps</v>
      </c>
      <c r="D188" s="537">
        <f t="shared" si="20"/>
        <v>0</v>
      </c>
      <c r="E188" s="537">
        <f t="shared" ref="E188:M188" si="27">E173*E140/10^6</f>
        <v>36.559692307692309</v>
      </c>
      <c r="F188" s="537"/>
      <c r="G188" s="537"/>
      <c r="H188" s="537"/>
      <c r="I188" s="537"/>
      <c r="J188" s="537"/>
      <c r="K188" s="537"/>
      <c r="L188" s="537"/>
      <c r="M188" s="537"/>
    </row>
    <row r="189" spans="1:13">
      <c r="A189" s="205"/>
      <c r="B189" s="673"/>
      <c r="C189" s="41" t="str">
        <f t="shared" si="22"/>
        <v>400G ZR</v>
      </c>
      <c r="D189" s="537">
        <f t="shared" si="20"/>
        <v>0</v>
      </c>
      <c r="E189" s="537">
        <f t="shared" ref="E189:M189" si="28">E174*E141/10^6</f>
        <v>0</v>
      </c>
      <c r="F189" s="537"/>
      <c r="G189" s="537"/>
      <c r="H189" s="537"/>
      <c r="I189" s="537"/>
      <c r="J189" s="537"/>
      <c r="K189" s="537"/>
      <c r="L189" s="537"/>
      <c r="M189" s="537"/>
    </row>
    <row r="190" spans="1:13">
      <c r="A190" s="205"/>
      <c r="B190" s="673"/>
      <c r="C190" s="41" t="str">
        <f t="shared" si="22"/>
        <v>400G ZR+</v>
      </c>
      <c r="D190" s="537">
        <f t="shared" si="20"/>
        <v>0</v>
      </c>
      <c r="E190" s="537">
        <f t="shared" ref="E190:M190" si="29">E175*E142/10^6</f>
        <v>0</v>
      </c>
      <c r="F190" s="537"/>
      <c r="G190" s="537"/>
      <c r="H190" s="537"/>
      <c r="I190" s="537"/>
      <c r="J190" s="537"/>
      <c r="K190" s="537"/>
      <c r="L190" s="537"/>
      <c r="M190" s="537"/>
    </row>
    <row r="191" spans="1:13">
      <c r="A191" s="205"/>
      <c r="B191" s="674"/>
      <c r="C191" s="41" t="str">
        <f t="shared" ref="C191" si="30">C176</f>
        <v>400/600/800G on-board</v>
      </c>
      <c r="D191" s="537">
        <f t="shared" si="20"/>
        <v>0</v>
      </c>
      <c r="E191" s="537">
        <f t="shared" ref="E191:M191" si="31">E176*E143/10^6</f>
        <v>0</v>
      </c>
      <c r="F191" s="537"/>
      <c r="G191" s="537"/>
      <c r="H191" s="537"/>
      <c r="I191" s="537"/>
      <c r="J191" s="537"/>
      <c r="K191" s="537"/>
      <c r="L191" s="537"/>
      <c r="M191" s="537"/>
    </row>
    <row r="192" spans="1:13">
      <c r="A192" s="205"/>
      <c r="B192" s="199" t="s">
        <v>470</v>
      </c>
      <c r="C192" s="199" t="s">
        <v>13</v>
      </c>
      <c r="D192" s="537">
        <f t="shared" ref="D192:J192" si="32">SUM(D183:D191)</f>
        <v>173.88835787096897</v>
      </c>
      <c r="E192" s="537">
        <f t="shared" si="32"/>
        <v>343.70225272714714</v>
      </c>
      <c r="F192" s="537"/>
      <c r="G192" s="537"/>
      <c r="H192" s="537"/>
      <c r="I192" s="537"/>
      <c r="J192" s="537"/>
      <c r="K192" s="537"/>
      <c r="L192" s="537"/>
      <c r="M192" s="537"/>
    </row>
    <row r="194" spans="1:13">
      <c r="C194" s="203"/>
      <c r="D194" s="639"/>
    </row>
    <row r="195" spans="1:13" ht="14.5">
      <c r="A195" s="205"/>
      <c r="B195" s="207" t="s">
        <v>290</v>
      </c>
      <c r="C195" s="211"/>
      <c r="D195" s="202">
        <v>2016</v>
      </c>
      <c r="E195" s="202">
        <v>2017</v>
      </c>
      <c r="F195" s="202">
        <v>2018</v>
      </c>
      <c r="G195" s="202">
        <v>2019</v>
      </c>
      <c r="H195" s="202">
        <v>2020</v>
      </c>
      <c r="I195" s="200">
        <v>2021</v>
      </c>
      <c r="J195" s="200">
        <v>2022</v>
      </c>
      <c r="K195" s="200">
        <v>2023</v>
      </c>
      <c r="L195" s="200">
        <v>2024</v>
      </c>
      <c r="M195" s="200">
        <v>2025</v>
      </c>
    </row>
    <row r="196" spans="1:13">
      <c r="A196" s="205"/>
      <c r="B196" s="210" t="s">
        <v>126</v>
      </c>
      <c r="C196" s="199" t="str">
        <f t="shared" ref="C196:C203" si="33">C122</f>
        <v xml:space="preserve">up to 10 Gbps </v>
      </c>
      <c r="D196" s="604">
        <f t="shared" ref="D196:D204" si="34">D122-D168-D224</f>
        <v>424203.45</v>
      </c>
      <c r="E196" s="604">
        <f t="shared" ref="E196:M196" si="35">E122-E168-E224</f>
        <v>235087.9</v>
      </c>
      <c r="F196" s="604"/>
      <c r="G196" s="604"/>
      <c r="H196" s="604"/>
      <c r="I196" s="604"/>
      <c r="J196" s="604"/>
      <c r="K196" s="604"/>
      <c r="L196" s="604"/>
      <c r="M196" s="604"/>
    </row>
    <row r="197" spans="1:13">
      <c r="A197" s="205"/>
      <c r="B197" s="672" t="s">
        <v>125</v>
      </c>
      <c r="C197" s="276" t="str">
        <f t="shared" si="33"/>
        <v>OC-48 (2.5 G)</v>
      </c>
      <c r="D197" s="604">
        <f t="shared" si="34"/>
        <v>83916</v>
      </c>
      <c r="E197" s="604">
        <f t="shared" ref="E197:M197" si="36">E123-E169-E225</f>
        <v>46918.3</v>
      </c>
      <c r="F197" s="604"/>
      <c r="G197" s="604"/>
      <c r="H197" s="604"/>
      <c r="I197" s="604"/>
      <c r="J197" s="604"/>
      <c r="K197" s="604"/>
      <c r="L197" s="604"/>
      <c r="M197" s="604"/>
    </row>
    <row r="198" spans="1:13" ht="15" customHeight="1">
      <c r="A198" s="205"/>
      <c r="B198" s="673"/>
      <c r="C198" s="41" t="str">
        <f t="shared" si="33"/>
        <v>OC-192 (10G)</v>
      </c>
      <c r="D198" s="604">
        <f t="shared" si="34"/>
        <v>281218.49999999994</v>
      </c>
      <c r="E198" s="604">
        <f t="shared" ref="E198:M198" si="37">E124-E170-E226</f>
        <v>324562.31999999989</v>
      </c>
      <c r="F198" s="604"/>
      <c r="G198" s="604"/>
      <c r="H198" s="604"/>
      <c r="I198" s="604"/>
      <c r="J198" s="604"/>
      <c r="K198" s="604"/>
      <c r="L198" s="604"/>
      <c r="M198" s="604"/>
    </row>
    <row r="199" spans="1:13" ht="15" customHeight="1">
      <c r="A199" s="205"/>
      <c r="B199" s="673"/>
      <c r="C199" s="276" t="str">
        <f t="shared" si="33"/>
        <v>OC-768 (40G)</v>
      </c>
      <c r="D199" s="604">
        <f t="shared" si="34"/>
        <v>2656.8</v>
      </c>
      <c r="E199" s="604">
        <f t="shared" ref="E199:M199" si="38">E125-E171-E227</f>
        <v>317.3</v>
      </c>
      <c r="F199" s="604"/>
      <c r="G199" s="604"/>
      <c r="H199" s="604"/>
      <c r="I199" s="604"/>
      <c r="J199" s="604"/>
      <c r="K199" s="604"/>
      <c r="L199" s="604"/>
      <c r="M199" s="604"/>
    </row>
    <row r="200" spans="1:13">
      <c r="A200" s="205"/>
      <c r="B200" s="673"/>
      <c r="C200" s="41" t="str">
        <f t="shared" si="33"/>
        <v>100 Gbps</v>
      </c>
      <c r="D200" s="604">
        <f t="shared" si="34"/>
        <v>52720.80928840585</v>
      </c>
      <c r="E200" s="604">
        <f t="shared" ref="E200:M200" si="39">E126-E172-E228</f>
        <v>41254.104929729292</v>
      </c>
      <c r="F200" s="604"/>
      <c r="G200" s="604"/>
      <c r="H200" s="604"/>
      <c r="I200" s="604"/>
      <c r="J200" s="604"/>
      <c r="K200" s="604"/>
      <c r="L200" s="604"/>
      <c r="M200" s="604"/>
    </row>
    <row r="201" spans="1:13">
      <c r="A201" s="205"/>
      <c r="B201" s="673"/>
      <c r="C201" s="41" t="str">
        <f t="shared" si="33"/>
        <v>200 Gbps</v>
      </c>
      <c r="D201" s="604">
        <f t="shared" si="34"/>
        <v>0</v>
      </c>
      <c r="E201" s="604">
        <f t="shared" ref="E201:M201" si="40">E127-E173-E229</f>
        <v>10095.263736263736</v>
      </c>
      <c r="F201" s="604"/>
      <c r="G201" s="604"/>
      <c r="H201" s="604"/>
      <c r="I201" s="604"/>
      <c r="J201" s="604"/>
      <c r="K201" s="604"/>
      <c r="L201" s="604"/>
      <c r="M201" s="604"/>
    </row>
    <row r="202" spans="1:13">
      <c r="A202" s="205"/>
      <c r="B202" s="673"/>
      <c r="C202" s="41" t="str">
        <f t="shared" si="33"/>
        <v>400G ZR</v>
      </c>
      <c r="D202" s="604">
        <f t="shared" si="34"/>
        <v>0</v>
      </c>
      <c r="E202" s="604">
        <f t="shared" ref="E202:M202" si="41">E128-E174-E230</f>
        <v>0</v>
      </c>
      <c r="F202" s="604"/>
      <c r="G202" s="604"/>
      <c r="H202" s="604"/>
      <c r="I202" s="604"/>
      <c r="J202" s="604"/>
      <c r="K202" s="604"/>
      <c r="L202" s="604"/>
      <c r="M202" s="604"/>
    </row>
    <row r="203" spans="1:13">
      <c r="A203" s="205"/>
      <c r="B203" s="673"/>
      <c r="C203" s="41" t="str">
        <f t="shared" si="33"/>
        <v>400G ZR+</v>
      </c>
      <c r="D203" s="604">
        <f t="shared" si="34"/>
        <v>0</v>
      </c>
      <c r="E203" s="604">
        <f t="shared" ref="E203:M203" si="42">E129-E175-E231</f>
        <v>0</v>
      </c>
      <c r="F203" s="604"/>
      <c r="G203" s="604"/>
      <c r="H203" s="604"/>
      <c r="I203" s="604"/>
      <c r="J203" s="604"/>
      <c r="K203" s="604"/>
      <c r="L203" s="604"/>
      <c r="M203" s="604"/>
    </row>
    <row r="204" spans="1:13">
      <c r="A204" s="205"/>
      <c r="B204" s="674"/>
      <c r="C204" s="41" t="str">
        <f t="shared" ref="C204" si="43">C130</f>
        <v>400/600/800G on-board</v>
      </c>
      <c r="D204" s="604">
        <f t="shared" si="34"/>
        <v>0</v>
      </c>
      <c r="E204" s="604">
        <f t="shared" ref="E204:M204" si="44">E130-E176-E232</f>
        <v>0</v>
      </c>
      <c r="F204" s="604"/>
      <c r="G204" s="604"/>
      <c r="H204" s="604"/>
      <c r="I204" s="604"/>
      <c r="J204" s="604"/>
      <c r="K204" s="604"/>
      <c r="L204" s="604"/>
      <c r="M204" s="604"/>
    </row>
    <row r="205" spans="1:13">
      <c r="A205" s="205"/>
      <c r="B205" s="199" t="s">
        <v>470</v>
      </c>
      <c r="C205" s="199" t="s">
        <v>13</v>
      </c>
      <c r="D205" s="543">
        <f t="shared" ref="D205:J205" si="45">SUM(D196:D204)</f>
        <v>844715.55928840581</v>
      </c>
      <c r="E205" s="543">
        <f t="shared" si="45"/>
        <v>658235.18866599293</v>
      </c>
      <c r="F205" s="543"/>
      <c r="G205" s="543"/>
      <c r="H205" s="543"/>
      <c r="I205" s="543"/>
      <c r="J205" s="543"/>
      <c r="K205" s="543"/>
      <c r="L205" s="543"/>
      <c r="M205" s="543"/>
    </row>
    <row r="206" spans="1:13">
      <c r="A206" s="205"/>
      <c r="B206" s="186" t="s">
        <v>130</v>
      </c>
      <c r="D206" s="209">
        <f>(D198*10+D199*40+D200*100+D201*200+SUM(D202:D204)*400)/10^6</f>
        <v>8.1905379288405857</v>
      </c>
      <c r="E206" s="209">
        <f t="shared" ref="E206:M206" si="46">(E198*10+E199*40+E200*100+E201*200+SUM(E202:E204)*400)/10^6</f>
        <v>9.402778440225676</v>
      </c>
      <c r="F206" s="209"/>
      <c r="G206" s="209"/>
      <c r="H206" s="209"/>
      <c r="I206" s="209"/>
      <c r="J206" s="209"/>
      <c r="K206" s="209"/>
      <c r="L206" s="209"/>
      <c r="M206" s="209"/>
    </row>
    <row r="207" spans="1:13">
      <c r="A207" s="205"/>
      <c r="B207" s="186" t="s">
        <v>129</v>
      </c>
      <c r="D207" s="599">
        <v>35.864278567510503</v>
      </c>
      <c r="E207" s="209">
        <f t="shared" ref="E207:M207" si="47">D207+E206</f>
        <v>45.267057007736177</v>
      </c>
      <c r="F207" s="209"/>
      <c r="G207" s="209"/>
      <c r="H207" s="209"/>
      <c r="I207" s="209"/>
      <c r="J207" s="209"/>
      <c r="K207" s="209"/>
      <c r="L207" s="209"/>
      <c r="M207" s="209"/>
    </row>
    <row r="208" spans="1:13">
      <c r="A208" s="205"/>
      <c r="B208" s="186" t="s">
        <v>81</v>
      </c>
      <c r="D208" s="600">
        <v>0.29596786483557369</v>
      </c>
      <c r="E208" s="187">
        <f t="shared" ref="E208:M208" si="48">E207/D207-1</f>
        <v>0.2621767066226075</v>
      </c>
      <c r="F208" s="187"/>
      <c r="G208" s="187"/>
      <c r="H208" s="187"/>
      <c r="I208" s="187"/>
      <c r="J208" s="187"/>
      <c r="K208" s="187"/>
      <c r="L208" s="187"/>
      <c r="M208" s="187"/>
    </row>
    <row r="209" spans="1:13">
      <c r="A209" s="205"/>
      <c r="D209" s="639" t="s">
        <v>292</v>
      </c>
    </row>
    <row r="210" spans="1:13" ht="14.5">
      <c r="A210" s="205"/>
      <c r="B210" s="207" t="s">
        <v>131</v>
      </c>
      <c r="C210" s="211"/>
      <c r="D210" s="202">
        <v>2016</v>
      </c>
      <c r="E210" s="202">
        <v>2017</v>
      </c>
      <c r="F210" s="202">
        <v>2018</v>
      </c>
      <c r="G210" s="202">
        <v>2019</v>
      </c>
      <c r="H210" s="202">
        <v>2020</v>
      </c>
      <c r="I210" s="200">
        <v>2021</v>
      </c>
      <c r="J210" s="200">
        <v>2022</v>
      </c>
      <c r="K210" s="200">
        <v>2023</v>
      </c>
      <c r="L210" s="200">
        <v>2024</v>
      </c>
      <c r="M210" s="200">
        <v>2025</v>
      </c>
    </row>
    <row r="211" spans="1:13">
      <c r="A211" s="205"/>
      <c r="B211" s="210" t="s">
        <v>126</v>
      </c>
      <c r="C211" s="199" t="str">
        <f t="shared" ref="C211:C219" si="49">C122</f>
        <v xml:space="preserve">up to 10 Gbps </v>
      </c>
      <c r="D211" s="605">
        <f t="shared" ref="D211:L211" si="50">D196*D135/10^6</f>
        <v>68.145985169879893</v>
      </c>
      <c r="E211" s="605">
        <f t="shared" si="50"/>
        <v>39.388669354479354</v>
      </c>
      <c r="F211" s="605">
        <f t="shared" si="50"/>
        <v>0</v>
      </c>
      <c r="G211" s="605">
        <f t="shared" si="50"/>
        <v>0</v>
      </c>
      <c r="H211" s="605">
        <f t="shared" si="50"/>
        <v>0</v>
      </c>
      <c r="I211" s="605">
        <f t="shared" si="50"/>
        <v>0</v>
      </c>
      <c r="J211" s="605">
        <f t="shared" si="50"/>
        <v>0</v>
      </c>
      <c r="K211" s="605">
        <f t="shared" si="50"/>
        <v>0</v>
      </c>
      <c r="L211" s="605">
        <f t="shared" si="50"/>
        <v>0</v>
      </c>
      <c r="M211" s="605">
        <f t="shared" ref="M211" si="51">M196*M135/10^6</f>
        <v>0</v>
      </c>
    </row>
    <row r="212" spans="1:13">
      <c r="A212" s="205"/>
      <c r="B212" s="672" t="s">
        <v>125</v>
      </c>
      <c r="C212" s="276" t="str">
        <f t="shared" si="49"/>
        <v>OC-48 (2.5 G)</v>
      </c>
      <c r="D212" s="605">
        <f t="shared" ref="D212:L212" si="52">D197*D136/10^6</f>
        <v>22.549479317999999</v>
      </c>
      <c r="E212" s="605">
        <f t="shared" si="52"/>
        <v>12.339169500000001</v>
      </c>
      <c r="F212" s="605">
        <f t="shared" si="52"/>
        <v>0</v>
      </c>
      <c r="G212" s="605">
        <f t="shared" si="52"/>
        <v>0</v>
      </c>
      <c r="H212" s="605">
        <f t="shared" si="52"/>
        <v>0</v>
      </c>
      <c r="I212" s="605">
        <f t="shared" si="52"/>
        <v>0</v>
      </c>
      <c r="J212" s="605">
        <f t="shared" si="52"/>
        <v>0</v>
      </c>
      <c r="K212" s="605">
        <f t="shared" si="52"/>
        <v>0</v>
      </c>
      <c r="L212" s="605">
        <f t="shared" si="52"/>
        <v>0</v>
      </c>
      <c r="M212" s="605">
        <f t="shared" ref="M212" si="53">M197*M136/10^6</f>
        <v>0</v>
      </c>
    </row>
    <row r="213" spans="1:13">
      <c r="A213" s="205"/>
      <c r="B213" s="673"/>
      <c r="C213" s="41" t="str">
        <f t="shared" si="49"/>
        <v>OC-192 (10G)</v>
      </c>
      <c r="D213" s="605">
        <f t="shared" ref="D213:L213" si="54">D198*D137/10^6</f>
        <v>163.96476991079331</v>
      </c>
      <c r="E213" s="605">
        <f t="shared" si="54"/>
        <v>166.91187017591758</v>
      </c>
      <c r="F213" s="605">
        <f t="shared" si="54"/>
        <v>0</v>
      </c>
      <c r="G213" s="605">
        <f t="shared" si="54"/>
        <v>0</v>
      </c>
      <c r="H213" s="605">
        <f t="shared" si="54"/>
        <v>0</v>
      </c>
      <c r="I213" s="605">
        <f t="shared" si="54"/>
        <v>0</v>
      </c>
      <c r="J213" s="605">
        <f t="shared" si="54"/>
        <v>0</v>
      </c>
      <c r="K213" s="605">
        <f t="shared" si="54"/>
        <v>0</v>
      </c>
      <c r="L213" s="605">
        <f t="shared" si="54"/>
        <v>0</v>
      </c>
      <c r="M213" s="605">
        <f t="shared" ref="M213" si="55">M198*M137/10^6</f>
        <v>0</v>
      </c>
    </row>
    <row r="214" spans="1:13">
      <c r="A214" s="205"/>
      <c r="B214" s="673"/>
      <c r="C214" s="276" t="str">
        <f t="shared" si="49"/>
        <v>OC-768 (40G)</v>
      </c>
      <c r="D214" s="605">
        <f t="shared" ref="D214:G214" si="56">IF(D199=0,0,D199*D138/10^6)</f>
        <v>24.082516278000003</v>
      </c>
      <c r="E214" s="605">
        <f t="shared" si="56"/>
        <v>2.1337000000000002</v>
      </c>
      <c r="F214" s="605">
        <f t="shared" si="56"/>
        <v>0</v>
      </c>
      <c r="G214" s="605">
        <f t="shared" si="56"/>
        <v>0</v>
      </c>
      <c r="H214" s="605"/>
      <c r="I214" s="605"/>
      <c r="J214" s="605"/>
      <c r="K214" s="605"/>
      <c r="L214" s="605"/>
      <c r="M214" s="605"/>
    </row>
    <row r="215" spans="1:13">
      <c r="A215" s="205"/>
      <c r="B215" s="673"/>
      <c r="C215" s="41" t="str">
        <f t="shared" si="49"/>
        <v>100 Gbps</v>
      </c>
      <c r="D215" s="605">
        <f t="shared" ref="D215:F215" si="57">IF(D200=0,0,D200*D139/10^6)</f>
        <v>497.32381506485746</v>
      </c>
      <c r="E215" s="605">
        <f t="shared" si="57"/>
        <v>246.33624493248792</v>
      </c>
      <c r="F215" s="605">
        <f t="shared" si="57"/>
        <v>0</v>
      </c>
      <c r="G215" s="605">
        <f t="shared" ref="G215:L216" si="58">G200*G139/10^6</f>
        <v>0</v>
      </c>
      <c r="H215" s="605">
        <f t="shared" si="58"/>
        <v>0</v>
      </c>
      <c r="I215" s="605">
        <f t="shared" si="58"/>
        <v>0</v>
      </c>
      <c r="J215" s="605">
        <f t="shared" si="58"/>
        <v>0</v>
      </c>
      <c r="K215" s="605">
        <f t="shared" si="58"/>
        <v>0</v>
      </c>
      <c r="L215" s="605">
        <f t="shared" si="58"/>
        <v>0</v>
      </c>
      <c r="M215" s="605">
        <f t="shared" ref="M215" si="59">M200*M139/10^6</f>
        <v>0</v>
      </c>
    </row>
    <row r="216" spans="1:13">
      <c r="A216" s="205"/>
      <c r="B216" s="673"/>
      <c r="C216" s="41" t="str">
        <f t="shared" si="49"/>
        <v>200 Gbps</v>
      </c>
      <c r="D216" s="605">
        <f>IF(D201=0,0,D201*D140/10^6)</f>
        <v>0</v>
      </c>
      <c r="E216" s="605">
        <f>IF(E201=0,0,E201*E140/10^6)</f>
        <v>74.425087912087918</v>
      </c>
      <c r="F216" s="605">
        <f>IF(F201=0,0,F201*F140/10^6)</f>
        <v>0</v>
      </c>
      <c r="G216" s="605">
        <f t="shared" si="58"/>
        <v>0</v>
      </c>
      <c r="H216" s="605">
        <f t="shared" si="58"/>
        <v>0</v>
      </c>
      <c r="I216" s="605">
        <f t="shared" si="58"/>
        <v>0</v>
      </c>
      <c r="J216" s="605">
        <f t="shared" si="58"/>
        <v>0</v>
      </c>
      <c r="K216" s="605">
        <f t="shared" si="58"/>
        <v>0</v>
      </c>
      <c r="L216" s="605">
        <f t="shared" si="58"/>
        <v>0</v>
      </c>
      <c r="M216" s="605">
        <f>M201*M140/10^6</f>
        <v>0</v>
      </c>
    </row>
    <row r="217" spans="1:13">
      <c r="A217" s="205"/>
      <c r="B217" s="673"/>
      <c r="C217" s="41" t="str">
        <f t="shared" si="49"/>
        <v>400G ZR</v>
      </c>
      <c r="D217" s="605">
        <f t="shared" ref="D217:F217" si="60">IF(D202=0,0,D202*D141/10^6)</f>
        <v>0</v>
      </c>
      <c r="E217" s="605">
        <f t="shared" si="60"/>
        <v>0</v>
      </c>
      <c r="F217" s="605">
        <f t="shared" si="60"/>
        <v>0</v>
      </c>
      <c r="G217" s="605">
        <f t="shared" ref="G217:L217" si="61">G202*G141/10^6</f>
        <v>0</v>
      </c>
      <c r="H217" s="605">
        <f t="shared" si="61"/>
        <v>0</v>
      </c>
      <c r="I217" s="605">
        <f t="shared" si="61"/>
        <v>0</v>
      </c>
      <c r="J217" s="605">
        <f t="shared" si="61"/>
        <v>0</v>
      </c>
      <c r="K217" s="605">
        <f t="shared" si="61"/>
        <v>0</v>
      </c>
      <c r="L217" s="605">
        <f t="shared" si="61"/>
        <v>0</v>
      </c>
      <c r="M217" s="605">
        <f>M202*M141/10^6</f>
        <v>0</v>
      </c>
    </row>
    <row r="218" spans="1:13">
      <c r="A218" s="205"/>
      <c r="B218" s="673"/>
      <c r="C218" s="41" t="str">
        <f t="shared" si="49"/>
        <v>400G ZR+</v>
      </c>
      <c r="D218" s="605">
        <f t="shared" ref="D218:F218" si="62">IF(D203=0,0,D203*D142/10^6)</f>
        <v>0</v>
      </c>
      <c r="E218" s="605">
        <f t="shared" si="62"/>
        <v>0</v>
      </c>
      <c r="F218" s="605">
        <f t="shared" si="62"/>
        <v>0</v>
      </c>
      <c r="G218" s="605">
        <f t="shared" ref="G218:L218" si="63">G203*G142/10^6</f>
        <v>0</v>
      </c>
      <c r="H218" s="605">
        <f t="shared" si="63"/>
        <v>0</v>
      </c>
      <c r="I218" s="605">
        <f t="shared" si="63"/>
        <v>0</v>
      </c>
      <c r="J218" s="605">
        <f t="shared" si="63"/>
        <v>0</v>
      </c>
      <c r="K218" s="605">
        <f t="shared" si="63"/>
        <v>0</v>
      </c>
      <c r="L218" s="605">
        <f t="shared" si="63"/>
        <v>0</v>
      </c>
      <c r="M218" s="605">
        <f>M203*M142/10^6</f>
        <v>0</v>
      </c>
    </row>
    <row r="219" spans="1:13">
      <c r="A219" s="205"/>
      <c r="B219" s="674"/>
      <c r="C219" s="41" t="str">
        <f t="shared" si="49"/>
        <v>400/600/800G on-board</v>
      </c>
      <c r="D219" s="605">
        <f t="shared" ref="D219:F219" si="64">IF(D204=0,0,D204*D143/10^6)</f>
        <v>0</v>
      </c>
      <c r="E219" s="605">
        <f t="shared" si="64"/>
        <v>0</v>
      </c>
      <c r="F219" s="605">
        <f t="shared" si="64"/>
        <v>0</v>
      </c>
      <c r="G219" s="605">
        <f t="shared" ref="G219:L219" si="65">G204*G143/10^6</f>
        <v>0</v>
      </c>
      <c r="H219" s="605">
        <f t="shared" si="65"/>
        <v>0</v>
      </c>
      <c r="I219" s="605">
        <f t="shared" si="65"/>
        <v>0</v>
      </c>
      <c r="J219" s="605">
        <f t="shared" si="65"/>
        <v>0</v>
      </c>
      <c r="K219" s="605">
        <f t="shared" si="65"/>
        <v>0</v>
      </c>
      <c r="L219" s="605">
        <f t="shared" si="65"/>
        <v>0</v>
      </c>
      <c r="M219" s="605">
        <f>M204*M143/10^6</f>
        <v>0</v>
      </c>
    </row>
    <row r="220" spans="1:13">
      <c r="A220" s="205"/>
      <c r="B220" s="199" t="s">
        <v>470</v>
      </c>
      <c r="C220" s="199" t="s">
        <v>13</v>
      </c>
      <c r="D220" s="597">
        <f>SUM(D211:D219)</f>
        <v>776.06656574153067</v>
      </c>
      <c r="E220" s="597">
        <f t="shared" ref="E220:J220" si="66">SUM(E211:E219)</f>
        <v>541.53474187497272</v>
      </c>
      <c r="F220" s="597">
        <f t="shared" si="66"/>
        <v>0</v>
      </c>
      <c r="G220" s="597">
        <f t="shared" si="66"/>
        <v>0</v>
      </c>
      <c r="H220" s="597">
        <f t="shared" si="66"/>
        <v>0</v>
      </c>
      <c r="I220" s="597">
        <f t="shared" si="66"/>
        <v>0</v>
      </c>
      <c r="J220" s="597">
        <f t="shared" si="66"/>
        <v>0</v>
      </c>
      <c r="K220" s="597">
        <f>SUM(K211:K219)</f>
        <v>0</v>
      </c>
      <c r="L220" s="597">
        <f>SUM(L211:L219)</f>
        <v>0</v>
      </c>
      <c r="M220" s="598">
        <f>SUM(M211:M219)</f>
        <v>0</v>
      </c>
    </row>
    <row r="221" spans="1:13">
      <c r="A221" s="191"/>
    </row>
    <row r="222" spans="1:13" ht="14.5">
      <c r="A222" s="191"/>
      <c r="D222" s="640"/>
    </row>
    <row r="223" spans="1:13" ht="14.5">
      <c r="A223" s="205"/>
      <c r="B223" s="207" t="s">
        <v>291</v>
      </c>
      <c r="C223" s="206"/>
      <c r="D223" s="202">
        <v>2016</v>
      </c>
      <c r="E223" s="202">
        <v>2017</v>
      </c>
      <c r="F223" s="202">
        <v>2018</v>
      </c>
      <c r="G223" s="202">
        <v>2019</v>
      </c>
      <c r="H223" s="202">
        <v>2020</v>
      </c>
      <c r="I223" s="200">
        <v>2021</v>
      </c>
      <c r="J223" s="200">
        <v>2022</v>
      </c>
      <c r="K223" s="200">
        <v>2023</v>
      </c>
      <c r="L223" s="200">
        <v>2024</v>
      </c>
      <c r="M223" s="200">
        <v>2025</v>
      </c>
    </row>
    <row r="224" spans="1:13">
      <c r="A224" s="205"/>
      <c r="B224" s="210" t="s">
        <v>126</v>
      </c>
      <c r="C224" s="199" t="str">
        <f t="shared" ref="C224:C231" si="67">C122</f>
        <v xml:space="preserve">up to 10 Gbps </v>
      </c>
      <c r="D224" s="535">
        <v>47133.549999999988</v>
      </c>
      <c r="E224" s="535">
        <v>41486.100000000006</v>
      </c>
      <c r="F224" s="535"/>
      <c r="G224" s="535"/>
      <c r="H224" s="535"/>
      <c r="I224" s="535"/>
      <c r="J224" s="535"/>
      <c r="K224" s="535"/>
      <c r="L224" s="535"/>
      <c r="M224" s="535"/>
    </row>
    <row r="225" spans="1:13">
      <c r="A225" s="205"/>
      <c r="B225" s="672" t="s">
        <v>125</v>
      </c>
      <c r="C225" s="276" t="str">
        <f t="shared" si="67"/>
        <v>OC-48 (2.5 G)</v>
      </c>
      <c r="D225" s="535">
        <v>9323.9999999999982</v>
      </c>
      <c r="E225" s="535">
        <v>8279.7000000000007</v>
      </c>
      <c r="F225" s="535"/>
      <c r="G225" s="535"/>
      <c r="H225" s="535"/>
      <c r="I225" s="535"/>
      <c r="J225" s="535"/>
      <c r="K225" s="535"/>
      <c r="L225" s="535"/>
      <c r="M225" s="535"/>
    </row>
    <row r="226" spans="1:13">
      <c r="A226" s="205"/>
      <c r="B226" s="673"/>
      <c r="C226" s="41" t="str">
        <f t="shared" si="67"/>
        <v>OC-192 (10G)</v>
      </c>
      <c r="D226" s="535">
        <v>49403.250000000044</v>
      </c>
      <c r="E226" s="535">
        <v>76632.770000000062</v>
      </c>
      <c r="F226" s="535"/>
      <c r="G226" s="535"/>
      <c r="H226" s="535"/>
      <c r="I226" s="535"/>
      <c r="J226" s="535"/>
      <c r="K226" s="535"/>
      <c r="L226" s="535"/>
      <c r="M226" s="535"/>
    </row>
    <row r="227" spans="1:13">
      <c r="A227" s="205"/>
      <c r="B227" s="673"/>
      <c r="C227" s="276" t="str">
        <f t="shared" si="67"/>
        <v>OC-768 (40G)</v>
      </c>
      <c r="D227" s="535">
        <v>0</v>
      </c>
      <c r="E227" s="535">
        <v>0</v>
      </c>
      <c r="F227" s="535"/>
      <c r="G227" s="535"/>
      <c r="H227" s="535"/>
      <c r="I227" s="535"/>
      <c r="J227" s="535"/>
      <c r="K227" s="535"/>
      <c r="L227" s="535"/>
      <c r="M227" s="535"/>
    </row>
    <row r="228" spans="1:13">
      <c r="A228" s="205"/>
      <c r="B228" s="673"/>
      <c r="C228" s="41" t="str">
        <f t="shared" si="67"/>
        <v>100 Gbps</v>
      </c>
      <c r="D228" s="535">
        <v>2798.6689651636584</v>
      </c>
      <c r="E228" s="535">
        <v>5804.8946186639214</v>
      </c>
      <c r="F228" s="535"/>
      <c r="G228" s="535"/>
      <c r="H228" s="535"/>
      <c r="I228" s="535"/>
      <c r="J228" s="535"/>
      <c r="K228" s="535"/>
      <c r="L228" s="535"/>
      <c r="M228" s="535"/>
    </row>
    <row r="229" spans="1:13">
      <c r="A229" s="205"/>
      <c r="B229" s="673"/>
      <c r="C229" s="41" t="str">
        <f t="shared" si="67"/>
        <v>200 Gbps</v>
      </c>
      <c r="D229" s="535">
        <v>0</v>
      </c>
      <c r="E229" s="535">
        <v>1062.6593406593404</v>
      </c>
      <c r="F229" s="535"/>
      <c r="G229" s="535"/>
      <c r="H229" s="535"/>
      <c r="I229" s="535"/>
      <c r="J229" s="535"/>
      <c r="K229" s="535"/>
      <c r="L229" s="535"/>
      <c r="M229" s="535"/>
    </row>
    <row r="230" spans="1:13">
      <c r="A230" s="205"/>
      <c r="B230" s="673"/>
      <c r="C230" s="41" t="str">
        <f t="shared" si="67"/>
        <v>400G ZR</v>
      </c>
      <c r="D230" s="535">
        <v>0</v>
      </c>
      <c r="E230" s="535">
        <v>0</v>
      </c>
      <c r="F230" s="535"/>
      <c r="G230" s="535"/>
      <c r="H230" s="535"/>
      <c r="I230" s="535"/>
      <c r="J230" s="535"/>
      <c r="K230" s="535"/>
      <c r="L230" s="535"/>
      <c r="M230" s="535"/>
    </row>
    <row r="231" spans="1:13">
      <c r="A231" s="205"/>
      <c r="B231" s="673"/>
      <c r="C231" s="41" t="str">
        <f t="shared" si="67"/>
        <v>400G ZR+</v>
      </c>
      <c r="D231" s="535">
        <v>0</v>
      </c>
      <c r="E231" s="535">
        <v>0</v>
      </c>
      <c r="F231" s="535"/>
      <c r="G231" s="535"/>
      <c r="H231" s="535"/>
      <c r="I231" s="535"/>
      <c r="J231" s="535"/>
      <c r="K231" s="535"/>
      <c r="L231" s="535"/>
      <c r="M231" s="535"/>
    </row>
    <row r="232" spans="1:13">
      <c r="A232" s="205"/>
      <c r="B232" s="674"/>
      <c r="C232" s="41" t="str">
        <f t="shared" ref="C232" si="68">C130</f>
        <v>400/600/800G on-board</v>
      </c>
      <c r="D232" s="535">
        <v>0</v>
      </c>
      <c r="E232" s="535">
        <v>0</v>
      </c>
      <c r="F232" s="535"/>
      <c r="G232" s="535"/>
      <c r="H232" s="535"/>
      <c r="I232" s="535"/>
      <c r="J232" s="535"/>
      <c r="K232" s="535"/>
      <c r="L232" s="535"/>
      <c r="M232" s="535"/>
    </row>
    <row r="233" spans="1:13">
      <c r="A233" s="205"/>
      <c r="B233" s="199" t="s">
        <v>470</v>
      </c>
      <c r="C233" s="199" t="s">
        <v>13</v>
      </c>
      <c r="D233" s="543">
        <f t="shared" ref="D233:J233" si="69">SUM(D224:D232)</f>
        <v>108659.46896516369</v>
      </c>
      <c r="E233" s="543">
        <f t="shared" si="69"/>
        <v>133266.1239593233</v>
      </c>
      <c r="F233" s="543"/>
      <c r="G233" s="543"/>
      <c r="H233" s="543"/>
      <c r="I233" s="543"/>
      <c r="J233" s="543"/>
      <c r="K233" s="543"/>
      <c r="L233" s="543"/>
      <c r="M233" s="543"/>
    </row>
    <row r="234" spans="1:13">
      <c r="A234" s="205"/>
      <c r="B234" s="186" t="s">
        <v>130</v>
      </c>
      <c r="D234" s="209">
        <f>(D225*10+D226*40+D227*100+D228*200+SUM(D229:D231)*400)/10^6</f>
        <v>2.6291037930327339</v>
      </c>
      <c r="E234" s="209">
        <f t="shared" ref="E234:M234" si="70">(E225*10+E226*40+E227*100+E228*200+SUM(E229:E231)*400)/10^6</f>
        <v>4.7341504599965232</v>
      </c>
      <c r="F234" s="209"/>
      <c r="G234" s="209"/>
      <c r="H234" s="209"/>
      <c r="I234" s="209"/>
      <c r="J234" s="209"/>
      <c r="K234" s="209"/>
      <c r="L234" s="209"/>
      <c r="M234" s="209"/>
    </row>
    <row r="235" spans="1:13">
      <c r="A235" s="205"/>
      <c r="B235" s="186" t="s">
        <v>129</v>
      </c>
      <c r="D235" s="599">
        <f>D234*3</f>
        <v>7.8873113790982021</v>
      </c>
      <c r="E235" s="209">
        <f t="shared" ref="E235:M235" si="71">D235+E234</f>
        <v>12.621461839094724</v>
      </c>
      <c r="F235" s="209"/>
      <c r="G235" s="209"/>
      <c r="H235" s="209"/>
      <c r="I235" s="209"/>
      <c r="J235" s="209"/>
      <c r="K235" s="209"/>
      <c r="L235" s="209"/>
      <c r="M235" s="209"/>
    </row>
    <row r="236" spans="1:13">
      <c r="A236" s="205"/>
      <c r="B236" s="186" t="s">
        <v>81</v>
      </c>
      <c r="D236" s="600">
        <v>0.58795662920711655</v>
      </c>
      <c r="E236" s="208">
        <f t="shared" ref="E236:M236" si="72">E235/D235-1</f>
        <v>0.60022360376721973</v>
      </c>
      <c r="F236" s="187"/>
      <c r="G236" s="208"/>
      <c r="H236" s="208"/>
      <c r="I236" s="208"/>
      <c r="J236" s="208"/>
      <c r="K236" s="208"/>
      <c r="L236" s="208"/>
      <c r="M236" s="208"/>
    </row>
    <row r="237" spans="1:13">
      <c r="A237" s="205"/>
      <c r="D237" s="639" t="s">
        <v>292</v>
      </c>
    </row>
    <row r="238" spans="1:13" ht="14.5">
      <c r="A238" s="205"/>
      <c r="B238" s="207" t="s">
        <v>128</v>
      </c>
      <c r="C238" s="206"/>
      <c r="D238" s="202">
        <v>2016</v>
      </c>
      <c r="E238" s="202">
        <v>2017</v>
      </c>
      <c r="F238" s="202">
        <v>2018</v>
      </c>
      <c r="G238" s="202">
        <v>2019</v>
      </c>
      <c r="H238" s="202">
        <v>2020</v>
      </c>
      <c r="I238" s="200">
        <v>2021</v>
      </c>
      <c r="J238" s="200">
        <v>2022</v>
      </c>
      <c r="K238" s="200">
        <v>2023</v>
      </c>
      <c r="L238" s="200">
        <v>2024</v>
      </c>
      <c r="M238" s="200">
        <v>2025</v>
      </c>
    </row>
    <row r="239" spans="1:13">
      <c r="A239" s="205"/>
      <c r="B239" s="210" t="s">
        <v>126</v>
      </c>
      <c r="C239" s="199" t="str">
        <f t="shared" ref="C239:C246" si="73">C122</f>
        <v xml:space="preserve">up to 10 Gbps </v>
      </c>
      <c r="D239" s="596">
        <f t="shared" ref="D239:D247" si="74">D135*D224/10^6</f>
        <v>7.5717493558899447</v>
      </c>
      <c r="E239" s="596">
        <f t="shared" ref="E239:M239" si="75">E135*E224/10^6</f>
        <v>6.9509416507904751</v>
      </c>
      <c r="F239" s="596"/>
      <c r="G239" s="596"/>
      <c r="H239" s="596"/>
      <c r="I239" s="596"/>
      <c r="J239" s="596"/>
      <c r="K239" s="596"/>
      <c r="L239" s="596"/>
      <c r="M239" s="596"/>
    </row>
    <row r="240" spans="1:13">
      <c r="A240" s="205"/>
      <c r="B240" s="672" t="s">
        <v>125</v>
      </c>
      <c r="C240" s="276" t="str">
        <f t="shared" si="73"/>
        <v>OC-48 (2.5 G)</v>
      </c>
      <c r="D240" s="596">
        <f t="shared" si="74"/>
        <v>2.5054977019999995</v>
      </c>
      <c r="E240" s="596">
        <f t="shared" ref="E240:M240" si="76">E136*E225/10^6</f>
        <v>2.1775004999999998</v>
      </c>
      <c r="F240" s="596"/>
      <c r="G240" s="596"/>
      <c r="H240" s="596"/>
      <c r="I240" s="596"/>
      <c r="J240" s="596"/>
      <c r="K240" s="596"/>
      <c r="L240" s="596"/>
      <c r="M240" s="596"/>
    </row>
    <row r="241" spans="1:13">
      <c r="A241" s="205"/>
      <c r="B241" s="673"/>
      <c r="C241" s="41" t="str">
        <f t="shared" si="73"/>
        <v>OC-192 (10G)</v>
      </c>
      <c r="D241" s="596">
        <f t="shared" si="74"/>
        <v>28.804621741085342</v>
      </c>
      <c r="E241" s="596">
        <f t="shared" ref="E241:M241" si="77">E137*E226/10^6</f>
        <v>39.409747124869483</v>
      </c>
      <c r="F241" s="596"/>
      <c r="G241" s="596"/>
      <c r="H241" s="596"/>
      <c r="I241" s="596"/>
      <c r="J241" s="596"/>
      <c r="K241" s="596"/>
      <c r="L241" s="596"/>
      <c r="M241" s="596"/>
    </row>
    <row r="242" spans="1:13">
      <c r="A242" s="205"/>
      <c r="B242" s="673"/>
      <c r="C242" s="276" t="str">
        <f t="shared" si="73"/>
        <v>OC-768 (40G)</v>
      </c>
      <c r="D242" s="596">
        <f t="shared" si="74"/>
        <v>0</v>
      </c>
      <c r="E242" s="596">
        <f t="shared" ref="E242:M242" si="78">E138*E227/10^6</f>
        <v>0</v>
      </c>
      <c r="F242" s="596"/>
      <c r="G242" s="596"/>
      <c r="H242" s="596"/>
      <c r="I242" s="596"/>
      <c r="J242" s="596"/>
      <c r="K242" s="596"/>
      <c r="L242" s="596"/>
      <c r="M242" s="596"/>
    </row>
    <row r="243" spans="1:13">
      <c r="A243" s="205"/>
      <c r="B243" s="673"/>
      <c r="C243" s="41" t="str">
        <f t="shared" si="73"/>
        <v>100 Gbps</v>
      </c>
      <c r="D243" s="596">
        <f t="shared" si="74"/>
        <v>26.400291377258814</v>
      </c>
      <c r="E243" s="596">
        <f t="shared" ref="E243:M243" si="79">E139*E228/10^6</f>
        <v>34.662149258266801</v>
      </c>
      <c r="F243" s="596"/>
      <c r="G243" s="596"/>
      <c r="H243" s="596"/>
      <c r="I243" s="596"/>
      <c r="J243" s="596"/>
      <c r="K243" s="596"/>
      <c r="L243" s="596"/>
      <c r="M243" s="596"/>
    </row>
    <row r="244" spans="1:13">
      <c r="A244" s="205"/>
      <c r="B244" s="673"/>
      <c r="C244" s="41" t="str">
        <f t="shared" si="73"/>
        <v>200 Gbps</v>
      </c>
      <c r="D244" s="596">
        <f t="shared" si="74"/>
        <v>0</v>
      </c>
      <c r="E244" s="596">
        <f t="shared" ref="E244:M244" si="80">E140*E229/10^6</f>
        <v>7.8342197802197786</v>
      </c>
      <c r="F244" s="596"/>
      <c r="G244" s="596"/>
      <c r="H244" s="596"/>
      <c r="I244" s="596"/>
      <c r="J244" s="596"/>
      <c r="K244" s="596"/>
      <c r="L244" s="596"/>
      <c r="M244" s="596"/>
    </row>
    <row r="245" spans="1:13">
      <c r="A245" s="205"/>
      <c r="B245" s="673"/>
      <c r="C245" s="41" t="str">
        <f t="shared" si="73"/>
        <v>400G ZR</v>
      </c>
      <c r="D245" s="596">
        <f t="shared" si="74"/>
        <v>0</v>
      </c>
      <c r="E245" s="596">
        <f t="shared" ref="E245:M245" si="81">E141*E230/10^6</f>
        <v>0</v>
      </c>
      <c r="F245" s="596"/>
      <c r="G245" s="596"/>
      <c r="H245" s="596"/>
      <c r="I245" s="596"/>
      <c r="J245" s="596"/>
      <c r="K245" s="596"/>
      <c r="L245" s="596"/>
      <c r="M245" s="596"/>
    </row>
    <row r="246" spans="1:13">
      <c r="A246" s="205"/>
      <c r="B246" s="673"/>
      <c r="C246" s="41" t="str">
        <f t="shared" si="73"/>
        <v>400G ZR+</v>
      </c>
      <c r="D246" s="596">
        <f t="shared" si="74"/>
        <v>0</v>
      </c>
      <c r="E246" s="596">
        <f t="shared" ref="E246:M246" si="82">E142*E231/10^6</f>
        <v>0</v>
      </c>
      <c r="F246" s="596"/>
      <c r="G246" s="596"/>
      <c r="H246" s="596"/>
      <c r="I246" s="596"/>
      <c r="J246" s="596"/>
      <c r="K246" s="596"/>
      <c r="L246" s="596"/>
      <c r="M246" s="596"/>
    </row>
    <row r="247" spans="1:13">
      <c r="A247" s="205"/>
      <c r="B247" s="674"/>
      <c r="C247" s="41" t="str">
        <f t="shared" ref="C247" si="83">C130</f>
        <v>400/600/800G on-board</v>
      </c>
      <c r="D247" s="596">
        <f t="shared" si="74"/>
        <v>0</v>
      </c>
      <c r="E247" s="596">
        <f t="shared" ref="E247:M247" si="84">E143*E232/10^6</f>
        <v>0</v>
      </c>
      <c r="F247" s="596"/>
      <c r="G247" s="596"/>
      <c r="H247" s="596"/>
      <c r="I247" s="596"/>
      <c r="J247" s="596"/>
      <c r="K247" s="596"/>
      <c r="L247" s="596"/>
      <c r="M247" s="596"/>
    </row>
    <row r="248" spans="1:13">
      <c r="A248" s="205"/>
      <c r="B248" s="199" t="s">
        <v>470</v>
      </c>
      <c r="C248" s="199" t="s">
        <v>13</v>
      </c>
      <c r="D248" s="537">
        <f>SUM(D239:D247)</f>
        <v>65.2821601762341</v>
      </c>
      <c r="E248" s="537">
        <f t="shared" ref="E248:J248" si="85">SUM(E239:E247)</f>
        <v>91.034558314146537</v>
      </c>
      <c r="F248" s="537"/>
      <c r="G248" s="537"/>
      <c r="H248" s="537"/>
      <c r="I248" s="537"/>
      <c r="J248" s="537"/>
      <c r="K248" s="537"/>
      <c r="L248" s="537"/>
      <c r="M248" s="537"/>
    </row>
    <row r="249" spans="1:13">
      <c r="F249" s="335"/>
      <c r="G249" s="335"/>
      <c r="H249" s="335"/>
      <c r="I249" s="335"/>
      <c r="J249" s="335"/>
      <c r="K249" s="335"/>
      <c r="L249" s="335"/>
      <c r="M249" s="335"/>
    </row>
    <row r="251" spans="1:13" ht="21" customHeight="1">
      <c r="B251" s="201" t="s">
        <v>295</v>
      </c>
    </row>
    <row r="252" spans="1:13" ht="21" customHeight="1">
      <c r="B252" s="201"/>
    </row>
    <row r="253" spans="1:13" ht="21" customHeight="1">
      <c r="B253" s="201"/>
    </row>
    <row r="254" spans="1:13" ht="21" customHeight="1">
      <c r="B254" s="201"/>
    </row>
    <row r="255" spans="1:13" ht="21" customHeight="1">
      <c r="B255" s="201"/>
    </row>
    <row r="256" spans="1:13" ht="21" customHeight="1">
      <c r="B256" s="201"/>
    </row>
    <row r="257" spans="2:13" ht="21" customHeight="1">
      <c r="B257" s="201"/>
    </row>
    <row r="258" spans="2:13" ht="21" customHeight="1">
      <c r="B258" s="201"/>
    </row>
    <row r="259" spans="2:13" ht="21" customHeight="1">
      <c r="B259" s="201"/>
    </row>
    <row r="260" spans="2:13" ht="21" customHeight="1">
      <c r="B260" s="201"/>
    </row>
    <row r="261" spans="2:13" ht="21" customHeight="1">
      <c r="B261" s="201"/>
    </row>
    <row r="262" spans="2:13" ht="26">
      <c r="B262" s="201"/>
    </row>
    <row r="263" spans="2:13" ht="26">
      <c r="B263" s="201"/>
    </row>
    <row r="265" spans="2:13" ht="15.5">
      <c r="B265" s="217" t="s">
        <v>296</v>
      </c>
      <c r="C265" s="216"/>
      <c r="D265" s="122"/>
      <c r="E265" s="215"/>
      <c r="F265" s="215"/>
      <c r="G265" s="215"/>
      <c r="H265" s="215"/>
      <c r="I265" s="215"/>
      <c r="J265" s="215"/>
      <c r="K265" s="215"/>
    </row>
    <row r="266" spans="2:13">
      <c r="B266" s="214" t="s">
        <v>51</v>
      </c>
      <c r="C266" s="206" t="s">
        <v>31</v>
      </c>
      <c r="D266" s="200">
        <v>2016</v>
      </c>
      <c r="E266" s="200">
        <v>2017</v>
      </c>
      <c r="F266" s="200">
        <v>2018</v>
      </c>
      <c r="G266" s="200">
        <v>2019</v>
      </c>
      <c r="H266" s="200">
        <v>2020</v>
      </c>
      <c r="I266" s="200">
        <v>2021</v>
      </c>
      <c r="J266" s="200">
        <v>2022</v>
      </c>
      <c r="K266" s="200">
        <v>2023</v>
      </c>
      <c r="L266" s="200">
        <v>2024</v>
      </c>
      <c r="M266" s="200">
        <v>2025</v>
      </c>
    </row>
    <row r="267" spans="2:13">
      <c r="B267" s="277" t="s">
        <v>126</v>
      </c>
      <c r="C267" s="278" t="s">
        <v>127</v>
      </c>
      <c r="D267" s="535">
        <v>471335.5</v>
      </c>
      <c r="E267" s="535">
        <v>276574</v>
      </c>
      <c r="F267" s="535"/>
      <c r="G267" s="535"/>
      <c r="H267" s="535"/>
      <c r="I267" s="535"/>
      <c r="J267" s="535"/>
      <c r="K267" s="535"/>
      <c r="L267" s="535"/>
      <c r="M267" s="535"/>
    </row>
    <row r="268" spans="2:13">
      <c r="B268" s="672" t="s">
        <v>125</v>
      </c>
      <c r="C268" s="276" t="s">
        <v>153</v>
      </c>
      <c r="D268" s="535">
        <v>104764.04494382022</v>
      </c>
      <c r="E268" s="535">
        <v>62020.224719101119</v>
      </c>
      <c r="F268" s="535"/>
      <c r="G268" s="535"/>
      <c r="H268" s="535"/>
      <c r="I268" s="535"/>
      <c r="J268" s="535"/>
      <c r="K268" s="535"/>
      <c r="L268" s="535"/>
      <c r="M268" s="535"/>
    </row>
    <row r="269" spans="2:13">
      <c r="B269" s="673"/>
      <c r="C269" s="41" t="s">
        <v>154</v>
      </c>
      <c r="D269" s="535">
        <v>593789.0625</v>
      </c>
      <c r="E269" s="535">
        <v>613307.48299319728</v>
      </c>
      <c r="F269" s="535"/>
      <c r="G269" s="535"/>
      <c r="H269" s="535"/>
      <c r="I269" s="535"/>
      <c r="J269" s="535"/>
      <c r="K269" s="535"/>
      <c r="L269" s="535"/>
      <c r="M269" s="535"/>
    </row>
    <row r="270" spans="2:13">
      <c r="B270" s="673"/>
      <c r="C270" s="276" t="s">
        <v>155</v>
      </c>
      <c r="D270" s="535">
        <v>16399.999999999996</v>
      </c>
      <c r="E270" s="535">
        <v>1855.555555555555</v>
      </c>
      <c r="F270" s="535"/>
      <c r="G270" s="535"/>
      <c r="H270" s="535"/>
      <c r="I270" s="535"/>
      <c r="J270" s="535"/>
      <c r="K270" s="535"/>
      <c r="L270" s="535"/>
      <c r="M270" s="535"/>
    </row>
    <row r="271" spans="2:13">
      <c r="B271" s="673"/>
      <c r="C271" s="41" t="s">
        <v>80</v>
      </c>
      <c r="D271" s="535">
        <v>312088</v>
      </c>
      <c r="E271" s="535">
        <v>347869</v>
      </c>
      <c r="F271" s="535"/>
      <c r="G271" s="535"/>
      <c r="H271" s="535"/>
      <c r="I271" s="535"/>
      <c r="J271" s="535"/>
      <c r="K271" s="535"/>
      <c r="L271" s="535"/>
      <c r="M271" s="535"/>
    </row>
    <row r="272" spans="2:13">
      <c r="B272" s="673"/>
      <c r="C272" s="41" t="s">
        <v>106</v>
      </c>
      <c r="D272" s="535">
        <v>0</v>
      </c>
      <c r="E272" s="535">
        <v>45500</v>
      </c>
      <c r="F272" s="535"/>
      <c r="G272" s="535"/>
      <c r="H272" s="535"/>
      <c r="I272" s="535"/>
      <c r="J272" s="535"/>
      <c r="K272" s="535"/>
      <c r="L272" s="535"/>
      <c r="M272" s="535"/>
    </row>
    <row r="273" spans="1:13">
      <c r="B273" s="674"/>
      <c r="C273" s="41" t="s">
        <v>380</v>
      </c>
      <c r="D273" s="535">
        <v>0</v>
      </c>
      <c r="E273" s="535">
        <v>4000</v>
      </c>
      <c r="F273" s="535"/>
      <c r="G273" s="535"/>
      <c r="H273" s="535"/>
      <c r="I273" s="535"/>
      <c r="J273" s="535"/>
      <c r="K273" s="535"/>
      <c r="L273" s="535"/>
      <c r="M273" s="535"/>
    </row>
    <row r="275" spans="1:13" ht="15.5">
      <c r="D275" s="122"/>
    </row>
    <row r="276" spans="1:13" ht="14.5">
      <c r="A276" s="205"/>
      <c r="B276" s="207" t="s">
        <v>314</v>
      </c>
      <c r="C276" s="211"/>
      <c r="D276" s="202">
        <v>2016</v>
      </c>
      <c r="E276" s="202">
        <v>2017</v>
      </c>
      <c r="F276" s="202">
        <v>2018</v>
      </c>
      <c r="G276" s="202">
        <v>2019</v>
      </c>
      <c r="H276" s="202">
        <v>2020</v>
      </c>
      <c r="I276" s="200">
        <v>2021</v>
      </c>
      <c r="J276" s="200">
        <v>2022</v>
      </c>
      <c r="K276" s="200">
        <v>2023</v>
      </c>
      <c r="L276" s="200">
        <v>2024</v>
      </c>
      <c r="M276" s="200">
        <v>2025</v>
      </c>
    </row>
    <row r="277" spans="1:13">
      <c r="A277" s="205"/>
      <c r="B277" s="277" t="s">
        <v>126</v>
      </c>
      <c r="C277" s="278" t="str">
        <f t="shared" ref="C277:C283" si="86">C267</f>
        <v xml:space="preserve">up to 10 Gbps </v>
      </c>
      <c r="D277" s="535">
        <v>0</v>
      </c>
      <c r="E277" s="535">
        <v>0</v>
      </c>
      <c r="F277" s="535"/>
      <c r="G277" s="535"/>
      <c r="H277" s="535"/>
      <c r="I277" s="535"/>
      <c r="J277" s="535"/>
      <c r="K277" s="535"/>
      <c r="L277" s="535"/>
      <c r="M277" s="535"/>
    </row>
    <row r="278" spans="1:13">
      <c r="A278" s="205"/>
      <c r="B278" s="672" t="s">
        <v>125</v>
      </c>
      <c r="C278" s="276" t="str">
        <f t="shared" si="86"/>
        <v>OC-48 (2.5 G)</v>
      </c>
      <c r="D278" s="535">
        <v>0</v>
      </c>
      <c r="E278" s="535">
        <v>0</v>
      </c>
      <c r="F278" s="535"/>
      <c r="G278" s="535"/>
      <c r="H278" s="535"/>
      <c r="I278" s="535"/>
      <c r="J278" s="535"/>
      <c r="K278" s="535"/>
      <c r="L278" s="535"/>
      <c r="M278" s="535"/>
    </row>
    <row r="279" spans="1:13">
      <c r="A279" s="205"/>
      <c r="B279" s="673"/>
      <c r="C279" s="41" t="str">
        <f t="shared" si="86"/>
        <v>OC-192 (10G)</v>
      </c>
      <c r="D279" s="535">
        <v>77192.578125</v>
      </c>
      <c r="E279" s="535">
        <v>67463.823129251701</v>
      </c>
      <c r="F279" s="535"/>
      <c r="G279" s="535"/>
      <c r="H279" s="535"/>
      <c r="I279" s="535"/>
      <c r="J279" s="535"/>
      <c r="K279" s="535"/>
      <c r="L279" s="535"/>
      <c r="M279" s="535"/>
    </row>
    <row r="280" spans="1:13">
      <c r="A280" s="205"/>
      <c r="B280" s="673"/>
      <c r="C280" s="276" t="str">
        <f t="shared" si="86"/>
        <v>OC-768 (40G)</v>
      </c>
      <c r="D280" s="535">
        <v>1639.9999999999995</v>
      </c>
      <c r="E280" s="535">
        <v>92.777777777777729</v>
      </c>
      <c r="F280" s="535"/>
      <c r="G280" s="535"/>
      <c r="H280" s="535"/>
      <c r="I280" s="535"/>
      <c r="J280" s="535"/>
      <c r="K280" s="535"/>
      <c r="L280" s="535"/>
      <c r="M280" s="535"/>
    </row>
    <row r="281" spans="1:13">
      <c r="A281" s="205"/>
      <c r="B281" s="673"/>
      <c r="C281" s="41" t="str">
        <f t="shared" si="86"/>
        <v>100 Gbps</v>
      </c>
      <c r="D281" s="535">
        <v>38592</v>
      </c>
      <c r="E281" s="535">
        <v>67869</v>
      </c>
      <c r="F281" s="535"/>
      <c r="G281" s="535"/>
      <c r="H281" s="535"/>
      <c r="I281" s="535"/>
      <c r="J281" s="535"/>
      <c r="K281" s="535"/>
      <c r="L281" s="535"/>
      <c r="M281" s="535"/>
    </row>
    <row r="282" spans="1:13">
      <c r="A282" s="205"/>
      <c r="B282" s="673"/>
      <c r="C282" s="41" t="str">
        <f t="shared" si="86"/>
        <v>200 Gbps</v>
      </c>
      <c r="D282" s="535">
        <v>0</v>
      </c>
      <c r="E282" s="535">
        <v>14000</v>
      </c>
      <c r="F282" s="535"/>
      <c r="G282" s="535"/>
      <c r="H282" s="535"/>
      <c r="I282" s="535"/>
      <c r="J282" s="535"/>
      <c r="K282" s="535"/>
      <c r="L282" s="535"/>
      <c r="M282" s="535"/>
    </row>
    <row r="283" spans="1:13">
      <c r="A283" s="205"/>
      <c r="B283" s="674"/>
      <c r="C283" s="41" t="str">
        <f t="shared" si="86"/>
        <v>400 Gbps and above</v>
      </c>
      <c r="D283" s="535">
        <v>0</v>
      </c>
      <c r="E283" s="535">
        <v>2000</v>
      </c>
      <c r="F283" s="535"/>
      <c r="G283" s="535"/>
      <c r="H283" s="535"/>
      <c r="I283" s="535"/>
      <c r="J283" s="535"/>
      <c r="K283" s="535"/>
      <c r="L283" s="535"/>
      <c r="M283" s="535"/>
    </row>
    <row r="284" spans="1:13">
      <c r="A284" s="191"/>
      <c r="B284" s="189" t="s">
        <v>130</v>
      </c>
      <c r="C284" s="315"/>
      <c r="D284" s="473">
        <f t="shared" ref="D284:K284" si="87">(D279*10+D280*40+D281*100+D282*200+D283*400)/10^6</f>
        <v>4.6967257812499996</v>
      </c>
      <c r="E284" s="473">
        <f t="shared" si="87"/>
        <v>11.065249342403629</v>
      </c>
      <c r="F284" s="473"/>
      <c r="G284" s="473"/>
      <c r="H284" s="473"/>
      <c r="I284" s="473"/>
      <c r="J284" s="473"/>
      <c r="K284" s="473"/>
      <c r="L284" s="474"/>
      <c r="M284" s="474"/>
    </row>
    <row r="285" spans="1:13">
      <c r="A285" s="191"/>
      <c r="B285" s="190" t="s">
        <v>129</v>
      </c>
      <c r="C285" s="191"/>
      <c r="D285" s="606">
        <v>10.997020679973112</v>
      </c>
      <c r="E285" s="475">
        <f t="shared" ref="E285:M285" si="88">D285+E284</f>
        <v>22.06227002237674</v>
      </c>
      <c r="F285" s="475"/>
      <c r="G285" s="475"/>
      <c r="H285" s="475"/>
      <c r="I285" s="475"/>
      <c r="J285" s="475"/>
      <c r="K285" s="475"/>
      <c r="L285" s="476"/>
      <c r="M285" s="476"/>
    </row>
    <row r="286" spans="1:13">
      <c r="A286" s="191"/>
      <c r="B286" s="219" t="s">
        <v>81</v>
      </c>
      <c r="C286" s="223"/>
      <c r="D286" s="607">
        <v>0.74547713349130551</v>
      </c>
      <c r="E286" s="477">
        <f t="shared" ref="E286:M286" si="89">E285/D285-1</f>
        <v>1.0062042860894831</v>
      </c>
      <c r="F286" s="477"/>
      <c r="G286" s="477"/>
      <c r="H286" s="477"/>
      <c r="I286" s="477"/>
      <c r="J286" s="477"/>
      <c r="K286" s="477"/>
      <c r="L286" s="480"/>
      <c r="M286" s="480"/>
    </row>
    <row r="288" spans="1:13" ht="15.5">
      <c r="C288" s="203"/>
      <c r="D288" s="122"/>
    </row>
    <row r="289" spans="1:13" ht="14.5">
      <c r="A289" s="205"/>
      <c r="B289" s="207" t="s">
        <v>312</v>
      </c>
      <c r="C289" s="211"/>
      <c r="D289" s="202">
        <v>2016</v>
      </c>
      <c r="E289" s="202">
        <v>2017</v>
      </c>
      <c r="F289" s="202">
        <v>2018</v>
      </c>
      <c r="G289" s="202">
        <v>2019</v>
      </c>
      <c r="H289" s="202">
        <v>2020</v>
      </c>
      <c r="I289" s="200">
        <v>2021</v>
      </c>
      <c r="J289" s="200">
        <v>2022</v>
      </c>
      <c r="K289" s="200">
        <v>2023</v>
      </c>
      <c r="L289" s="200">
        <v>2024</v>
      </c>
      <c r="M289" s="200">
        <v>2025</v>
      </c>
    </row>
    <row r="290" spans="1:13">
      <c r="A290" s="205"/>
      <c r="B290" s="210" t="s">
        <v>126</v>
      </c>
      <c r="C290" s="199" t="str">
        <f t="shared" ref="C290:C296" si="90">C267</f>
        <v xml:space="preserve">up to 10 Gbps </v>
      </c>
      <c r="D290" s="601">
        <v>424201.95</v>
      </c>
      <c r="E290" s="601">
        <v>235087.9</v>
      </c>
      <c r="F290" s="601"/>
      <c r="G290" s="601"/>
      <c r="H290" s="601"/>
      <c r="I290" s="601"/>
      <c r="J290" s="601"/>
      <c r="K290" s="601"/>
      <c r="L290" s="601"/>
      <c r="M290" s="601"/>
    </row>
    <row r="291" spans="1:13">
      <c r="A291" s="205"/>
      <c r="B291" s="672" t="s">
        <v>125</v>
      </c>
      <c r="C291" s="276" t="str">
        <f t="shared" si="90"/>
        <v>OC-48 (2.5 G)</v>
      </c>
      <c r="D291" s="601">
        <v>94287.6404494382</v>
      </c>
      <c r="E291" s="601">
        <v>52717.191011235947</v>
      </c>
      <c r="F291" s="601"/>
      <c r="G291" s="601"/>
      <c r="H291" s="601"/>
      <c r="I291" s="601"/>
      <c r="J291" s="601"/>
      <c r="K291" s="601"/>
      <c r="L291" s="601"/>
      <c r="M291" s="601"/>
    </row>
    <row r="292" spans="1:13" ht="15" customHeight="1">
      <c r="A292" s="205"/>
      <c r="B292" s="673"/>
      <c r="C292" s="41" t="str">
        <f t="shared" si="90"/>
        <v>OC-192 (10G)</v>
      </c>
      <c r="D292" s="601">
        <v>439403.90624999994</v>
      </c>
      <c r="E292" s="601">
        <v>441581.38775510195</v>
      </c>
      <c r="F292" s="601"/>
      <c r="G292" s="601"/>
      <c r="H292" s="601"/>
      <c r="I292" s="601"/>
      <c r="J292" s="601"/>
      <c r="K292" s="601"/>
      <c r="L292" s="601"/>
      <c r="M292" s="601"/>
    </row>
    <row r="293" spans="1:13" ht="15" customHeight="1">
      <c r="A293" s="205"/>
      <c r="B293" s="673"/>
      <c r="C293" s="276" t="str">
        <f t="shared" si="90"/>
        <v>OC-768 (40G)</v>
      </c>
      <c r="D293" s="601">
        <v>14759.999999999996</v>
      </c>
      <c r="E293" s="601">
        <v>1762.7777777777771</v>
      </c>
      <c r="F293" s="601"/>
      <c r="G293" s="601"/>
      <c r="H293" s="601"/>
      <c r="I293" s="601"/>
      <c r="J293" s="601"/>
      <c r="K293" s="601"/>
      <c r="L293" s="601"/>
      <c r="M293" s="601"/>
    </row>
    <row r="294" spans="1:13">
      <c r="A294" s="205"/>
      <c r="B294" s="673"/>
      <c r="C294" s="41" t="str">
        <f t="shared" si="90"/>
        <v>100 Gbps</v>
      </c>
      <c r="D294" s="601">
        <v>260496.00000000003</v>
      </c>
      <c r="E294" s="601">
        <v>265000</v>
      </c>
      <c r="F294" s="601"/>
      <c r="G294" s="601"/>
      <c r="H294" s="601"/>
      <c r="I294" s="601"/>
      <c r="J294" s="601"/>
      <c r="K294" s="601"/>
      <c r="L294" s="601"/>
      <c r="M294" s="601"/>
    </row>
    <row r="295" spans="1:13">
      <c r="A295" s="205"/>
      <c r="B295" s="673"/>
      <c r="C295" s="41" t="str">
        <f t="shared" si="90"/>
        <v>200 Gbps</v>
      </c>
      <c r="D295" s="602">
        <v>0</v>
      </c>
      <c r="E295" s="601">
        <v>28500</v>
      </c>
      <c r="F295" s="601"/>
      <c r="G295" s="601"/>
      <c r="H295" s="601"/>
      <c r="I295" s="601"/>
      <c r="J295" s="601"/>
      <c r="K295" s="601"/>
      <c r="L295" s="601"/>
      <c r="M295" s="601"/>
    </row>
    <row r="296" spans="1:13">
      <c r="A296" s="205"/>
      <c r="B296" s="674"/>
      <c r="C296" s="41" t="str">
        <f t="shared" si="90"/>
        <v>400 Gbps and above</v>
      </c>
      <c r="D296" s="602">
        <v>0</v>
      </c>
      <c r="E296" s="601">
        <v>2000</v>
      </c>
      <c r="F296" s="601"/>
      <c r="G296" s="601"/>
      <c r="H296" s="601"/>
      <c r="I296" s="601"/>
      <c r="J296" s="601"/>
      <c r="K296" s="601"/>
      <c r="L296" s="601"/>
      <c r="M296" s="601"/>
    </row>
    <row r="297" spans="1:13">
      <c r="A297" s="191"/>
      <c r="B297" s="189" t="s">
        <v>130</v>
      </c>
      <c r="C297" s="315"/>
      <c r="D297" s="473">
        <f t="shared" ref="D297:K297" si="91">(D292*10+D293*40+D294*100+D295*200+D296*400)/10^6</f>
        <v>31.034039062500003</v>
      </c>
      <c r="E297" s="473">
        <f t="shared" si="91"/>
        <v>37.486324988662133</v>
      </c>
      <c r="F297" s="473"/>
      <c r="G297" s="473"/>
      <c r="H297" s="473"/>
      <c r="I297" s="473"/>
      <c r="J297" s="473"/>
      <c r="K297" s="473"/>
      <c r="L297" s="474"/>
      <c r="M297" s="474"/>
    </row>
    <row r="298" spans="1:13">
      <c r="A298" s="191"/>
      <c r="B298" s="190" t="s">
        <v>129</v>
      </c>
      <c r="C298" s="191"/>
      <c r="D298" s="606">
        <v>106.10865051694202</v>
      </c>
      <c r="E298" s="475">
        <f t="shared" ref="E298:M298" si="92">D298+E297</f>
        <v>143.59497550560417</v>
      </c>
      <c r="F298" s="475"/>
      <c r="G298" s="475"/>
      <c r="H298" s="475"/>
      <c r="I298" s="475"/>
      <c r="J298" s="475"/>
      <c r="K298" s="475"/>
      <c r="L298" s="476"/>
      <c r="M298" s="476"/>
    </row>
    <row r="299" spans="1:13">
      <c r="A299" s="191"/>
      <c r="B299" s="219" t="s">
        <v>81</v>
      </c>
      <c r="C299" s="223"/>
      <c r="D299" s="607">
        <v>0.44235431147059034</v>
      </c>
      <c r="E299" s="477">
        <f t="shared" ref="E299:M299" si="93">E298/D298-1</f>
        <v>0.35328245912124601</v>
      </c>
      <c r="F299" s="477"/>
      <c r="G299" s="477"/>
      <c r="H299" s="477"/>
      <c r="I299" s="477"/>
      <c r="J299" s="477"/>
      <c r="K299" s="477"/>
      <c r="L299" s="480"/>
      <c r="M299" s="480"/>
    </row>
    <row r="301" spans="1:13" ht="15.5">
      <c r="D301" s="122"/>
    </row>
    <row r="302" spans="1:13" ht="14.5">
      <c r="A302" s="205"/>
      <c r="B302" s="207" t="s">
        <v>313</v>
      </c>
      <c r="C302" s="206"/>
      <c r="D302" s="202">
        <v>2016</v>
      </c>
      <c r="E302" s="202">
        <v>2017</v>
      </c>
      <c r="F302" s="202">
        <v>2018</v>
      </c>
      <c r="G302" s="202">
        <v>2019</v>
      </c>
      <c r="H302" s="202">
        <v>2020</v>
      </c>
      <c r="I302" s="200">
        <v>2021</v>
      </c>
      <c r="J302" s="200">
        <v>2022</v>
      </c>
      <c r="K302" s="200">
        <v>2023</v>
      </c>
      <c r="L302" s="200">
        <v>2024</v>
      </c>
      <c r="M302" s="200">
        <v>2025</v>
      </c>
    </row>
    <row r="303" spans="1:13">
      <c r="A303" s="205"/>
      <c r="B303" s="210" t="s">
        <v>126</v>
      </c>
      <c r="C303" s="199" t="str">
        <f t="shared" ref="C303:C309" si="94">C267</f>
        <v xml:space="preserve">up to 10 Gbps </v>
      </c>
      <c r="D303" s="603">
        <v>47133.549999999988</v>
      </c>
      <c r="E303" s="603">
        <v>41486.100000000006</v>
      </c>
      <c r="F303" s="603"/>
      <c r="G303" s="603"/>
      <c r="H303" s="603"/>
      <c r="I303" s="603"/>
      <c r="J303" s="603"/>
      <c r="K303" s="603"/>
      <c r="L303" s="603"/>
      <c r="M303" s="603"/>
    </row>
    <row r="304" spans="1:13">
      <c r="A304" s="205"/>
      <c r="B304" s="672" t="s">
        <v>125</v>
      </c>
      <c r="C304" s="276" t="str">
        <f t="shared" si="94"/>
        <v>OC-48 (2.5 G)</v>
      </c>
      <c r="D304" s="603">
        <v>10476.404494382019</v>
      </c>
      <c r="E304" s="603">
        <v>9303.0337078651701</v>
      </c>
      <c r="F304" s="603"/>
      <c r="G304" s="603"/>
      <c r="H304" s="603"/>
      <c r="I304" s="603"/>
      <c r="J304" s="603"/>
      <c r="K304" s="603"/>
      <c r="L304" s="603"/>
      <c r="M304" s="603"/>
    </row>
    <row r="305" spans="1:13">
      <c r="A305" s="205"/>
      <c r="B305" s="673"/>
      <c r="C305" s="41" t="str">
        <f t="shared" si="94"/>
        <v>OC-192 (10G)</v>
      </c>
      <c r="D305" s="603">
        <v>77192.578125000073</v>
      </c>
      <c r="E305" s="603">
        <v>104262.27210884362</v>
      </c>
      <c r="F305" s="603"/>
      <c r="G305" s="603"/>
      <c r="H305" s="603"/>
      <c r="I305" s="603"/>
      <c r="J305" s="603"/>
      <c r="K305" s="603"/>
      <c r="L305" s="603"/>
      <c r="M305" s="603"/>
    </row>
    <row r="306" spans="1:13">
      <c r="A306" s="205"/>
      <c r="B306" s="673"/>
      <c r="C306" s="276" t="str">
        <f t="shared" si="94"/>
        <v>OC-768 (40G)</v>
      </c>
      <c r="D306" s="603">
        <v>0</v>
      </c>
      <c r="E306" s="603">
        <v>1.0300402506244505E-13</v>
      </c>
      <c r="F306" s="603"/>
      <c r="G306" s="603"/>
      <c r="H306" s="603"/>
      <c r="I306" s="603"/>
      <c r="J306" s="603"/>
      <c r="K306" s="603"/>
      <c r="L306" s="603"/>
      <c r="M306" s="603"/>
    </row>
    <row r="307" spans="1:13">
      <c r="A307" s="205"/>
      <c r="B307" s="673"/>
      <c r="C307" s="41" t="str">
        <f t="shared" si="94"/>
        <v>100 Gbps</v>
      </c>
      <c r="D307" s="603">
        <v>13000</v>
      </c>
      <c r="E307" s="603">
        <v>15000</v>
      </c>
      <c r="F307" s="603"/>
      <c r="G307" s="603"/>
      <c r="H307" s="603"/>
      <c r="I307" s="603"/>
      <c r="J307" s="603"/>
      <c r="K307" s="603"/>
      <c r="L307" s="603"/>
      <c r="M307" s="603"/>
    </row>
    <row r="308" spans="1:13">
      <c r="A308" s="205"/>
      <c r="B308" s="673"/>
      <c r="C308" s="41" t="str">
        <f t="shared" si="94"/>
        <v>200 Gbps</v>
      </c>
      <c r="D308" s="603">
        <v>0</v>
      </c>
      <c r="E308" s="603">
        <v>3000</v>
      </c>
      <c r="F308" s="603"/>
      <c r="G308" s="603"/>
      <c r="H308" s="603"/>
      <c r="I308" s="603"/>
      <c r="J308" s="603"/>
      <c r="K308" s="603"/>
      <c r="L308" s="603"/>
      <c r="M308" s="603"/>
    </row>
    <row r="309" spans="1:13">
      <c r="A309" s="205"/>
      <c r="B309" s="674"/>
      <c r="C309" s="41" t="str">
        <f t="shared" si="94"/>
        <v>400 Gbps and above</v>
      </c>
      <c r="D309" s="603">
        <v>0</v>
      </c>
      <c r="E309" s="603">
        <v>0</v>
      </c>
      <c r="F309" s="603"/>
      <c r="G309" s="603"/>
      <c r="H309" s="603"/>
      <c r="I309" s="603"/>
      <c r="J309" s="603"/>
      <c r="K309" s="603"/>
      <c r="L309" s="603"/>
      <c r="M309" s="603"/>
    </row>
    <row r="310" spans="1:13">
      <c r="A310" s="191"/>
      <c r="B310" s="189" t="s">
        <v>130</v>
      </c>
      <c r="C310" s="315"/>
      <c r="D310" s="473">
        <f t="shared" ref="D310:K310" si="95">(D305*10+D306*40+D307*100+D308*200+D309*400)/10^6</f>
        <v>2.0719257812500005</v>
      </c>
      <c r="E310" s="473">
        <f t="shared" si="95"/>
        <v>3.1426227210884363</v>
      </c>
      <c r="F310" s="473"/>
      <c r="G310" s="473"/>
      <c r="H310" s="473"/>
      <c r="I310" s="473"/>
      <c r="J310" s="473"/>
      <c r="K310" s="473"/>
      <c r="L310" s="474"/>
      <c r="M310" s="474"/>
    </row>
    <row r="311" spans="1:13">
      <c r="A311" s="191"/>
      <c r="B311" s="190" t="s">
        <v>129</v>
      </c>
      <c r="C311" s="191"/>
      <c r="D311" s="606">
        <v>6.1860973842402069</v>
      </c>
      <c r="E311" s="475">
        <f t="shared" ref="E311:M311" si="96">D311+E310</f>
        <v>9.3287201053286424</v>
      </c>
      <c r="F311" s="475"/>
      <c r="G311" s="475"/>
      <c r="H311" s="475"/>
      <c r="I311" s="475"/>
      <c r="J311" s="475"/>
      <c r="K311" s="475"/>
      <c r="L311" s="476"/>
      <c r="M311" s="476"/>
    </row>
    <row r="312" spans="1:13">
      <c r="A312" s="191"/>
      <c r="B312" s="219" t="s">
        <v>81</v>
      </c>
      <c r="C312" s="223"/>
      <c r="D312" s="607">
        <v>0.54895873151955743</v>
      </c>
      <c r="E312" s="477">
        <f t="shared" ref="E312:M312" si="97">E311/D311-1</f>
        <v>0.50801378088463789</v>
      </c>
      <c r="F312" s="477"/>
      <c r="G312" s="478"/>
      <c r="H312" s="478"/>
      <c r="I312" s="478"/>
      <c r="J312" s="478"/>
      <c r="K312" s="478"/>
      <c r="L312" s="479"/>
      <c r="M312" s="479"/>
    </row>
    <row r="313" spans="1:13">
      <c r="A313" s="191"/>
      <c r="D313" s="187"/>
      <c r="E313" s="187"/>
      <c r="F313" s="187"/>
      <c r="G313" s="208"/>
      <c r="H313" s="208"/>
      <c r="I313" s="208"/>
      <c r="J313" s="208"/>
      <c r="K313" s="208"/>
      <c r="L313" s="208"/>
      <c r="M313" s="208"/>
    </row>
    <row r="314" spans="1:13">
      <c r="A314" s="191"/>
      <c r="D314" s="187"/>
      <c r="E314" s="187"/>
      <c r="F314" s="187"/>
      <c r="G314" s="208"/>
      <c r="H314" s="208"/>
      <c r="I314" s="208"/>
      <c r="J314" s="208"/>
      <c r="K314" s="208"/>
      <c r="L314" s="208"/>
      <c r="M314" s="208"/>
    </row>
    <row r="317" spans="1:13" ht="21">
      <c r="B317" s="271" t="s">
        <v>303</v>
      </c>
    </row>
    <row r="337" spans="2:13" ht="15.5">
      <c r="I337" s="492"/>
    </row>
    <row r="338" spans="2:13" ht="14.5">
      <c r="B338" s="213" t="s">
        <v>305</v>
      </c>
      <c r="C338" s="206"/>
      <c r="D338" s="202">
        <v>2016</v>
      </c>
      <c r="E338" s="202">
        <v>2017</v>
      </c>
      <c r="F338" s="202">
        <v>2018</v>
      </c>
      <c r="G338" s="202">
        <v>2019</v>
      </c>
      <c r="H338" s="202">
        <v>2020</v>
      </c>
      <c r="I338" s="200">
        <v>2021</v>
      </c>
      <c r="J338" s="200">
        <v>2022</v>
      </c>
      <c r="K338" s="200">
        <v>2023</v>
      </c>
      <c r="L338" s="200">
        <v>2024</v>
      </c>
      <c r="M338" s="200">
        <v>2025</v>
      </c>
    </row>
    <row r="339" spans="2:13">
      <c r="B339" s="675" t="s">
        <v>13</v>
      </c>
      <c r="C339" s="482" t="s">
        <v>49</v>
      </c>
      <c r="D339" s="491">
        <f t="shared" ref="D339:M339" si="98">D172</f>
        <v>15096.521746430493</v>
      </c>
      <c r="E339" s="491">
        <f t="shared" si="98"/>
        <v>47148.000451606786</v>
      </c>
      <c r="F339" s="491"/>
      <c r="G339" s="491"/>
      <c r="H339" s="491"/>
      <c r="I339" s="491"/>
      <c r="J339" s="491"/>
      <c r="K339" s="491"/>
      <c r="L339" s="491"/>
      <c r="M339" s="491"/>
    </row>
    <row r="340" spans="2:13">
      <c r="B340" s="676"/>
      <c r="C340" s="199" t="s">
        <v>105</v>
      </c>
      <c r="D340" s="491">
        <f t="shared" ref="D340:M340" si="99">D173</f>
        <v>0</v>
      </c>
      <c r="E340" s="491">
        <f t="shared" si="99"/>
        <v>4959.0769230769238</v>
      </c>
      <c r="F340" s="491"/>
      <c r="G340" s="491"/>
      <c r="H340" s="491"/>
      <c r="I340" s="491"/>
      <c r="J340" s="491"/>
      <c r="K340" s="491"/>
      <c r="L340" s="491"/>
      <c r="M340" s="491"/>
    </row>
    <row r="341" spans="2:13">
      <c r="B341" s="678"/>
      <c r="C341" s="199" t="s">
        <v>430</v>
      </c>
      <c r="D341" s="491">
        <f t="shared" ref="D341:M341" si="100">SUM(D174:D176)</f>
        <v>0</v>
      </c>
      <c r="E341" s="491">
        <f t="shared" si="100"/>
        <v>0</v>
      </c>
      <c r="F341" s="491"/>
      <c r="G341" s="491"/>
      <c r="H341" s="491"/>
      <c r="I341" s="491"/>
      <c r="J341" s="491"/>
      <c r="K341" s="491"/>
      <c r="L341" s="491"/>
      <c r="M341" s="491"/>
    </row>
    <row r="344" spans="2:13" ht="14.5">
      <c r="B344" s="213" t="s">
        <v>302</v>
      </c>
      <c r="C344" s="206"/>
      <c r="D344" s="202">
        <v>2016</v>
      </c>
      <c r="E344" s="202">
        <v>2017</v>
      </c>
      <c r="F344" s="202">
        <v>2018</v>
      </c>
      <c r="G344" s="202">
        <v>2019</v>
      </c>
      <c r="H344" s="202">
        <v>2020</v>
      </c>
      <c r="I344" s="200">
        <v>2021</v>
      </c>
      <c r="J344" s="200">
        <v>2022</v>
      </c>
      <c r="K344" s="200">
        <v>2023</v>
      </c>
      <c r="L344" s="200">
        <v>2024</v>
      </c>
      <c r="M344" s="200">
        <v>2025</v>
      </c>
    </row>
    <row r="345" spans="2:13">
      <c r="B345" s="675" t="s">
        <v>49</v>
      </c>
      <c r="C345" s="483" t="s">
        <v>224</v>
      </c>
      <c r="D345" s="637">
        <v>0.4</v>
      </c>
      <c r="E345" s="637">
        <f>32/47</f>
        <v>0.68085106382978722</v>
      </c>
      <c r="F345" s="637"/>
      <c r="G345" s="637"/>
      <c r="H345" s="637"/>
      <c r="I345" s="637"/>
      <c r="J345" s="637"/>
      <c r="K345" s="637"/>
      <c r="L345" s="637"/>
      <c r="M345" s="637"/>
    </row>
    <row r="346" spans="2:13">
      <c r="B346" s="676"/>
      <c r="C346" s="199" t="s">
        <v>471</v>
      </c>
      <c r="D346" s="637">
        <v>0.05</v>
      </c>
      <c r="E346" s="637">
        <v>0.1</v>
      </c>
      <c r="F346" s="637"/>
      <c r="G346" s="637"/>
      <c r="H346" s="637"/>
      <c r="I346" s="637"/>
      <c r="J346" s="637"/>
      <c r="K346" s="637"/>
      <c r="L346" s="637"/>
      <c r="M346" s="637"/>
    </row>
    <row r="347" spans="2:13" ht="13.5" thickBot="1">
      <c r="B347" s="677"/>
      <c r="C347" s="484" t="s">
        <v>472</v>
      </c>
      <c r="D347" s="636">
        <f t="shared" ref="D347:K347" si="101">1-D345-D346</f>
        <v>0.54999999999999993</v>
      </c>
      <c r="E347" s="636">
        <f t="shared" si="101"/>
        <v>0.21914893617021278</v>
      </c>
      <c r="F347" s="636"/>
      <c r="G347" s="636"/>
      <c r="H347" s="636"/>
      <c r="I347" s="636"/>
      <c r="J347" s="636"/>
      <c r="K347" s="636"/>
      <c r="L347" s="636"/>
      <c r="M347" s="636"/>
    </row>
    <row r="348" spans="2:13" ht="13" customHeight="1">
      <c r="B348" s="675" t="s">
        <v>105</v>
      </c>
      <c r="C348" s="483" t="s">
        <v>224</v>
      </c>
      <c r="D348" s="490"/>
      <c r="E348" s="638">
        <v>0</v>
      </c>
      <c r="F348" s="638"/>
      <c r="G348" s="638"/>
      <c r="H348" s="638"/>
      <c r="I348" s="638"/>
      <c r="J348" s="638"/>
      <c r="K348" s="638"/>
      <c r="L348" s="638"/>
      <c r="M348" s="638"/>
    </row>
    <row r="349" spans="2:13" ht="13" customHeight="1">
      <c r="B349" s="676"/>
      <c r="C349" s="199" t="s">
        <v>471</v>
      </c>
      <c r="D349" s="488"/>
      <c r="E349" s="637">
        <v>0.1</v>
      </c>
      <c r="F349" s="638"/>
      <c r="G349" s="638"/>
      <c r="H349" s="638"/>
      <c r="I349" s="638"/>
      <c r="J349" s="638"/>
      <c r="K349" s="638"/>
      <c r="L349" s="638"/>
      <c r="M349" s="638"/>
    </row>
    <row r="350" spans="2:13" ht="13" customHeight="1" thickBot="1">
      <c r="B350" s="677"/>
      <c r="C350" s="484" t="s">
        <v>472</v>
      </c>
      <c r="D350" s="489"/>
      <c r="E350" s="636">
        <f>1-E348-E349</f>
        <v>0.9</v>
      </c>
      <c r="F350" s="636"/>
      <c r="G350" s="636"/>
      <c r="H350" s="636"/>
      <c r="I350" s="636"/>
      <c r="J350" s="636"/>
      <c r="K350" s="636"/>
      <c r="L350" s="636"/>
      <c r="M350" s="636"/>
    </row>
    <row r="351" spans="2:13" ht="13" customHeight="1">
      <c r="B351" s="675" t="s">
        <v>473</v>
      </c>
      <c r="C351" s="483" t="s">
        <v>224</v>
      </c>
      <c r="D351" s="490"/>
      <c r="E351" s="490"/>
      <c r="F351" s="638"/>
      <c r="G351" s="638"/>
      <c r="H351" s="638"/>
      <c r="I351" s="638"/>
      <c r="J351" s="638"/>
      <c r="K351" s="638"/>
      <c r="L351" s="638"/>
      <c r="M351" s="638"/>
    </row>
    <row r="352" spans="2:13" ht="13" customHeight="1">
      <c r="B352" s="676"/>
      <c r="C352" s="199" t="s">
        <v>471</v>
      </c>
      <c r="D352" s="488"/>
      <c r="E352" s="488"/>
      <c r="F352" s="637"/>
      <c r="G352" s="637"/>
      <c r="H352" s="637"/>
      <c r="I352" s="637"/>
      <c r="J352" s="637"/>
      <c r="K352" s="637"/>
      <c r="L352" s="637"/>
      <c r="M352" s="637"/>
    </row>
    <row r="353" spans="2:13" ht="13" customHeight="1" thickBot="1">
      <c r="B353" s="677"/>
      <c r="C353" s="484"/>
      <c r="D353" s="489"/>
      <c r="E353" s="636"/>
      <c r="F353" s="636"/>
      <c r="G353" s="636"/>
      <c r="H353" s="636"/>
      <c r="I353" s="636"/>
      <c r="J353" s="636"/>
      <c r="K353" s="636"/>
      <c r="L353" s="636"/>
      <c r="M353" s="636"/>
    </row>
    <row r="354" spans="2:13">
      <c r="D354" s="132">
        <f t="shared" ref="D354:E354" si="102">SUM(D345:D353)</f>
        <v>1</v>
      </c>
      <c r="E354" s="132">
        <f t="shared" si="102"/>
        <v>2</v>
      </c>
    </row>
    <row r="356" spans="2:13" ht="14.5">
      <c r="B356" s="213" t="s">
        <v>304</v>
      </c>
      <c r="C356" s="206"/>
      <c r="D356" s="202">
        <v>2016</v>
      </c>
      <c r="E356" s="202">
        <v>2017</v>
      </c>
      <c r="F356" s="202">
        <v>2018</v>
      </c>
      <c r="G356" s="202">
        <v>2019</v>
      </c>
      <c r="H356" s="202">
        <v>2020</v>
      </c>
      <c r="I356" s="200">
        <v>2021</v>
      </c>
      <c r="J356" s="200">
        <v>2022</v>
      </c>
      <c r="K356" s="200">
        <v>2023</v>
      </c>
      <c r="L356" s="200">
        <v>2024</v>
      </c>
      <c r="M356" s="200">
        <v>2025</v>
      </c>
    </row>
    <row r="357" spans="2:13">
      <c r="B357" s="675" t="s">
        <v>49</v>
      </c>
      <c r="C357" s="483" t="s">
        <v>224</v>
      </c>
      <c r="D357" s="332">
        <f t="shared" ref="D357:K357" si="103">D345*D339</f>
        <v>6038.6086985721977</v>
      </c>
      <c r="E357" s="332">
        <f>E345*E339</f>
        <v>32100.766264923768</v>
      </c>
      <c r="F357" s="332"/>
      <c r="G357" s="332"/>
      <c r="H357" s="332"/>
      <c r="I357" s="332"/>
      <c r="J357" s="332"/>
      <c r="K357" s="332"/>
      <c r="L357" s="332"/>
      <c r="M357" s="332"/>
    </row>
    <row r="358" spans="2:13">
      <c r="B358" s="676"/>
      <c r="C358" s="199" t="s">
        <v>471</v>
      </c>
      <c r="D358" s="332">
        <f t="shared" ref="D358:K358" si="104">D346*D339</f>
        <v>754.82608732152471</v>
      </c>
      <c r="E358" s="332">
        <f t="shared" si="104"/>
        <v>4714.8000451606786</v>
      </c>
      <c r="F358" s="332"/>
      <c r="G358" s="332"/>
      <c r="H358" s="332"/>
      <c r="I358" s="332"/>
      <c r="J358" s="332"/>
      <c r="K358" s="332"/>
      <c r="L358" s="332"/>
      <c r="M358" s="332"/>
    </row>
    <row r="359" spans="2:13" ht="13.5" thickBot="1">
      <c r="B359" s="677"/>
      <c r="C359" s="484" t="s">
        <v>472</v>
      </c>
      <c r="D359" s="486">
        <f t="shared" ref="D359:K359" si="105">D347*D339</f>
        <v>8303.0869605367698</v>
      </c>
      <c r="E359" s="486">
        <f t="shared" si="105"/>
        <v>10332.434141522339</v>
      </c>
      <c r="F359" s="486"/>
      <c r="G359" s="486"/>
      <c r="H359" s="486"/>
      <c r="I359" s="486"/>
      <c r="J359" s="486"/>
      <c r="K359" s="486"/>
      <c r="L359" s="486"/>
      <c r="M359" s="486"/>
    </row>
    <row r="360" spans="2:13">
      <c r="B360" s="681" t="s">
        <v>105</v>
      </c>
      <c r="C360" s="483" t="s">
        <v>224</v>
      </c>
      <c r="D360" s="485">
        <f t="shared" ref="D360:K360" si="106">D348*D340</f>
        <v>0</v>
      </c>
      <c r="E360" s="485">
        <f t="shared" si="106"/>
        <v>0</v>
      </c>
      <c r="F360" s="485"/>
      <c r="G360" s="485"/>
      <c r="H360" s="485"/>
      <c r="I360" s="485"/>
      <c r="J360" s="485"/>
      <c r="K360" s="485"/>
      <c r="L360" s="485"/>
      <c r="M360" s="485"/>
    </row>
    <row r="361" spans="2:13">
      <c r="B361" s="676"/>
      <c r="C361" s="199" t="s">
        <v>471</v>
      </c>
      <c r="D361" s="332">
        <f t="shared" ref="D361:K361" si="107">D349*D340</f>
        <v>0</v>
      </c>
      <c r="E361" s="332">
        <f t="shared" si="107"/>
        <v>495.9076923076924</v>
      </c>
      <c r="F361" s="332"/>
      <c r="G361" s="332"/>
      <c r="H361" s="332"/>
      <c r="I361" s="332"/>
      <c r="J361" s="332"/>
      <c r="K361" s="332"/>
      <c r="L361" s="332"/>
      <c r="M361" s="332"/>
    </row>
    <row r="362" spans="2:13" ht="13.5" thickBot="1">
      <c r="B362" s="677"/>
      <c r="C362" s="484" t="s">
        <v>472</v>
      </c>
      <c r="D362" s="486">
        <f t="shared" ref="D362:K362" si="108">D350*D340</f>
        <v>0</v>
      </c>
      <c r="E362" s="486">
        <f t="shared" si="108"/>
        <v>4463.1692307692319</v>
      </c>
      <c r="F362" s="486"/>
      <c r="G362" s="486"/>
      <c r="H362" s="486"/>
      <c r="I362" s="486"/>
      <c r="J362" s="486"/>
      <c r="K362" s="486"/>
      <c r="L362" s="486"/>
      <c r="M362" s="486"/>
    </row>
    <row r="363" spans="2:13">
      <c r="B363" s="676" t="s">
        <v>429</v>
      </c>
      <c r="C363" s="483" t="s">
        <v>224</v>
      </c>
      <c r="D363" s="485">
        <f t="shared" ref="D363:E363" si="109">D341*D351</f>
        <v>0</v>
      </c>
      <c r="E363" s="485">
        <f t="shared" si="109"/>
        <v>0</v>
      </c>
      <c r="F363" s="485"/>
      <c r="G363" s="485"/>
      <c r="H363" s="485"/>
      <c r="I363" s="485"/>
      <c r="J363" s="485"/>
      <c r="K363" s="485"/>
      <c r="L363" s="485"/>
      <c r="M363" s="485"/>
    </row>
    <row r="364" spans="2:13">
      <c r="B364" s="676"/>
      <c r="C364" s="199" t="s">
        <v>471</v>
      </c>
      <c r="D364" s="332">
        <f t="shared" ref="D364:E364" si="110">D341*D352</f>
        <v>0</v>
      </c>
      <c r="E364" s="332">
        <f t="shared" si="110"/>
        <v>0</v>
      </c>
      <c r="F364" s="332"/>
      <c r="G364" s="332"/>
      <c r="H364" s="332"/>
      <c r="I364" s="332"/>
      <c r="J364" s="332"/>
      <c r="K364" s="332"/>
      <c r="L364" s="332"/>
      <c r="M364" s="332"/>
    </row>
    <row r="365" spans="2:13" ht="13.5" thickBot="1">
      <c r="B365" s="676"/>
      <c r="C365" s="484" t="s">
        <v>472</v>
      </c>
      <c r="D365" s="495">
        <f t="shared" ref="D365:E365" si="111">D341*D353</f>
        <v>0</v>
      </c>
      <c r="E365" s="495">
        <f t="shared" si="111"/>
        <v>0</v>
      </c>
      <c r="F365" s="495"/>
      <c r="G365" s="495"/>
      <c r="H365" s="495"/>
      <c r="I365" s="495"/>
      <c r="J365" s="495"/>
      <c r="K365" s="495"/>
      <c r="L365" s="495"/>
      <c r="M365" s="495"/>
    </row>
    <row r="366" spans="2:13" ht="18.5" customHeight="1" thickTop="1">
      <c r="B366" s="679" t="s">
        <v>431</v>
      </c>
      <c r="C366" s="483" t="s">
        <v>224</v>
      </c>
      <c r="D366" s="496">
        <f t="shared" ref="D366:K366" si="112">D363+D360+D357</f>
        <v>6038.6086985721977</v>
      </c>
      <c r="E366" s="496">
        <f t="shared" si="112"/>
        <v>32100.766264923768</v>
      </c>
      <c r="F366" s="496"/>
      <c r="G366" s="496"/>
      <c r="H366" s="496"/>
      <c r="I366" s="496"/>
      <c r="J366" s="496"/>
      <c r="K366" s="496"/>
      <c r="L366" s="496"/>
      <c r="M366" s="496"/>
    </row>
    <row r="367" spans="2:13" ht="18.5" customHeight="1">
      <c r="B367" s="676"/>
      <c r="C367" s="199" t="s">
        <v>471</v>
      </c>
      <c r="D367" s="332">
        <f t="shared" ref="D367:K368" si="113">D364+D361+D358</f>
        <v>754.82608732152471</v>
      </c>
      <c r="E367" s="332">
        <f t="shared" si="113"/>
        <v>5210.7077374683713</v>
      </c>
      <c r="F367" s="332"/>
      <c r="G367" s="332"/>
      <c r="H367" s="332"/>
      <c r="I367" s="332"/>
      <c r="J367" s="332"/>
      <c r="K367" s="332"/>
      <c r="L367" s="332"/>
      <c r="M367" s="332"/>
    </row>
    <row r="368" spans="2:13" ht="19" customHeight="1" thickBot="1">
      <c r="B368" s="680"/>
      <c r="C368" s="484" t="s">
        <v>472</v>
      </c>
      <c r="D368" s="497">
        <f t="shared" si="113"/>
        <v>8303.0869605367698</v>
      </c>
      <c r="E368" s="497">
        <f t="shared" si="113"/>
        <v>14795.603372291571</v>
      </c>
      <c r="F368" s="497"/>
      <c r="G368" s="497"/>
      <c r="H368" s="497"/>
      <c r="I368" s="497"/>
      <c r="J368" s="497"/>
      <c r="K368" s="497"/>
      <c r="L368" s="497"/>
      <c r="M368" s="497"/>
    </row>
    <row r="369" ht="13.5" thickTop="1"/>
  </sheetData>
  <mergeCells count="20">
    <mergeCell ref="B212:B219"/>
    <mergeCell ref="B225:B232"/>
    <mergeCell ref="B240:B247"/>
    <mergeCell ref="B123:B130"/>
    <mergeCell ref="B136:B143"/>
    <mergeCell ref="B169:B176"/>
    <mergeCell ref="B184:B191"/>
    <mergeCell ref="B197:B204"/>
    <mergeCell ref="B366:B368"/>
    <mergeCell ref="B357:B359"/>
    <mergeCell ref="B360:B362"/>
    <mergeCell ref="B363:B365"/>
    <mergeCell ref="B268:B273"/>
    <mergeCell ref="B278:B283"/>
    <mergeCell ref="B291:B296"/>
    <mergeCell ref="B304:B309"/>
    <mergeCell ref="B345:B347"/>
    <mergeCell ref="B339:B341"/>
    <mergeCell ref="B348:B350"/>
    <mergeCell ref="B351:B353"/>
  </mergeCells>
  <pageMargins left="0.7" right="0.7" top="0.75" bottom="0.75" header="0.3" footer="0.3"/>
  <pageSetup orientation="portrait" horizontalDpi="4294967292" verticalDpi="429496729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W106"/>
  <sheetViews>
    <sheetView showGridLines="0" zoomScale="60" zoomScaleNormal="60" zoomScalePageLayoutView="70" workbookViewId="0">
      <selection activeCell="S3" sqref="S3"/>
    </sheetView>
  </sheetViews>
  <sheetFormatPr defaultColWidth="8.81640625" defaultRowHeight="12.5"/>
  <cols>
    <col min="1" max="1" width="9.1796875" style="3" customWidth="1"/>
    <col min="2" max="3" width="11" style="3" customWidth="1"/>
    <col min="4" max="4" width="10.1796875" style="3" customWidth="1"/>
    <col min="5" max="5" width="9.1796875" style="3" customWidth="1"/>
    <col min="6" max="6" width="13.36328125" style="3" customWidth="1"/>
    <col min="7" max="10" width="10.81640625" style="3" customWidth="1"/>
    <col min="11" max="11" width="12" style="3" customWidth="1"/>
    <col min="12" max="12" width="11.6328125" style="3" customWidth="1"/>
    <col min="13" max="13" width="13" style="3" customWidth="1"/>
    <col min="14" max="14" width="13.6328125" style="3" customWidth="1"/>
    <col min="15" max="16" width="14.1796875" style="3" customWidth="1"/>
    <col min="17" max="17" width="10.453125" style="3" customWidth="1"/>
    <col min="18" max="18" width="13.453125" style="3" bestFit="1" customWidth="1"/>
    <col min="19" max="19" width="9.90625" style="3" customWidth="1"/>
    <col min="20" max="16384" width="8.81640625" style="3"/>
  </cols>
  <sheetData>
    <row r="2" spans="2:23" ht="23.25" customHeight="1">
      <c r="B2" s="56" t="str">
        <f>'Ethernet Dashboard'!$B$2</f>
        <v>LightCounting Mega Datacenter Report Database</v>
      </c>
      <c r="C2" s="56"/>
      <c r="D2" s="56"/>
      <c r="E2" s="5"/>
      <c r="F2" s="5"/>
    </row>
    <row r="3" spans="2:23" ht="15.5">
      <c r="B3" s="342" t="str">
        <f>Introduction!$B$3</f>
        <v>July 2020 - sample template</v>
      </c>
      <c r="C3" s="342"/>
    </row>
    <row r="4" spans="2:23" ht="21">
      <c r="B4" s="344" t="s">
        <v>452</v>
      </c>
      <c r="C4" s="344"/>
      <c r="D4" s="5"/>
      <c r="E4" s="5"/>
      <c r="F4" s="5"/>
      <c r="G4" s="16"/>
      <c r="H4" s="16"/>
      <c r="I4" s="16"/>
      <c r="J4" s="16"/>
      <c r="K4" s="16"/>
      <c r="L4" s="16"/>
      <c r="M4" s="16"/>
    </row>
    <row r="5" spans="2:23" ht="18">
      <c r="D5" s="5"/>
      <c r="E5" s="5"/>
      <c r="F5" s="5"/>
      <c r="G5" s="16"/>
      <c r="H5" s="16"/>
      <c r="I5" s="16"/>
      <c r="J5" s="16"/>
      <c r="K5" s="16"/>
      <c r="L5" s="16"/>
      <c r="O5" s="375"/>
    </row>
    <row r="6" spans="2:23" ht="18">
      <c r="D6" s="5"/>
      <c r="E6" s="5"/>
      <c r="F6" s="5"/>
      <c r="G6" s="16"/>
      <c r="H6" s="16"/>
      <c r="I6" s="16"/>
      <c r="J6" s="16"/>
      <c r="K6" s="16"/>
      <c r="L6" s="16"/>
      <c r="O6" s="412"/>
    </row>
    <row r="7" spans="2:23" ht="18">
      <c r="D7" s="5"/>
      <c r="E7" s="5"/>
      <c r="F7" s="5"/>
      <c r="G7" s="16"/>
      <c r="H7" s="16"/>
      <c r="I7" s="16"/>
      <c r="J7" s="16"/>
      <c r="O7" s="407" t="s">
        <v>263</v>
      </c>
      <c r="P7" s="408"/>
      <c r="Q7" s="408"/>
      <c r="R7" s="262">
        <v>2016</v>
      </c>
      <c r="S7" s="262">
        <v>2017</v>
      </c>
      <c r="T7" s="262">
        <v>2018</v>
      </c>
      <c r="U7" s="262">
        <v>2019</v>
      </c>
      <c r="V7" s="262">
        <v>2020</v>
      </c>
      <c r="W7" s="262">
        <v>2021</v>
      </c>
    </row>
    <row r="8" spans="2:23" ht="18">
      <c r="D8" s="5"/>
      <c r="E8" s="5"/>
      <c r="F8" s="5"/>
      <c r="G8" s="16"/>
      <c r="H8" s="16"/>
      <c r="I8" s="16"/>
      <c r="J8" s="16"/>
      <c r="O8" s="401" t="s">
        <v>264</v>
      </c>
      <c r="P8" s="402"/>
      <c r="Q8" s="402"/>
      <c r="R8" s="409">
        <v>391313.76120098727</v>
      </c>
      <c r="S8" s="409">
        <v>483830.82567395957</v>
      </c>
      <c r="T8" s="409"/>
      <c r="U8" s="409"/>
      <c r="V8" s="101"/>
      <c r="W8" s="101"/>
    </row>
    <row r="9" spans="2:23" ht="18">
      <c r="D9" s="5"/>
      <c r="E9" s="5"/>
      <c r="F9" s="5"/>
      <c r="G9" s="16"/>
      <c r="H9" s="16"/>
      <c r="I9" s="16"/>
      <c r="J9" s="16"/>
      <c r="O9" s="403" t="s">
        <v>265</v>
      </c>
      <c r="P9" s="404"/>
      <c r="Q9" s="404"/>
      <c r="R9" s="410">
        <v>227484.58229369106</v>
      </c>
      <c r="S9" s="410">
        <v>254092.40684706182</v>
      </c>
      <c r="T9" s="410"/>
      <c r="U9" s="410"/>
      <c r="V9" s="102"/>
      <c r="W9" s="102"/>
    </row>
    <row r="10" spans="2:23" ht="18">
      <c r="D10" s="5"/>
      <c r="E10" s="5"/>
      <c r="F10" s="5"/>
      <c r="G10" s="16"/>
      <c r="H10" s="16"/>
      <c r="I10" s="16"/>
      <c r="J10" s="16"/>
      <c r="O10" s="403" t="s">
        <v>266</v>
      </c>
      <c r="P10" s="404"/>
      <c r="Q10" s="404"/>
      <c r="R10" s="410">
        <v>3653446.2565053217</v>
      </c>
      <c r="S10" s="410">
        <v>3594174.6249789791</v>
      </c>
      <c r="T10" s="410"/>
      <c r="U10" s="410"/>
      <c r="V10" s="102"/>
      <c r="W10" s="102"/>
    </row>
    <row r="11" spans="2:23" ht="18">
      <c r="D11" s="5"/>
      <c r="E11" s="5"/>
      <c r="F11" s="5"/>
      <c r="G11" s="16"/>
      <c r="H11" s="16"/>
      <c r="I11" s="16"/>
      <c r="J11" s="16"/>
      <c r="O11" s="405"/>
      <c r="P11" s="406"/>
      <c r="Q11" s="406"/>
      <c r="R11" s="411"/>
      <c r="S11" s="411"/>
      <c r="T11" s="411"/>
      <c r="U11" s="411"/>
      <c r="V11" s="103"/>
      <c r="W11" s="103"/>
    </row>
    <row r="12" spans="2:23" ht="18">
      <c r="D12" s="5"/>
      <c r="E12" s="5"/>
      <c r="F12" s="5"/>
      <c r="G12" s="16"/>
      <c r="H12" s="16"/>
      <c r="I12" s="16"/>
      <c r="J12" s="16"/>
      <c r="K12" s="16"/>
      <c r="L12" s="16"/>
      <c r="O12" s="16"/>
    </row>
    <row r="13" spans="2:23" ht="18">
      <c r="D13" s="5"/>
      <c r="E13" s="5"/>
      <c r="F13" s="5"/>
      <c r="G13" s="16"/>
      <c r="H13" s="16"/>
      <c r="I13" s="16"/>
      <c r="J13" s="16"/>
      <c r="O13" s="375"/>
    </row>
    <row r="14" spans="2:23" ht="18">
      <c r="D14" s="5"/>
      <c r="E14" s="5"/>
      <c r="F14" s="5"/>
      <c r="G14" s="16"/>
      <c r="H14" s="16"/>
      <c r="I14" s="16"/>
      <c r="J14" s="16"/>
      <c r="O14" s="412"/>
    </row>
    <row r="15" spans="2:23" ht="18">
      <c r="D15" s="5"/>
      <c r="E15" s="5"/>
      <c r="F15" s="5"/>
      <c r="G15" s="16"/>
      <c r="H15" s="16"/>
      <c r="I15" s="16"/>
      <c r="J15" s="16"/>
      <c r="O15" s="413" t="s">
        <v>267</v>
      </c>
      <c r="P15" s="414"/>
      <c r="Q15" s="414"/>
      <c r="R15" s="265">
        <v>2016</v>
      </c>
      <c r="S15" s="265">
        <v>2017</v>
      </c>
      <c r="T15" s="265">
        <v>2018</v>
      </c>
      <c r="U15" s="265">
        <v>2019</v>
      </c>
      <c r="V15" s="265">
        <v>2020</v>
      </c>
      <c r="W15" s="265">
        <v>2021</v>
      </c>
    </row>
    <row r="16" spans="2:23" ht="18">
      <c r="D16" s="5"/>
      <c r="E16" s="5"/>
      <c r="F16" s="5"/>
      <c r="G16" s="16"/>
      <c r="H16" s="16"/>
      <c r="I16" s="16"/>
      <c r="J16" s="16"/>
      <c r="O16" s="401" t="s">
        <v>264</v>
      </c>
      <c r="P16" s="402"/>
      <c r="Q16" s="402"/>
      <c r="R16" s="409">
        <v>28987.034874701203</v>
      </c>
      <c r="S16" s="409">
        <v>48436.91</v>
      </c>
      <c r="T16" s="409"/>
      <c r="U16" s="409"/>
      <c r="V16" s="101"/>
      <c r="W16" s="101"/>
    </row>
    <row r="17" spans="2:23" ht="13">
      <c r="O17" s="403" t="s">
        <v>265</v>
      </c>
      <c r="P17" s="404"/>
      <c r="Q17" s="404"/>
      <c r="R17" s="410">
        <v>75949.14512529879</v>
      </c>
      <c r="S17" s="410">
        <v>51465.130000000005</v>
      </c>
      <c r="T17" s="410"/>
      <c r="U17" s="410"/>
      <c r="V17" s="102"/>
      <c r="W17" s="102"/>
    </row>
    <row r="18" spans="2:23" ht="13">
      <c r="O18" s="403" t="s">
        <v>266</v>
      </c>
      <c r="P18" s="404"/>
      <c r="Q18" s="404"/>
      <c r="R18" s="410">
        <v>32451.72</v>
      </c>
      <c r="S18" s="410">
        <v>63847.539999999986</v>
      </c>
      <c r="T18" s="410"/>
      <c r="U18" s="410"/>
      <c r="V18" s="102"/>
      <c r="W18" s="102"/>
    </row>
    <row r="19" spans="2:23" ht="13">
      <c r="O19" s="43" t="s">
        <v>268</v>
      </c>
      <c r="P19" s="415"/>
      <c r="Q19" s="415"/>
      <c r="R19" s="411">
        <v>74689</v>
      </c>
      <c r="S19" s="411">
        <v>94122.420000000027</v>
      </c>
      <c r="T19" s="411"/>
      <c r="U19" s="411"/>
      <c r="V19" s="44"/>
      <c r="W19" s="44"/>
    </row>
    <row r="20" spans="2:23" s="186" customFormat="1" ht="13"/>
    <row r="21" spans="2:23" s="186" customFormat="1" ht="13"/>
    <row r="22" spans="2:23" s="186" customFormat="1" ht="15.5">
      <c r="B22" s="122" t="s">
        <v>213</v>
      </c>
      <c r="C22" s="122"/>
    </row>
    <row r="23" spans="2:23" s="186" customFormat="1" ht="15.5">
      <c r="B23" s="122" t="s">
        <v>240</v>
      </c>
      <c r="C23" s="122"/>
    </row>
    <row r="24" spans="2:23" s="186" customFormat="1" ht="13"/>
    <row r="25" spans="2:23" s="186" customFormat="1" ht="13"/>
    <row r="26" spans="2:23" s="186" customFormat="1" ht="13"/>
    <row r="27" spans="2:23" s="186" customFormat="1" ht="13"/>
    <row r="28" spans="2:23" s="186" customFormat="1" ht="13"/>
    <row r="29" spans="2:23" s="186" customFormat="1" ht="13"/>
    <row r="30" spans="2:23" s="186" customFormat="1" ht="13"/>
    <row r="31" spans="2:23" s="186" customFormat="1" ht="13"/>
    <row r="32" spans="2:23" s="186" customFormat="1" ht="13"/>
    <row r="33" spans="2:16" s="186" customFormat="1" ht="13"/>
    <row r="34" spans="2:16" s="186" customFormat="1" ht="13"/>
    <row r="35" spans="2:16" s="186" customFormat="1" ht="13"/>
    <row r="36" spans="2:16" s="186" customFormat="1" ht="13"/>
    <row r="37" spans="2:16" s="186" customFormat="1" ht="13"/>
    <row r="38" spans="2:16" s="186" customFormat="1" ht="13"/>
    <row r="39" spans="2:16" s="186" customFormat="1" ht="13"/>
    <row r="40" spans="2:16" s="186" customFormat="1" ht="13">
      <c r="P40" s="186" t="e">
        <f>P43/P45</f>
        <v>#DIV/0!</v>
      </c>
    </row>
    <row r="41" spans="2:16" s="186" customFormat="1" ht="13"/>
    <row r="42" spans="2:16" s="186" customFormat="1" ht="13">
      <c r="F42" s="186" t="s">
        <v>301</v>
      </c>
      <c r="G42" s="556">
        <v>2016</v>
      </c>
      <c r="H42" s="265">
        <v>2017</v>
      </c>
      <c r="I42" s="265">
        <v>2018</v>
      </c>
      <c r="J42" s="265">
        <v>2019</v>
      </c>
      <c r="K42" s="265">
        <v>2020</v>
      </c>
      <c r="L42" s="265">
        <v>2021</v>
      </c>
      <c r="M42" s="265">
        <v>2022</v>
      </c>
      <c r="N42" s="265">
        <v>2023</v>
      </c>
      <c r="O42" s="265">
        <v>2024</v>
      </c>
      <c r="P42" s="265">
        <v>2025</v>
      </c>
    </row>
    <row r="43" spans="2:16" s="186" customFormat="1" ht="13">
      <c r="F43" s="189" t="s">
        <v>117</v>
      </c>
      <c r="G43" s="370">
        <f>'AOC-EOMs'!G106</f>
        <v>121.62186288155685</v>
      </c>
      <c r="H43" s="416">
        <f>'AOC-EOMs'!H106</f>
        <v>155.42490811267211</v>
      </c>
      <c r="I43" s="416"/>
      <c r="J43" s="416"/>
      <c r="K43" s="416"/>
      <c r="L43" s="416"/>
      <c r="M43" s="416"/>
      <c r="N43" s="416"/>
      <c r="O43" s="416"/>
      <c r="P43" s="417"/>
    </row>
    <row r="44" spans="2:16" s="186" customFormat="1" ht="13">
      <c r="F44" s="219" t="s">
        <v>191</v>
      </c>
      <c r="G44" s="595">
        <f t="shared" ref="G44:H44" si="0">G45-G43</f>
        <v>317.30994357015214</v>
      </c>
      <c r="H44" s="336">
        <f t="shared" si="0"/>
        <v>284.50689833903687</v>
      </c>
      <c r="I44" s="336"/>
      <c r="J44" s="336"/>
      <c r="K44" s="336"/>
      <c r="L44" s="336"/>
      <c r="M44" s="336"/>
      <c r="N44" s="336"/>
      <c r="O44" s="336"/>
      <c r="P44" s="418"/>
    </row>
    <row r="45" spans="2:16" s="186" customFormat="1" ht="13">
      <c r="F45" s="219" t="s">
        <v>13</v>
      </c>
      <c r="G45" s="281">
        <v>438.93180645170901</v>
      </c>
      <c r="H45" s="282">
        <v>439.93180645170901</v>
      </c>
      <c r="I45" s="282"/>
      <c r="J45" s="282"/>
      <c r="K45" s="282"/>
      <c r="L45" s="282"/>
      <c r="M45" s="282"/>
      <c r="N45" s="282"/>
      <c r="O45" s="282"/>
      <c r="P45" s="419"/>
    </row>
    <row r="46" spans="2:16" s="186" customFormat="1" ht="13"/>
    <row r="48" spans="2:16" ht="21">
      <c r="B48" s="14" t="s">
        <v>194</v>
      </c>
      <c r="C48" s="14"/>
      <c r="D48" s="14"/>
      <c r="E48" s="14"/>
      <c r="F48" s="14"/>
      <c r="G48" s="186"/>
      <c r="H48" s="186"/>
      <c r="I48" s="186"/>
      <c r="J48" s="186"/>
      <c r="K48" s="186"/>
      <c r="L48" s="203"/>
      <c r="M48" s="375"/>
    </row>
    <row r="49" spans="2:20" ht="13">
      <c r="B49" s="312" t="s">
        <v>163</v>
      </c>
      <c r="C49" s="313" t="s">
        <v>451</v>
      </c>
      <c r="D49" s="313" t="s">
        <v>164</v>
      </c>
      <c r="E49" s="313" t="s">
        <v>165</v>
      </c>
      <c r="F49" s="314" t="s">
        <v>32</v>
      </c>
      <c r="G49" s="315">
        <v>2016</v>
      </c>
      <c r="H49" s="315">
        <v>2017</v>
      </c>
      <c r="I49" s="315">
        <v>2018</v>
      </c>
      <c r="J49" s="315">
        <v>2019</v>
      </c>
      <c r="K49" s="315">
        <v>2020</v>
      </c>
      <c r="L49" s="265">
        <v>2021</v>
      </c>
      <c r="M49" s="265">
        <v>2022</v>
      </c>
      <c r="N49" s="265">
        <v>2023</v>
      </c>
      <c r="O49" s="265">
        <v>2024</v>
      </c>
      <c r="P49" s="265">
        <v>2025</v>
      </c>
    </row>
    <row r="50" spans="2:20" ht="13">
      <c r="B50" s="316" t="s">
        <v>173</v>
      </c>
      <c r="C50" s="317" t="s">
        <v>48</v>
      </c>
      <c r="D50" s="317" t="s">
        <v>166</v>
      </c>
      <c r="E50" s="317">
        <v>1</v>
      </c>
      <c r="F50" s="318" t="s">
        <v>40</v>
      </c>
      <c r="G50" s="399">
        <v>1654178</v>
      </c>
      <c r="H50" s="399">
        <v>3231705</v>
      </c>
      <c r="I50" s="399"/>
      <c r="J50" s="399"/>
      <c r="K50" s="399"/>
      <c r="L50" s="399"/>
      <c r="M50" s="399"/>
      <c r="N50" s="399"/>
      <c r="O50" s="399"/>
      <c r="P50" s="399"/>
      <c r="Q50" s="498"/>
      <c r="S50" s="498"/>
      <c r="T50" s="498"/>
    </row>
    <row r="51" spans="2:20" ht="13">
      <c r="B51" s="319" t="s">
        <v>173</v>
      </c>
      <c r="C51" s="110" t="s">
        <v>346</v>
      </c>
      <c r="D51" s="110" t="s">
        <v>166</v>
      </c>
      <c r="E51" s="110">
        <v>4</v>
      </c>
      <c r="F51" s="320" t="s">
        <v>63</v>
      </c>
      <c r="G51" s="21">
        <v>314531.97262056964</v>
      </c>
      <c r="H51" s="21">
        <v>193572.31999999998</v>
      </c>
      <c r="I51" s="21"/>
      <c r="J51" s="21"/>
      <c r="K51" s="21"/>
      <c r="L51" s="21"/>
      <c r="M51" s="21"/>
      <c r="N51" s="21"/>
      <c r="O51" s="21"/>
      <c r="P51" s="21"/>
      <c r="Q51" s="498"/>
      <c r="S51" s="498"/>
      <c r="T51" s="498"/>
    </row>
    <row r="52" spans="2:20" ht="13">
      <c r="B52" s="319" t="s">
        <v>173</v>
      </c>
      <c r="C52" s="110" t="s">
        <v>346</v>
      </c>
      <c r="D52" s="110" t="s">
        <v>166</v>
      </c>
      <c r="E52" s="110" t="s">
        <v>258</v>
      </c>
      <c r="F52" s="320" t="s">
        <v>259</v>
      </c>
      <c r="G52" s="21">
        <v>42400</v>
      </c>
      <c r="H52" s="21">
        <v>37000</v>
      </c>
      <c r="I52" s="21"/>
      <c r="J52" s="21"/>
      <c r="K52" s="21"/>
      <c r="L52" s="21"/>
      <c r="M52" s="21"/>
      <c r="N52" s="21"/>
      <c r="O52" s="21"/>
      <c r="P52" s="21"/>
      <c r="Q52" s="498"/>
      <c r="S52" s="498"/>
      <c r="T52" s="498"/>
    </row>
    <row r="53" spans="2:20" ht="13">
      <c r="B53" s="319" t="s">
        <v>174</v>
      </c>
      <c r="C53" s="110" t="s">
        <v>433</v>
      </c>
      <c r="D53" s="110" t="s">
        <v>166</v>
      </c>
      <c r="E53" s="110">
        <v>12</v>
      </c>
      <c r="F53" s="320" t="s">
        <v>175</v>
      </c>
      <c r="G53" s="21">
        <v>0</v>
      </c>
      <c r="H53" s="21">
        <v>0</v>
      </c>
      <c r="I53" s="21"/>
      <c r="J53" s="21"/>
      <c r="K53" s="21"/>
      <c r="L53" s="21"/>
      <c r="M53" s="21"/>
      <c r="N53" s="21"/>
      <c r="O53" s="21"/>
      <c r="P53" s="21"/>
      <c r="Q53" s="498"/>
      <c r="S53" s="498"/>
      <c r="T53" s="498"/>
    </row>
    <row r="54" spans="2:20" ht="13">
      <c r="B54" s="319" t="s">
        <v>174</v>
      </c>
      <c r="C54" s="110" t="s">
        <v>433</v>
      </c>
      <c r="D54" s="110" t="s">
        <v>176</v>
      </c>
      <c r="E54" s="110">
        <v>12</v>
      </c>
      <c r="F54" s="320" t="s">
        <v>175</v>
      </c>
      <c r="G54" s="21">
        <v>0</v>
      </c>
      <c r="H54" s="21">
        <v>0</v>
      </c>
      <c r="I54" s="21"/>
      <c r="J54" s="21"/>
      <c r="K54" s="21"/>
      <c r="L54" s="21"/>
      <c r="M54" s="21"/>
      <c r="N54" s="21"/>
      <c r="O54" s="21"/>
      <c r="P54" s="21"/>
      <c r="Q54" s="498"/>
      <c r="S54" s="498"/>
      <c r="T54" s="498"/>
    </row>
    <row r="55" spans="2:20" ht="13">
      <c r="B55" s="319" t="s">
        <v>177</v>
      </c>
      <c r="C55" s="110" t="s">
        <v>434</v>
      </c>
      <c r="D55" s="110" t="s">
        <v>166</v>
      </c>
      <c r="E55" s="110">
        <v>4</v>
      </c>
      <c r="F55" s="320" t="s">
        <v>63</v>
      </c>
      <c r="G55" s="21">
        <v>0</v>
      </c>
      <c r="H55" s="21">
        <v>0</v>
      </c>
      <c r="I55" s="21"/>
      <c r="J55" s="21"/>
      <c r="K55" s="21"/>
      <c r="L55" s="21"/>
      <c r="M55" s="21"/>
      <c r="N55" s="21"/>
      <c r="O55" s="21"/>
      <c r="P55" s="21"/>
      <c r="Q55" s="498"/>
      <c r="S55" s="498"/>
      <c r="T55" s="498"/>
    </row>
    <row r="56" spans="2:20" ht="13">
      <c r="B56" s="319" t="s">
        <v>435</v>
      </c>
      <c r="C56" s="110" t="s">
        <v>436</v>
      </c>
      <c r="D56" s="110" t="s">
        <v>166</v>
      </c>
      <c r="E56" s="110">
        <v>4</v>
      </c>
      <c r="F56" s="320" t="s">
        <v>178</v>
      </c>
      <c r="G56" s="21">
        <v>23040</v>
      </c>
      <c r="H56" s="21">
        <v>32850</v>
      </c>
      <c r="I56" s="21"/>
      <c r="J56" s="21"/>
      <c r="K56" s="21"/>
      <c r="L56" s="21"/>
      <c r="M56" s="21"/>
      <c r="N56" s="21"/>
      <c r="O56" s="21"/>
      <c r="P56" s="21"/>
      <c r="Q56" s="498"/>
      <c r="S56" s="498"/>
      <c r="T56" s="498"/>
    </row>
    <row r="57" spans="2:20" ht="13">
      <c r="B57" s="319" t="s">
        <v>179</v>
      </c>
      <c r="C57" s="110" t="s">
        <v>437</v>
      </c>
      <c r="D57" s="110" t="s">
        <v>170</v>
      </c>
      <c r="E57" s="110" t="s">
        <v>260</v>
      </c>
      <c r="F57" s="320" t="s">
        <v>176</v>
      </c>
      <c r="G57" s="21">
        <v>0</v>
      </c>
      <c r="H57" s="21">
        <v>0</v>
      </c>
      <c r="I57" s="21"/>
      <c r="J57" s="21"/>
      <c r="K57" s="21"/>
      <c r="L57" s="21"/>
      <c r="M57" s="21"/>
      <c r="N57" s="21"/>
      <c r="O57" s="21"/>
      <c r="P57" s="21"/>
      <c r="Q57" s="498"/>
      <c r="S57" s="498"/>
      <c r="T57" s="498"/>
    </row>
    <row r="58" spans="2:20" ht="13">
      <c r="B58" s="319" t="s">
        <v>179</v>
      </c>
      <c r="C58" s="110" t="s">
        <v>438</v>
      </c>
      <c r="D58" s="110" t="s">
        <v>170</v>
      </c>
      <c r="E58" s="110">
        <v>12</v>
      </c>
      <c r="F58" s="320" t="s">
        <v>180</v>
      </c>
      <c r="G58" s="21">
        <v>11251.72</v>
      </c>
      <c r="H58" s="21">
        <v>4802.04</v>
      </c>
      <c r="I58" s="21"/>
      <c r="J58" s="21"/>
      <c r="K58" s="21"/>
      <c r="L58" s="21"/>
      <c r="M58" s="21"/>
      <c r="N58" s="21"/>
      <c r="O58" s="21"/>
      <c r="P58" s="21"/>
      <c r="Q58" s="498"/>
      <c r="S58" s="498"/>
      <c r="T58" s="498"/>
    </row>
    <row r="59" spans="2:20" ht="13">
      <c r="B59" s="319" t="s">
        <v>171</v>
      </c>
      <c r="C59" s="110" t="s">
        <v>439</v>
      </c>
      <c r="D59" s="110" t="s">
        <v>166</v>
      </c>
      <c r="E59" s="110">
        <v>1</v>
      </c>
      <c r="F59" s="320" t="s">
        <v>84</v>
      </c>
      <c r="G59" s="21">
        <v>10000</v>
      </c>
      <c r="H59" s="21">
        <v>170652</v>
      </c>
      <c r="I59" s="21"/>
      <c r="J59" s="21"/>
      <c r="K59" s="21"/>
      <c r="L59" s="21"/>
      <c r="M59" s="21"/>
      <c r="N59" s="21"/>
      <c r="O59" s="21"/>
      <c r="P59" s="21"/>
      <c r="Q59" s="498"/>
      <c r="S59" s="498"/>
      <c r="T59" s="498"/>
    </row>
    <row r="60" spans="2:20" ht="13">
      <c r="B60" s="319" t="s">
        <v>171</v>
      </c>
      <c r="C60" s="110" t="s">
        <v>49</v>
      </c>
      <c r="D60" s="110" t="s">
        <v>166</v>
      </c>
      <c r="E60" s="110">
        <v>4</v>
      </c>
      <c r="F60" s="320" t="s">
        <v>37</v>
      </c>
      <c r="G60" s="21">
        <v>49000</v>
      </c>
      <c r="H60" s="21">
        <v>88519.05</v>
      </c>
      <c r="I60" s="21"/>
      <c r="J60" s="21"/>
      <c r="K60" s="21"/>
      <c r="L60" s="21"/>
      <c r="M60" s="21"/>
      <c r="N60" s="21"/>
      <c r="O60" s="21"/>
      <c r="P60" s="21"/>
      <c r="Q60" s="498"/>
      <c r="S60" s="498"/>
      <c r="T60" s="498"/>
    </row>
    <row r="61" spans="2:20" ht="13">
      <c r="B61" s="319" t="s">
        <v>171</v>
      </c>
      <c r="C61" s="110" t="s">
        <v>49</v>
      </c>
      <c r="D61" s="110" t="s">
        <v>166</v>
      </c>
      <c r="E61" s="110" t="s">
        <v>258</v>
      </c>
      <c r="F61" s="320" t="s">
        <v>261</v>
      </c>
      <c r="G61" s="21">
        <v>0</v>
      </c>
      <c r="H61" s="21">
        <v>3500</v>
      </c>
      <c r="I61" s="21"/>
      <c r="J61" s="21"/>
      <c r="K61" s="21"/>
      <c r="L61" s="21"/>
      <c r="M61" s="21"/>
      <c r="N61" s="21"/>
      <c r="O61" s="21"/>
      <c r="P61" s="21"/>
      <c r="Q61" s="498"/>
      <c r="S61" s="498"/>
      <c r="T61" s="498"/>
    </row>
    <row r="62" spans="2:20" ht="13">
      <c r="B62" s="319" t="s">
        <v>318</v>
      </c>
      <c r="C62" s="110" t="s">
        <v>440</v>
      </c>
      <c r="D62" s="110" t="s">
        <v>166</v>
      </c>
      <c r="E62" s="110">
        <v>4</v>
      </c>
      <c r="F62" s="320" t="s">
        <v>178</v>
      </c>
      <c r="G62" s="21">
        <v>0</v>
      </c>
      <c r="H62" s="21">
        <v>0</v>
      </c>
      <c r="I62" s="21"/>
      <c r="J62" s="21"/>
      <c r="K62" s="21"/>
      <c r="L62" s="21"/>
      <c r="M62" s="21"/>
      <c r="N62" s="21"/>
      <c r="O62" s="21"/>
      <c r="P62" s="21"/>
      <c r="Q62" s="498"/>
      <c r="S62" s="498"/>
      <c r="T62" s="498"/>
    </row>
    <row r="63" spans="2:20" ht="13">
      <c r="B63" s="319" t="s">
        <v>171</v>
      </c>
      <c r="C63" s="110" t="s">
        <v>441</v>
      </c>
      <c r="D63" s="110" t="s">
        <v>166</v>
      </c>
      <c r="E63" s="110">
        <v>12</v>
      </c>
      <c r="F63" s="320" t="s">
        <v>181</v>
      </c>
      <c r="G63" s="21">
        <v>0</v>
      </c>
      <c r="H63" s="21">
        <v>0</v>
      </c>
      <c r="I63" s="21"/>
      <c r="J63" s="21"/>
      <c r="K63" s="21"/>
      <c r="L63" s="21"/>
      <c r="M63" s="21"/>
      <c r="N63" s="21"/>
      <c r="O63" s="21"/>
      <c r="P63" s="21"/>
      <c r="Q63" s="498"/>
      <c r="S63" s="498"/>
      <c r="T63" s="498"/>
    </row>
    <row r="64" spans="2:20" ht="13">
      <c r="B64" s="319" t="s">
        <v>171</v>
      </c>
      <c r="C64" s="110" t="s">
        <v>442</v>
      </c>
      <c r="D64" s="110" t="s">
        <v>170</v>
      </c>
      <c r="E64" s="110" t="s">
        <v>443</v>
      </c>
      <c r="F64" s="320" t="s">
        <v>176</v>
      </c>
      <c r="G64" s="21">
        <v>21200</v>
      </c>
      <c r="H64" s="21">
        <v>59045.499999999985</v>
      </c>
      <c r="I64" s="21"/>
      <c r="J64" s="21"/>
      <c r="K64" s="21"/>
      <c r="L64" s="21"/>
      <c r="M64" s="21"/>
      <c r="N64" s="21"/>
      <c r="O64" s="21"/>
      <c r="P64" s="21"/>
      <c r="Q64" s="498"/>
      <c r="S64" s="498"/>
      <c r="T64" s="498"/>
    </row>
    <row r="65" spans="2:20" ht="13">
      <c r="B65" s="319" t="s">
        <v>171</v>
      </c>
      <c r="C65" s="110" t="s">
        <v>444</v>
      </c>
      <c r="D65" s="110" t="s">
        <v>170</v>
      </c>
      <c r="E65" s="110" t="s">
        <v>182</v>
      </c>
      <c r="F65" s="320" t="s">
        <v>180</v>
      </c>
      <c r="G65" s="21">
        <v>0</v>
      </c>
      <c r="H65" s="21">
        <v>0</v>
      </c>
      <c r="I65" s="21"/>
      <c r="J65" s="21"/>
      <c r="K65" s="21"/>
      <c r="L65" s="21"/>
      <c r="M65" s="21"/>
      <c r="N65" s="21"/>
      <c r="O65" s="21"/>
      <c r="P65" s="21"/>
      <c r="Q65" s="498"/>
      <c r="S65" s="498"/>
      <c r="T65" s="498"/>
    </row>
    <row r="66" spans="2:20" ht="13">
      <c r="B66" s="319" t="s">
        <v>171</v>
      </c>
      <c r="C66" s="110" t="s">
        <v>441</v>
      </c>
      <c r="D66" s="110" t="s">
        <v>176</v>
      </c>
      <c r="E66" s="110">
        <v>12</v>
      </c>
      <c r="F66" s="320" t="s">
        <v>181</v>
      </c>
      <c r="G66" s="21">
        <v>0</v>
      </c>
      <c r="H66" s="21">
        <v>0</v>
      </c>
      <c r="I66" s="21"/>
      <c r="J66" s="21"/>
      <c r="K66" s="21"/>
      <c r="L66" s="21"/>
      <c r="M66" s="21"/>
      <c r="N66" s="21"/>
      <c r="O66" s="21"/>
      <c r="P66" s="21"/>
      <c r="Q66" s="498"/>
      <c r="S66" s="498"/>
      <c r="T66" s="498"/>
    </row>
    <row r="67" spans="2:20" ht="13">
      <c r="B67" s="319" t="s">
        <v>172</v>
      </c>
      <c r="C67" s="110" t="s">
        <v>396</v>
      </c>
      <c r="D67" s="110" t="s">
        <v>166</v>
      </c>
      <c r="E67" s="110">
        <v>1</v>
      </c>
      <c r="F67" s="320" t="s">
        <v>183</v>
      </c>
      <c r="G67" s="21">
        <v>0</v>
      </c>
      <c r="H67" s="21">
        <v>0</v>
      </c>
      <c r="I67" s="21"/>
      <c r="J67" s="21"/>
      <c r="K67" s="21"/>
      <c r="L67" s="21"/>
      <c r="M67" s="21"/>
      <c r="N67" s="21"/>
      <c r="O67" s="21"/>
      <c r="P67" s="21"/>
      <c r="Q67" s="498"/>
      <c r="S67" s="498"/>
      <c r="T67" s="498"/>
    </row>
    <row r="68" spans="2:20" ht="13">
      <c r="B68" s="319" t="s">
        <v>172</v>
      </c>
      <c r="C68" s="110" t="s">
        <v>105</v>
      </c>
      <c r="D68" s="110" t="s">
        <v>166</v>
      </c>
      <c r="E68" s="110">
        <v>4</v>
      </c>
      <c r="F68" s="320" t="s">
        <v>184</v>
      </c>
      <c r="G68" s="21">
        <v>0</v>
      </c>
      <c r="H68" s="21">
        <v>0</v>
      </c>
      <c r="I68" s="21"/>
      <c r="J68" s="21"/>
      <c r="K68" s="21"/>
      <c r="L68" s="21"/>
      <c r="M68" s="21"/>
      <c r="N68" s="21"/>
      <c r="O68" s="21"/>
      <c r="P68" s="21"/>
      <c r="Q68" s="498"/>
      <c r="S68" s="498"/>
      <c r="T68" s="498"/>
    </row>
    <row r="69" spans="2:20" ht="13">
      <c r="B69" s="319" t="s">
        <v>172</v>
      </c>
      <c r="C69" s="110" t="s">
        <v>445</v>
      </c>
      <c r="D69" s="110" t="s">
        <v>170</v>
      </c>
      <c r="E69" s="110" t="s">
        <v>262</v>
      </c>
      <c r="F69" s="320" t="s">
        <v>185</v>
      </c>
      <c r="G69" s="21">
        <v>0</v>
      </c>
      <c r="H69" s="21">
        <v>0</v>
      </c>
      <c r="I69" s="21"/>
      <c r="J69" s="21"/>
      <c r="K69" s="21"/>
      <c r="L69" s="21"/>
      <c r="M69" s="21"/>
      <c r="N69" s="21"/>
      <c r="O69" s="21"/>
      <c r="P69" s="21"/>
      <c r="Q69" s="498"/>
      <c r="S69" s="498"/>
      <c r="T69" s="498"/>
    </row>
    <row r="70" spans="2:20" ht="13">
      <c r="B70" s="319" t="s">
        <v>172</v>
      </c>
      <c r="C70" s="110" t="s">
        <v>446</v>
      </c>
      <c r="D70" s="110" t="s">
        <v>166</v>
      </c>
      <c r="E70" s="110" t="s">
        <v>447</v>
      </c>
      <c r="F70" s="320" t="s">
        <v>448</v>
      </c>
      <c r="G70" s="21">
        <v>0</v>
      </c>
      <c r="H70" s="21">
        <v>0</v>
      </c>
      <c r="I70" s="21"/>
      <c r="J70" s="21"/>
      <c r="K70" s="21"/>
      <c r="L70" s="21"/>
      <c r="M70" s="21"/>
      <c r="N70" s="21"/>
      <c r="O70" s="21"/>
      <c r="P70" s="21"/>
      <c r="Q70" s="498"/>
      <c r="S70" s="498"/>
      <c r="T70" s="498"/>
    </row>
    <row r="71" spans="2:20" ht="13">
      <c r="B71" s="319" t="s">
        <v>172</v>
      </c>
      <c r="C71" s="110" t="s">
        <v>49</v>
      </c>
      <c r="D71" s="110" t="s">
        <v>166</v>
      </c>
      <c r="E71" s="110">
        <v>2</v>
      </c>
      <c r="F71" s="320" t="s">
        <v>449</v>
      </c>
      <c r="G71" s="21">
        <v>0</v>
      </c>
      <c r="H71" s="21">
        <v>0</v>
      </c>
      <c r="I71" s="21"/>
      <c r="J71" s="21"/>
      <c r="K71" s="21"/>
      <c r="L71" s="21"/>
      <c r="M71" s="21"/>
      <c r="N71" s="21"/>
      <c r="O71" s="21"/>
      <c r="P71" s="21"/>
      <c r="Q71" s="498"/>
      <c r="S71" s="498"/>
      <c r="T71" s="498"/>
    </row>
    <row r="72" spans="2:20" ht="13">
      <c r="B72" s="319" t="s">
        <v>49</v>
      </c>
      <c r="C72" s="110" t="s">
        <v>450</v>
      </c>
      <c r="D72" s="110" t="s">
        <v>166</v>
      </c>
      <c r="E72" s="110">
        <v>8</v>
      </c>
      <c r="F72" s="320" t="s">
        <v>448</v>
      </c>
      <c r="G72" s="21">
        <v>0</v>
      </c>
      <c r="H72" s="21">
        <v>0</v>
      </c>
      <c r="I72" s="21"/>
      <c r="J72" s="21"/>
      <c r="K72" s="21"/>
      <c r="L72" s="21"/>
      <c r="M72" s="21"/>
      <c r="N72" s="21"/>
      <c r="O72" s="21"/>
      <c r="P72" s="21"/>
    </row>
    <row r="73" spans="2:20" ht="13">
      <c r="B73" s="38" t="s">
        <v>19</v>
      </c>
      <c r="C73" s="39"/>
      <c r="D73" s="39"/>
      <c r="E73" s="39"/>
      <c r="F73" s="40"/>
      <c r="G73" s="76">
        <f>SUM(G50:G72)</f>
        <v>2125601.6926205698</v>
      </c>
      <c r="H73" s="76">
        <f>SUM(H50:H72)</f>
        <v>3821645.9099999997</v>
      </c>
      <c r="I73" s="76"/>
      <c r="J73" s="76"/>
      <c r="K73" s="76"/>
      <c r="L73" s="76"/>
      <c r="M73" s="76"/>
      <c r="N73" s="76"/>
      <c r="O73" s="76"/>
      <c r="P73" s="76"/>
    </row>
    <row r="75" spans="2:20" ht="13">
      <c r="B75" s="188" t="s">
        <v>163</v>
      </c>
      <c r="C75" s="323"/>
      <c r="D75" s="322" t="s">
        <v>164</v>
      </c>
      <c r="E75" s="322" t="s">
        <v>165</v>
      </c>
      <c r="F75" s="310" t="s">
        <v>32</v>
      </c>
      <c r="G75" s="323">
        <v>2016</v>
      </c>
      <c r="H75" s="323">
        <v>2017</v>
      </c>
      <c r="I75" s="323"/>
      <c r="J75" s="323"/>
      <c r="K75" s="323"/>
      <c r="L75" s="323"/>
      <c r="M75" s="323"/>
      <c r="N75" s="323"/>
      <c r="O75" s="323"/>
      <c r="P75" s="323"/>
    </row>
    <row r="76" spans="2:20" ht="13">
      <c r="B76" s="312" t="s">
        <v>44</v>
      </c>
      <c r="C76" s="313"/>
      <c r="D76" s="313" t="s">
        <v>166</v>
      </c>
      <c r="E76" s="313" t="s">
        <v>167</v>
      </c>
      <c r="F76" s="314" t="s">
        <v>44</v>
      </c>
      <c r="G76" s="324">
        <f t="shared" ref="G76:P76" si="1">G50+G59+G67</f>
        <v>1664178</v>
      </c>
      <c r="H76" s="324">
        <f t="shared" si="1"/>
        <v>3402357</v>
      </c>
      <c r="I76" s="324"/>
      <c r="J76" s="324"/>
      <c r="K76" s="324"/>
      <c r="L76" s="324"/>
      <c r="M76" s="324"/>
      <c r="N76" s="324"/>
      <c r="O76" s="324"/>
      <c r="P76" s="324"/>
    </row>
    <row r="77" spans="2:20" ht="13">
      <c r="B77" s="325" t="s">
        <v>44</v>
      </c>
      <c r="C77" s="326"/>
      <c r="D77" s="326" t="s">
        <v>168</v>
      </c>
      <c r="E77" s="326" t="s">
        <v>169</v>
      </c>
      <c r="F77" s="327" t="s">
        <v>44</v>
      </c>
      <c r="G77" s="324">
        <f>G51+G53+G54+G55+G56+G60+G62+G63+G66+G68+G70+G71+G72</f>
        <v>386571.97262056964</v>
      </c>
      <c r="H77" s="324">
        <f t="shared" ref="H77:P77" si="2">H51+H53+H54+H55+H56+H60+H62+H63+H66+H68+H70+H71+H72</f>
        <v>314941.37</v>
      </c>
      <c r="I77" s="324"/>
      <c r="J77" s="324"/>
      <c r="K77" s="324"/>
      <c r="L77" s="324"/>
      <c r="M77" s="324"/>
      <c r="N77" s="324"/>
      <c r="O77" s="324"/>
      <c r="P77" s="324"/>
    </row>
    <row r="78" spans="2:20" ht="13">
      <c r="B78" s="325" t="s">
        <v>44</v>
      </c>
      <c r="C78" s="326"/>
      <c r="D78" s="326" t="s">
        <v>170</v>
      </c>
      <c r="E78" s="326" t="s">
        <v>44</v>
      </c>
      <c r="F78" s="327" t="s">
        <v>44</v>
      </c>
      <c r="G78" s="321">
        <f>+G57+G64+G65+G69+G58</f>
        <v>32451.72</v>
      </c>
      <c r="H78" s="321">
        <f>+H57+H64+H65+H69+H58</f>
        <v>63847.539999999986</v>
      </c>
      <c r="I78" s="321"/>
      <c r="J78" s="321"/>
      <c r="K78" s="321"/>
      <c r="L78" s="321"/>
      <c r="M78" s="321"/>
      <c r="N78" s="321"/>
      <c r="O78" s="321"/>
      <c r="P78" s="321"/>
    </row>
    <row r="79" spans="2:20" ht="13">
      <c r="B79" s="328" t="s">
        <v>13</v>
      </c>
      <c r="C79" s="322"/>
      <c r="D79" s="323" t="s">
        <v>44</v>
      </c>
      <c r="E79" s="323" t="s">
        <v>44</v>
      </c>
      <c r="F79" s="329" t="s">
        <v>44</v>
      </c>
      <c r="G79" s="311">
        <f t="shared" ref="G79:M79" si="3">SUM(G76:G78)</f>
        <v>2083201.6926205696</v>
      </c>
      <c r="H79" s="311">
        <f t="shared" si="3"/>
        <v>3781145.91</v>
      </c>
      <c r="I79" s="311"/>
      <c r="J79" s="311"/>
      <c r="K79" s="311"/>
      <c r="L79" s="311"/>
      <c r="M79" s="311"/>
      <c r="N79" s="311"/>
      <c r="O79" s="311"/>
      <c r="P79" s="311"/>
    </row>
    <row r="80" spans="2:20">
      <c r="L80" s="29"/>
      <c r="M80" s="29"/>
    </row>
    <row r="81" spans="2:16" ht="21">
      <c r="B81" s="14" t="s">
        <v>195</v>
      </c>
      <c r="C81" s="14"/>
      <c r="D81" s="14"/>
      <c r="E81" s="14"/>
      <c r="F81" s="14"/>
      <c r="G81" s="186"/>
      <c r="H81" s="186"/>
      <c r="I81" s="186"/>
      <c r="J81" s="186"/>
      <c r="K81" s="186"/>
      <c r="L81" s="203"/>
      <c r="M81" s="375"/>
    </row>
    <row r="82" spans="2:16" ht="13">
      <c r="B82" s="312" t="str">
        <f t="shared" ref="B82:F91" si="4">B49</f>
        <v>Lane Speed</v>
      </c>
      <c r="C82" s="313" t="str">
        <f t="shared" si="4"/>
        <v>Agg. Speed</v>
      </c>
      <c r="D82" s="313" t="str">
        <f t="shared" si="4"/>
        <v>Type</v>
      </c>
      <c r="E82" s="313" t="str">
        <f t="shared" si="4"/>
        <v>Lanes</v>
      </c>
      <c r="F82" s="314" t="str">
        <f t="shared" si="4"/>
        <v>Form Factor</v>
      </c>
      <c r="G82" s="315">
        <v>2016</v>
      </c>
      <c r="H82" s="315">
        <v>2017</v>
      </c>
      <c r="I82" s="315">
        <v>2018</v>
      </c>
      <c r="J82" s="315">
        <v>2019</v>
      </c>
      <c r="K82" s="315">
        <v>2020</v>
      </c>
      <c r="L82" s="265">
        <v>2021</v>
      </c>
      <c r="M82" s="265">
        <v>2022</v>
      </c>
      <c r="N82" s="265">
        <v>2023</v>
      </c>
      <c r="O82" s="265">
        <v>2024</v>
      </c>
      <c r="P82" s="265">
        <v>2025</v>
      </c>
    </row>
    <row r="83" spans="2:16" ht="13">
      <c r="B83" s="316" t="str">
        <f t="shared" si="4"/>
        <v>≤10G</v>
      </c>
      <c r="C83" s="317" t="str">
        <f t="shared" si="4"/>
        <v>10G</v>
      </c>
      <c r="D83" s="317" t="str">
        <f t="shared" si="4"/>
        <v>AOC</v>
      </c>
      <c r="E83" s="317">
        <f t="shared" si="4"/>
        <v>1</v>
      </c>
      <c r="F83" s="318" t="str">
        <f t="shared" si="4"/>
        <v>SFP+</v>
      </c>
      <c r="G83" s="106">
        <v>40.21456932280806</v>
      </c>
      <c r="H83" s="106">
        <v>60.527746000000008</v>
      </c>
      <c r="I83" s="106"/>
      <c r="J83" s="106"/>
      <c r="K83" s="106"/>
      <c r="L83" s="106"/>
      <c r="M83" s="106"/>
      <c r="N83" s="106"/>
      <c r="O83" s="106"/>
      <c r="P83" s="106"/>
    </row>
    <row r="84" spans="2:16" ht="13">
      <c r="B84" s="319" t="str">
        <f t="shared" si="4"/>
        <v>≤10G</v>
      </c>
      <c r="C84" s="110" t="str">
        <f t="shared" si="4"/>
        <v>40G</v>
      </c>
      <c r="D84" s="110" t="str">
        <f t="shared" si="4"/>
        <v>AOC</v>
      </c>
      <c r="E84" s="110">
        <f t="shared" si="4"/>
        <v>4</v>
      </c>
      <c r="F84" s="320" t="str">
        <f t="shared" si="4"/>
        <v>QSFP+</v>
      </c>
      <c r="G84" s="107">
        <v>32.03227451163373</v>
      </c>
      <c r="H84" s="107">
        <v>19.13333527999999</v>
      </c>
      <c r="I84" s="107"/>
      <c r="J84" s="107"/>
      <c r="K84" s="107"/>
      <c r="L84" s="107"/>
      <c r="M84" s="107"/>
      <c r="N84" s="107"/>
      <c r="O84" s="107"/>
      <c r="P84" s="107"/>
    </row>
    <row r="85" spans="2:16" ht="13">
      <c r="B85" s="319" t="str">
        <f t="shared" si="4"/>
        <v>≤10G</v>
      </c>
      <c r="C85" s="110" t="str">
        <f t="shared" si="4"/>
        <v>40G</v>
      </c>
      <c r="D85" s="110" t="str">
        <f t="shared" si="4"/>
        <v>AOC</v>
      </c>
      <c r="E85" s="110" t="str">
        <f t="shared" si="4"/>
        <v>4:1</v>
      </c>
      <c r="F85" s="320" t="str">
        <f t="shared" si="4"/>
        <v>QSFP+/SFP+</v>
      </c>
      <c r="G85" s="107">
        <v>6.7839999999999998</v>
      </c>
      <c r="H85" s="107">
        <v>5.7350000000000003</v>
      </c>
      <c r="I85" s="107"/>
      <c r="J85" s="107"/>
      <c r="K85" s="107"/>
      <c r="L85" s="107"/>
      <c r="M85" s="107"/>
      <c r="N85" s="107"/>
      <c r="O85" s="107"/>
      <c r="P85" s="107"/>
    </row>
    <row r="86" spans="2:16" ht="13">
      <c r="B86" s="319" t="str">
        <f t="shared" si="4"/>
        <v>≤12.5G</v>
      </c>
      <c r="C86" s="110" t="str">
        <f t="shared" si="4"/>
        <v>150G</v>
      </c>
      <c r="D86" s="110" t="str">
        <f t="shared" si="4"/>
        <v>AOC</v>
      </c>
      <c r="E86" s="110">
        <f t="shared" si="4"/>
        <v>12</v>
      </c>
      <c r="F86" s="320" t="str">
        <f t="shared" si="4"/>
        <v>CXP</v>
      </c>
      <c r="G86" s="107" t="s">
        <v>64</v>
      </c>
      <c r="H86" s="107" t="s">
        <v>64</v>
      </c>
      <c r="I86" s="107"/>
      <c r="J86" s="107"/>
      <c r="K86" s="107"/>
      <c r="L86" s="107"/>
      <c r="M86" s="107"/>
      <c r="N86" s="107"/>
      <c r="O86" s="107"/>
      <c r="P86" s="107"/>
    </row>
    <row r="87" spans="2:16" ht="13">
      <c r="B87" s="319" t="str">
        <f t="shared" si="4"/>
        <v>≤12.5G</v>
      </c>
      <c r="C87" s="110" t="str">
        <f t="shared" si="4"/>
        <v>150G</v>
      </c>
      <c r="D87" s="110" t="str">
        <f t="shared" si="4"/>
        <v>XCVR</v>
      </c>
      <c r="E87" s="110">
        <f t="shared" si="4"/>
        <v>12</v>
      </c>
      <c r="F87" s="320" t="str">
        <f t="shared" si="4"/>
        <v>CXP</v>
      </c>
      <c r="G87" s="107" t="s">
        <v>64</v>
      </c>
      <c r="H87" s="107" t="s">
        <v>64</v>
      </c>
      <c r="I87" s="107"/>
      <c r="J87" s="107"/>
      <c r="K87" s="107"/>
      <c r="L87" s="107"/>
      <c r="M87" s="107"/>
      <c r="N87" s="107"/>
      <c r="O87" s="107"/>
      <c r="P87" s="107"/>
    </row>
    <row r="88" spans="2:16" ht="13">
      <c r="B88" s="319" t="str">
        <f t="shared" si="4"/>
        <v>12-14G</v>
      </c>
      <c r="C88" s="110" t="str">
        <f t="shared" si="4"/>
        <v>56G</v>
      </c>
      <c r="D88" s="110" t="str">
        <f t="shared" si="4"/>
        <v>AOC</v>
      </c>
      <c r="E88" s="110">
        <f t="shared" si="4"/>
        <v>4</v>
      </c>
      <c r="F88" s="320" t="str">
        <f t="shared" si="4"/>
        <v>QSFP+</v>
      </c>
      <c r="G88" s="107" t="s">
        <v>64</v>
      </c>
      <c r="H88" s="107" t="s">
        <v>64</v>
      </c>
      <c r="I88" s="107"/>
      <c r="J88" s="107"/>
      <c r="K88" s="107"/>
      <c r="L88" s="107"/>
      <c r="M88" s="107"/>
      <c r="N88" s="107"/>
      <c r="O88" s="107"/>
      <c r="P88" s="107"/>
    </row>
    <row r="89" spans="2:16" ht="13">
      <c r="B89" s="319" t="str">
        <f t="shared" si="4"/>
        <v>12G</v>
      </c>
      <c r="C89" s="110" t="str">
        <f t="shared" si="4"/>
        <v>48G</v>
      </c>
      <c r="D89" s="110" t="str">
        <f t="shared" si="4"/>
        <v>AOC</v>
      </c>
      <c r="E89" s="110">
        <f t="shared" si="4"/>
        <v>4</v>
      </c>
      <c r="F89" s="320" t="str">
        <f t="shared" si="4"/>
        <v>Mini-SAS HD</v>
      </c>
      <c r="G89" s="107">
        <v>3.9167999999999998</v>
      </c>
      <c r="H89" s="107">
        <v>4.3700454545454539</v>
      </c>
      <c r="I89" s="107"/>
      <c r="J89" s="107"/>
      <c r="K89" s="107"/>
      <c r="L89" s="107"/>
      <c r="M89" s="107"/>
      <c r="N89" s="107"/>
      <c r="O89" s="107"/>
      <c r="P89" s="107"/>
    </row>
    <row r="90" spans="2:16" ht="13">
      <c r="B90" s="319" t="str">
        <f t="shared" si="4"/>
        <v>≤16G</v>
      </c>
      <c r="C90" s="110" t="str">
        <f t="shared" si="4"/>
        <v>64G, 192G</v>
      </c>
      <c r="D90" s="110" t="str">
        <f t="shared" si="4"/>
        <v>EOM</v>
      </c>
      <c r="E90" s="110" t="str">
        <f t="shared" si="4"/>
        <v>4,12</v>
      </c>
      <c r="F90" s="320" t="str">
        <f t="shared" si="4"/>
        <v>XCVR</v>
      </c>
      <c r="G90" s="107" t="s">
        <v>64</v>
      </c>
      <c r="H90" s="107" t="s">
        <v>64</v>
      </c>
      <c r="I90" s="107"/>
      <c r="J90" s="107"/>
      <c r="K90" s="107"/>
      <c r="L90" s="107"/>
      <c r="M90" s="107"/>
      <c r="N90" s="107"/>
      <c r="O90" s="107"/>
      <c r="P90" s="107"/>
    </row>
    <row r="91" spans="2:16" ht="13">
      <c r="B91" s="319" t="str">
        <f t="shared" si="4"/>
        <v>≤16G</v>
      </c>
      <c r="C91" s="110" t="str">
        <f t="shared" si="4"/>
        <v>≤192G</v>
      </c>
      <c r="D91" s="110" t="str">
        <f t="shared" si="4"/>
        <v>EOM</v>
      </c>
      <c r="E91" s="110">
        <f t="shared" si="4"/>
        <v>12</v>
      </c>
      <c r="F91" s="320" t="str">
        <f t="shared" si="4"/>
        <v>TxRx prs</v>
      </c>
      <c r="G91" s="107">
        <v>4.3386191999999992</v>
      </c>
      <c r="H91" s="107">
        <v>2.4721172781266887</v>
      </c>
      <c r="I91" s="107"/>
      <c r="J91" s="107"/>
      <c r="K91" s="107"/>
      <c r="L91" s="107"/>
      <c r="M91" s="107"/>
      <c r="N91" s="107"/>
      <c r="O91" s="107"/>
      <c r="P91" s="107"/>
    </row>
    <row r="92" spans="2:16" ht="13">
      <c r="B92" s="319" t="str">
        <f t="shared" ref="B92:F101" si="5">B59</f>
        <v>25-28G</v>
      </c>
      <c r="C92" s="110" t="str">
        <f t="shared" si="5"/>
        <v>25G</v>
      </c>
      <c r="D92" s="110" t="str">
        <f t="shared" si="5"/>
        <v>AOC</v>
      </c>
      <c r="E92" s="110">
        <f t="shared" si="5"/>
        <v>1</v>
      </c>
      <c r="F92" s="320" t="str">
        <f t="shared" si="5"/>
        <v>SFP28</v>
      </c>
      <c r="G92" s="107">
        <v>1.1000000000000001</v>
      </c>
      <c r="H92" s="107">
        <v>13.144417999999996</v>
      </c>
      <c r="I92" s="107"/>
      <c r="J92" s="107"/>
      <c r="K92" s="107"/>
      <c r="L92" s="107"/>
      <c r="M92" s="107"/>
      <c r="N92" s="107"/>
      <c r="O92" s="107"/>
      <c r="P92" s="107"/>
    </row>
    <row r="93" spans="2:16" ht="13">
      <c r="B93" s="319" t="str">
        <f t="shared" si="5"/>
        <v>25-28G</v>
      </c>
      <c r="C93" s="110" t="str">
        <f t="shared" si="5"/>
        <v>100G</v>
      </c>
      <c r="D93" s="110" t="str">
        <f t="shared" si="5"/>
        <v>AOC</v>
      </c>
      <c r="E93" s="110">
        <f t="shared" si="5"/>
        <v>4</v>
      </c>
      <c r="F93" s="320" t="str">
        <f t="shared" si="5"/>
        <v>QSFP28</v>
      </c>
      <c r="G93" s="107">
        <v>23.52</v>
      </c>
      <c r="H93" s="107">
        <v>24.077181600000003</v>
      </c>
      <c r="I93" s="107"/>
      <c r="J93" s="107"/>
      <c r="K93" s="107"/>
      <c r="L93" s="107"/>
      <c r="M93" s="107"/>
      <c r="N93" s="107"/>
      <c r="O93" s="107"/>
      <c r="P93" s="107"/>
    </row>
    <row r="94" spans="2:16" ht="13">
      <c r="B94" s="319" t="str">
        <f t="shared" si="5"/>
        <v>25-28G</v>
      </c>
      <c r="C94" s="110" t="str">
        <f t="shared" si="5"/>
        <v>100G</v>
      </c>
      <c r="D94" s="110" t="str">
        <f t="shared" si="5"/>
        <v>AOC</v>
      </c>
      <c r="E94" s="110" t="str">
        <f t="shared" si="5"/>
        <v>4:1</v>
      </c>
      <c r="F94" s="320" t="str">
        <f t="shared" si="5"/>
        <v>QSFP28/SFP28</v>
      </c>
      <c r="G94" s="107" t="s">
        <v>64</v>
      </c>
      <c r="H94" s="107">
        <v>1.2250000000000001</v>
      </c>
      <c r="I94" s="107"/>
      <c r="J94" s="107"/>
      <c r="K94" s="107"/>
      <c r="L94" s="107"/>
      <c r="M94" s="107"/>
      <c r="N94" s="107"/>
      <c r="O94" s="107"/>
      <c r="P94" s="107"/>
    </row>
    <row r="95" spans="2:16" ht="13">
      <c r="B95" s="319" t="str">
        <f t="shared" si="5"/>
        <v>24G</v>
      </c>
      <c r="C95" s="110" t="str">
        <f t="shared" si="5"/>
        <v>96G</v>
      </c>
      <c r="D95" s="110" t="str">
        <f t="shared" si="5"/>
        <v>AOC</v>
      </c>
      <c r="E95" s="110">
        <f t="shared" si="5"/>
        <v>4</v>
      </c>
      <c r="F95" s="320" t="str">
        <f t="shared" si="5"/>
        <v>Mini-SAS HD</v>
      </c>
      <c r="G95" s="107" t="s">
        <v>64</v>
      </c>
      <c r="H95" s="107" t="s">
        <v>64</v>
      </c>
      <c r="I95" s="107"/>
      <c r="J95" s="107"/>
      <c r="K95" s="107"/>
      <c r="L95" s="107"/>
      <c r="M95" s="107"/>
      <c r="N95" s="107"/>
      <c r="O95" s="107"/>
      <c r="P95" s="107"/>
    </row>
    <row r="96" spans="2:16" ht="13">
      <c r="B96" s="319" t="str">
        <f t="shared" si="5"/>
        <v>25-28G</v>
      </c>
      <c r="C96" s="110" t="str">
        <f t="shared" si="5"/>
        <v>300G</v>
      </c>
      <c r="D96" s="110" t="str">
        <f t="shared" si="5"/>
        <v>AOC</v>
      </c>
      <c r="E96" s="110">
        <f t="shared" si="5"/>
        <v>12</v>
      </c>
      <c r="F96" s="320" t="str">
        <f t="shared" si="5"/>
        <v>CXP28</v>
      </c>
      <c r="G96" s="107" t="s">
        <v>64</v>
      </c>
      <c r="H96" s="107" t="s">
        <v>64</v>
      </c>
      <c r="I96" s="107"/>
      <c r="J96" s="107"/>
      <c r="K96" s="107"/>
      <c r="L96" s="107"/>
      <c r="M96" s="107"/>
      <c r="N96" s="107"/>
      <c r="O96" s="107"/>
      <c r="P96" s="107"/>
    </row>
    <row r="97" spans="2:16" ht="13">
      <c r="B97" s="319" t="str">
        <f t="shared" si="5"/>
        <v>25-28G</v>
      </c>
      <c r="C97" s="110" t="str">
        <f t="shared" si="5"/>
        <v>100G-600G</v>
      </c>
      <c r="D97" s="110" t="str">
        <f t="shared" si="5"/>
        <v>EOM</v>
      </c>
      <c r="E97" s="110" t="str">
        <f t="shared" si="5"/>
        <v>4,8,12,16,24</v>
      </c>
      <c r="F97" s="320" t="str">
        <f t="shared" si="5"/>
        <v>XCVR</v>
      </c>
      <c r="G97" s="107">
        <v>9.7155998471150689</v>
      </c>
      <c r="H97" s="107">
        <v>24.740064499999992</v>
      </c>
      <c r="I97" s="107"/>
      <c r="J97" s="107"/>
      <c r="K97" s="107"/>
      <c r="L97" s="107"/>
      <c r="M97" s="107"/>
      <c r="N97" s="107"/>
      <c r="O97" s="107"/>
      <c r="P97" s="107"/>
    </row>
    <row r="98" spans="2:16" ht="13">
      <c r="B98" s="319" t="str">
        <f t="shared" si="5"/>
        <v>25-28G</v>
      </c>
      <c r="C98" s="110" t="str">
        <f t="shared" si="5"/>
        <v>200G, 300G</v>
      </c>
      <c r="D98" s="110" t="str">
        <f t="shared" si="5"/>
        <v>EOM</v>
      </c>
      <c r="E98" s="110" t="str">
        <f t="shared" si="5"/>
        <v>8,12</v>
      </c>
      <c r="F98" s="320" t="str">
        <f t="shared" si="5"/>
        <v>TxRx prs</v>
      </c>
      <c r="G98" s="107" t="s">
        <v>64</v>
      </c>
      <c r="H98" s="107" t="s">
        <v>64</v>
      </c>
      <c r="I98" s="107"/>
      <c r="J98" s="107"/>
      <c r="K98" s="107"/>
      <c r="L98" s="107"/>
      <c r="M98" s="107"/>
      <c r="N98" s="107"/>
      <c r="O98" s="107"/>
      <c r="P98" s="107"/>
    </row>
    <row r="99" spans="2:16" ht="13">
      <c r="B99" s="319" t="str">
        <f t="shared" si="5"/>
        <v>25-28G</v>
      </c>
      <c r="C99" s="110" t="str">
        <f t="shared" si="5"/>
        <v>300G</v>
      </c>
      <c r="D99" s="110" t="str">
        <f t="shared" si="5"/>
        <v>XCVR</v>
      </c>
      <c r="E99" s="110">
        <f t="shared" si="5"/>
        <v>12</v>
      </c>
      <c r="F99" s="320" t="str">
        <f t="shared" si="5"/>
        <v>CXP28</v>
      </c>
      <c r="G99" s="107" t="s">
        <v>64</v>
      </c>
      <c r="H99" s="107" t="s">
        <v>64</v>
      </c>
      <c r="I99" s="107"/>
      <c r="J99" s="107"/>
      <c r="K99" s="107"/>
      <c r="L99" s="107"/>
      <c r="M99" s="107"/>
      <c r="N99" s="107"/>
      <c r="O99" s="107"/>
      <c r="P99" s="107"/>
    </row>
    <row r="100" spans="2:16" ht="13">
      <c r="B100" s="319" t="str">
        <f t="shared" si="5"/>
        <v>50-56G</v>
      </c>
      <c r="C100" s="110" t="str">
        <f t="shared" si="5"/>
        <v>50G</v>
      </c>
      <c r="D100" s="110" t="str">
        <f t="shared" si="5"/>
        <v>AOC</v>
      </c>
      <c r="E100" s="110">
        <f t="shared" si="5"/>
        <v>1</v>
      </c>
      <c r="F100" s="320" t="str">
        <f t="shared" si="5"/>
        <v>SFP56</v>
      </c>
      <c r="G100" s="107" t="s">
        <v>64</v>
      </c>
      <c r="H100" s="107" t="s">
        <v>64</v>
      </c>
      <c r="I100" s="107"/>
      <c r="J100" s="107"/>
      <c r="K100" s="107"/>
      <c r="L100" s="107"/>
      <c r="M100" s="107"/>
      <c r="N100" s="107"/>
      <c r="O100" s="107"/>
      <c r="P100" s="107"/>
    </row>
    <row r="101" spans="2:16" ht="13">
      <c r="B101" s="319" t="str">
        <f t="shared" si="5"/>
        <v>50-56G</v>
      </c>
      <c r="C101" s="110" t="str">
        <f t="shared" si="5"/>
        <v>200G</v>
      </c>
      <c r="D101" s="110" t="str">
        <f t="shared" si="5"/>
        <v>AOC</v>
      </c>
      <c r="E101" s="110">
        <f t="shared" si="5"/>
        <v>4</v>
      </c>
      <c r="F101" s="320" t="str">
        <f t="shared" si="5"/>
        <v>QSFP56</v>
      </c>
      <c r="G101" s="107" t="s">
        <v>64</v>
      </c>
      <c r="H101" s="107" t="s">
        <v>64</v>
      </c>
      <c r="I101" s="107"/>
      <c r="J101" s="107"/>
      <c r="K101" s="107"/>
      <c r="L101" s="107"/>
      <c r="M101" s="107"/>
      <c r="N101" s="107"/>
      <c r="O101" s="107"/>
      <c r="P101" s="107"/>
    </row>
    <row r="102" spans="2:16" ht="13">
      <c r="B102" s="319" t="str">
        <f t="shared" ref="B102:F105" si="6">B69</f>
        <v>50-56G</v>
      </c>
      <c r="C102" s="110" t="str">
        <f t="shared" si="6"/>
        <v>200G - 1.3T</v>
      </c>
      <c r="D102" s="110" t="str">
        <f t="shared" si="6"/>
        <v>EOM</v>
      </c>
      <c r="E102" s="110" t="str">
        <f t="shared" si="6"/>
        <v>8,12,16,24</v>
      </c>
      <c r="F102" s="320" t="str">
        <f t="shared" si="6"/>
        <v>TBD</v>
      </c>
      <c r="G102" s="107" t="s">
        <v>64</v>
      </c>
      <c r="H102" s="107" t="s">
        <v>64</v>
      </c>
      <c r="I102" s="107"/>
      <c r="J102" s="107"/>
      <c r="K102" s="107"/>
      <c r="L102" s="107"/>
      <c r="M102" s="107"/>
      <c r="N102" s="107"/>
      <c r="O102" s="107"/>
      <c r="P102" s="107"/>
    </row>
    <row r="103" spans="2:16" ht="13">
      <c r="B103" s="319" t="str">
        <f t="shared" si="6"/>
        <v>50-56G</v>
      </c>
      <c r="C103" s="110" t="str">
        <f t="shared" si="6"/>
        <v>400G, 2x200G</v>
      </c>
      <c r="D103" s="110" t="str">
        <f t="shared" si="6"/>
        <v>AOC</v>
      </c>
      <c r="E103" s="110" t="str">
        <f t="shared" si="6"/>
        <v>8</v>
      </c>
      <c r="F103" s="320" t="str">
        <f t="shared" si="6"/>
        <v xml:space="preserve">QSFP-DD, OSFP </v>
      </c>
      <c r="G103" s="107" t="s">
        <v>64</v>
      </c>
      <c r="H103" s="107" t="s">
        <v>64</v>
      </c>
      <c r="I103" s="107"/>
      <c r="J103" s="107"/>
      <c r="K103" s="107"/>
      <c r="L103" s="107"/>
      <c r="M103" s="107"/>
      <c r="N103" s="107"/>
      <c r="O103" s="107"/>
      <c r="P103" s="107"/>
    </row>
    <row r="104" spans="2:16" ht="13">
      <c r="B104" s="319" t="str">
        <f t="shared" si="6"/>
        <v>50-56G</v>
      </c>
      <c r="C104" s="110" t="str">
        <f t="shared" si="6"/>
        <v>100G</v>
      </c>
      <c r="D104" s="110" t="str">
        <f t="shared" si="6"/>
        <v>AOC</v>
      </c>
      <c r="E104" s="110">
        <f t="shared" si="6"/>
        <v>2</v>
      </c>
      <c r="F104" s="320" t="str">
        <f t="shared" si="6"/>
        <v>SFP-DD</v>
      </c>
      <c r="G104" s="107" t="s">
        <v>64</v>
      </c>
      <c r="H104" s="107" t="s">
        <v>64</v>
      </c>
      <c r="I104" s="107"/>
      <c r="J104" s="107"/>
      <c r="K104" s="107"/>
      <c r="L104" s="107"/>
      <c r="M104" s="107"/>
      <c r="N104" s="107"/>
      <c r="O104" s="107"/>
      <c r="P104" s="107"/>
    </row>
    <row r="105" spans="2:16">
      <c r="B105" s="608" t="str">
        <f t="shared" si="6"/>
        <v>100G</v>
      </c>
      <c r="C105" s="610" t="str">
        <f t="shared" si="6"/>
        <v>800G</v>
      </c>
      <c r="D105" s="610" t="str">
        <f t="shared" si="6"/>
        <v>AOC</v>
      </c>
      <c r="E105" s="44">
        <f t="shared" si="6"/>
        <v>8</v>
      </c>
      <c r="F105" s="45" t="str">
        <f t="shared" si="6"/>
        <v xml:space="preserve">QSFP-DD, OSFP </v>
      </c>
      <c r="G105" s="609" t="s">
        <v>64</v>
      </c>
      <c r="H105" s="609" t="s">
        <v>64</v>
      </c>
      <c r="I105" s="609"/>
      <c r="J105" s="609"/>
      <c r="K105" s="609"/>
      <c r="L105" s="609"/>
      <c r="M105" s="609"/>
      <c r="N105" s="609"/>
      <c r="O105" s="609"/>
      <c r="P105" s="609"/>
    </row>
    <row r="106" spans="2:16" ht="13">
      <c r="B106" s="38" t="s">
        <v>19</v>
      </c>
      <c r="C106" s="39"/>
      <c r="D106" s="39"/>
      <c r="E106" s="39"/>
      <c r="F106" s="40"/>
      <c r="G106" s="81">
        <f>SUM(G83:G105)</f>
        <v>121.62186288155685</v>
      </c>
      <c r="H106" s="81">
        <f>SUM(H83:H105)</f>
        <v>155.42490811267211</v>
      </c>
      <c r="I106" s="81"/>
      <c r="J106" s="81"/>
      <c r="K106" s="81"/>
      <c r="L106" s="81"/>
      <c r="M106" s="81"/>
      <c r="N106" s="81"/>
      <c r="O106" s="81"/>
      <c r="P106" s="81"/>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D322"/>
  <sheetViews>
    <sheetView zoomScale="80" zoomScaleNormal="80" zoomScalePageLayoutView="70" workbookViewId="0">
      <selection activeCell="O314" sqref="O314"/>
    </sheetView>
  </sheetViews>
  <sheetFormatPr defaultColWidth="10.81640625" defaultRowHeight="14.5"/>
  <cols>
    <col min="1" max="1" width="10.81640625" style="346"/>
    <col min="2" max="2" width="18.81640625" style="186" customWidth="1"/>
    <col min="3" max="4" width="11.453125" style="186" bestFit="1" customWidth="1"/>
    <col min="5" max="5" width="11.6328125" style="186" bestFit="1" customWidth="1"/>
    <col min="6" max="7" width="11.453125" style="186" bestFit="1" customWidth="1"/>
    <col min="8" max="8" width="12.36328125" style="186" bestFit="1" customWidth="1"/>
    <col min="9" max="10" width="12.453125" style="186" bestFit="1" customWidth="1"/>
    <col min="11" max="11" width="12.36328125" style="186" bestFit="1" customWidth="1"/>
    <col min="12" max="12" width="12.453125" style="186" bestFit="1" customWidth="1"/>
    <col min="13" max="13" width="12.36328125" style="186" bestFit="1" customWidth="1"/>
    <col min="14" max="14" width="12.453125" style="186" bestFit="1" customWidth="1"/>
    <col min="15" max="15" width="12.36328125" style="186" bestFit="1" customWidth="1"/>
    <col min="16" max="16384" width="10.81640625" style="186"/>
  </cols>
  <sheetData>
    <row r="1" spans="1:15">
      <c r="B1" s="203"/>
    </row>
    <row r="2" spans="1:15" ht="18.5">
      <c r="B2" s="272" t="str">
        <f>Introduction!$B$2</f>
        <v>LightCounting Mega Datacenter Report Database</v>
      </c>
    </row>
    <row r="3" spans="1:15" ht="15.5">
      <c r="B3" s="340" t="str">
        <f>Introduction!B3</f>
        <v>July 2020 - sample template</v>
      </c>
    </row>
    <row r="4" spans="1:15" ht="21">
      <c r="B4" s="345" t="s">
        <v>198</v>
      </c>
      <c r="F4" s="264"/>
      <c r="G4" s="204"/>
      <c r="H4" s="204"/>
      <c r="I4" s="204"/>
      <c r="J4" s="204"/>
      <c r="K4" s="204"/>
      <c r="L4" s="204"/>
      <c r="M4" s="204"/>
      <c r="N4" s="204"/>
    </row>
    <row r="5" spans="1:15">
      <c r="B5" s="203"/>
    </row>
    <row r="6" spans="1:15" ht="18.5">
      <c r="A6" s="360" t="s">
        <v>229</v>
      </c>
    </row>
    <row r="8" spans="1:15" ht="15.5">
      <c r="B8" s="347" t="s">
        <v>201</v>
      </c>
      <c r="O8" s="122"/>
    </row>
    <row r="24" spans="2:18" ht="15.5">
      <c r="R24" s="361"/>
    </row>
    <row r="26" spans="2:18" ht="15.5">
      <c r="K26" s="374"/>
    </row>
    <row r="27" spans="2:18">
      <c r="B27" s="186" t="s">
        <v>197</v>
      </c>
      <c r="C27" s="262">
        <v>2016</v>
      </c>
      <c r="D27" s="262">
        <v>2017</v>
      </c>
      <c r="E27" s="262">
        <v>2018</v>
      </c>
      <c r="F27" s="262">
        <v>2019</v>
      </c>
      <c r="G27" s="262">
        <v>2020</v>
      </c>
      <c r="H27" s="262">
        <v>2021</v>
      </c>
      <c r="I27" s="262">
        <v>2022</v>
      </c>
      <c r="J27" s="262">
        <v>2023</v>
      </c>
      <c r="K27" s="262">
        <v>2024</v>
      </c>
      <c r="L27" s="262">
        <v>2025</v>
      </c>
    </row>
    <row r="28" spans="2:18">
      <c r="B28" s="257" t="s">
        <v>186</v>
      </c>
      <c r="C28" s="192">
        <f>'Ethernet Cloud'!E70</f>
        <v>10649308.537719864</v>
      </c>
      <c r="D28" s="192">
        <f>'Ethernet Cloud'!F70</f>
        <v>13336049.134659462</v>
      </c>
      <c r="E28" s="192"/>
      <c r="F28" s="192"/>
      <c r="G28" s="192"/>
      <c r="H28" s="192"/>
      <c r="I28" s="192"/>
      <c r="J28" s="192"/>
      <c r="K28" s="192"/>
      <c r="L28" s="192"/>
    </row>
    <row r="29" spans="2:18">
      <c r="B29" s="198" t="s">
        <v>125</v>
      </c>
      <c r="C29" s="192">
        <f>SUM('WDM Cloud (DCI)'!D168:D176)</f>
        <v>64794.971746430492</v>
      </c>
      <c r="D29" s="192">
        <f>SUM('WDM Cloud (DCI)'!E168:E176)</f>
        <v>101709.68737468371</v>
      </c>
      <c r="E29" s="192"/>
      <c r="F29" s="192"/>
      <c r="G29" s="192"/>
      <c r="H29" s="192"/>
      <c r="I29" s="192"/>
      <c r="J29" s="192"/>
      <c r="K29" s="192"/>
      <c r="L29" s="192"/>
    </row>
    <row r="30" spans="2:18">
      <c r="B30" s="258" t="s">
        <v>196</v>
      </c>
      <c r="C30" s="192">
        <f>'AOC-EOMs'!G73</f>
        <v>2125601.6926205698</v>
      </c>
      <c r="D30" s="192">
        <f>'AOC-EOMs'!H73</f>
        <v>3821645.9099999997</v>
      </c>
      <c r="E30" s="192"/>
      <c r="F30" s="192"/>
      <c r="G30" s="192"/>
      <c r="H30" s="192"/>
      <c r="I30" s="192"/>
      <c r="J30" s="192"/>
      <c r="K30" s="192"/>
      <c r="L30" s="192"/>
    </row>
    <row r="31" spans="2:18">
      <c r="B31" s="212" t="s">
        <v>13</v>
      </c>
      <c r="C31" s="338">
        <f t="shared" ref="C31:L31" si="0">SUM(C28:C30)</f>
        <v>12839705.202086864</v>
      </c>
      <c r="D31" s="338">
        <f t="shared" si="0"/>
        <v>17259404.732034143</v>
      </c>
      <c r="E31" s="338"/>
      <c r="F31" s="338"/>
      <c r="G31" s="338"/>
      <c r="H31" s="338"/>
      <c r="I31" s="338"/>
      <c r="J31" s="338"/>
      <c r="K31" s="339"/>
      <c r="L31" s="339"/>
    </row>
    <row r="33" spans="2:15">
      <c r="B33" s="188" t="s">
        <v>199</v>
      </c>
      <c r="C33" s="262">
        <v>2016</v>
      </c>
      <c r="D33" s="262">
        <v>2017</v>
      </c>
      <c r="E33" s="262">
        <v>2018</v>
      </c>
      <c r="F33" s="262">
        <v>2019</v>
      </c>
      <c r="G33" s="262">
        <v>2020</v>
      </c>
      <c r="H33" s="262">
        <v>2021</v>
      </c>
      <c r="I33" s="262">
        <v>2022</v>
      </c>
      <c r="J33" s="262">
        <v>2023</v>
      </c>
      <c r="K33" s="262">
        <v>2024</v>
      </c>
      <c r="L33" s="262">
        <v>2025</v>
      </c>
      <c r="M33" s="333" t="s">
        <v>78</v>
      </c>
    </row>
    <row r="34" spans="2:15">
      <c r="B34" s="189" t="s">
        <v>186</v>
      </c>
      <c r="C34" s="195">
        <f>'Ethernet Cloud'!E202</f>
        <v>1117.8845272480094</v>
      </c>
      <c r="D34" s="195">
        <f>'Ethernet Cloud'!F202</f>
        <v>1907.9773712813274</v>
      </c>
      <c r="E34" s="195"/>
      <c r="F34" s="195"/>
      <c r="G34" s="195"/>
      <c r="H34" s="195"/>
      <c r="I34" s="195"/>
      <c r="J34" s="195"/>
      <c r="K34" s="195"/>
      <c r="L34" s="195"/>
      <c r="M34" s="334"/>
    </row>
    <row r="35" spans="2:15">
      <c r="B35" s="190" t="s">
        <v>125</v>
      </c>
      <c r="C35" s="195">
        <f>'WDM Cloud (DCI)'!D192</f>
        <v>173.88835787096897</v>
      </c>
      <c r="D35" s="195">
        <f>'WDM Cloud (DCI)'!E192</f>
        <v>343.70225272714714</v>
      </c>
      <c r="E35" s="195"/>
      <c r="F35" s="195"/>
      <c r="G35" s="195"/>
      <c r="H35" s="341"/>
      <c r="I35" s="341"/>
      <c r="J35" s="341"/>
      <c r="K35" s="341"/>
      <c r="L35" s="341"/>
      <c r="M35" s="334"/>
    </row>
    <row r="36" spans="2:15">
      <c r="B36" s="258" t="s">
        <v>196</v>
      </c>
      <c r="C36" s="336">
        <f>'AOC-EOMs'!G106</f>
        <v>121.62186288155685</v>
      </c>
      <c r="D36" s="336">
        <f>'AOC-EOMs'!H106</f>
        <v>155.42490811267211</v>
      </c>
      <c r="E36" s="336"/>
      <c r="F36" s="336"/>
      <c r="G36" s="336"/>
      <c r="H36" s="269"/>
      <c r="I36" s="269"/>
      <c r="J36" s="269"/>
      <c r="K36" s="269"/>
      <c r="L36" s="269"/>
      <c r="M36" s="334"/>
    </row>
    <row r="37" spans="2:15">
      <c r="B37" s="212" t="s">
        <v>13</v>
      </c>
      <c r="C37" s="371">
        <f t="shared" ref="C37:L37" si="1">SUM(C34:C36)</f>
        <v>1413.3947480005352</v>
      </c>
      <c r="D37" s="371">
        <f t="shared" si="1"/>
        <v>2407.1045321211468</v>
      </c>
      <c r="E37" s="371"/>
      <c r="F37" s="371"/>
      <c r="G37" s="371"/>
      <c r="H37" s="372"/>
      <c r="I37" s="372"/>
      <c r="J37" s="372"/>
      <c r="K37" s="373"/>
      <c r="L37" s="373"/>
      <c r="M37" s="334"/>
    </row>
    <row r="38" spans="2:15">
      <c r="C38" s="187"/>
      <c r="D38" s="187">
        <f t="shared" ref="D38:L38" si="2">D37/C37-1</f>
        <v>0.70306599449755103</v>
      </c>
      <c r="E38" s="187"/>
      <c r="F38" s="187"/>
      <c r="G38" s="187"/>
      <c r="H38" s="208"/>
      <c r="I38" s="208"/>
      <c r="J38" s="208"/>
      <c r="K38" s="208"/>
      <c r="L38" s="208"/>
    </row>
    <row r="39" spans="2:15">
      <c r="H39" s="203"/>
      <c r="I39" s="203"/>
    </row>
    <row r="40" spans="2:15">
      <c r="B40" s="186" t="s">
        <v>187</v>
      </c>
      <c r="C40" s="187">
        <f t="shared" ref="C40:I40" si="3">C34/C37</f>
        <v>0.79092166489894589</v>
      </c>
      <c r="D40" s="187">
        <f t="shared" si="3"/>
        <v>0.79264416888451983</v>
      </c>
      <c r="E40" s="187"/>
      <c r="F40" s="187"/>
      <c r="G40" s="187"/>
      <c r="H40" s="208"/>
      <c r="I40" s="208"/>
      <c r="J40" s="208"/>
      <c r="K40" s="208"/>
      <c r="L40" s="208"/>
    </row>
    <row r="41" spans="2:15">
      <c r="H41" s="203"/>
      <c r="I41" s="203"/>
      <c r="J41" s="203"/>
      <c r="K41" s="203"/>
      <c r="L41" s="203"/>
    </row>
    <row r="42" spans="2:15">
      <c r="B42" s="186" t="s">
        <v>188</v>
      </c>
      <c r="C42" s="187"/>
      <c r="D42" s="187">
        <f t="shared" ref="D42:I44" si="4">D34/C34-1</f>
        <v>0.70677500651910452</v>
      </c>
      <c r="E42" s="187"/>
      <c r="F42" s="187"/>
      <c r="G42" s="187"/>
      <c r="H42" s="208"/>
      <c r="I42" s="208"/>
      <c r="J42" s="208"/>
      <c r="K42" s="208"/>
      <c r="L42" s="208"/>
    </row>
    <row r="43" spans="2:15">
      <c r="B43" s="186" t="s">
        <v>189</v>
      </c>
      <c r="C43" s="187"/>
      <c r="D43" s="187">
        <f t="shared" si="4"/>
        <v>0.97656851174697845</v>
      </c>
      <c r="E43" s="187"/>
      <c r="F43" s="187"/>
      <c r="G43" s="187"/>
      <c r="H43" s="208"/>
      <c r="I43" s="208"/>
      <c r="J43" s="208"/>
      <c r="K43" s="208"/>
      <c r="L43" s="208"/>
    </row>
    <row r="44" spans="2:15">
      <c r="B44" s="186" t="s">
        <v>190</v>
      </c>
      <c r="C44" s="187"/>
      <c r="D44" s="187">
        <f t="shared" si="4"/>
        <v>0.27793559833921333</v>
      </c>
      <c r="E44" s="187"/>
      <c r="F44" s="187"/>
      <c r="G44" s="187"/>
      <c r="H44" s="208"/>
      <c r="I44" s="208"/>
      <c r="J44" s="208"/>
      <c r="K44" s="208"/>
      <c r="L44" s="208"/>
    </row>
    <row r="45" spans="2:15">
      <c r="I45" s="187"/>
      <c r="J45" s="187"/>
      <c r="K45" s="187"/>
      <c r="L45" s="187"/>
      <c r="M45" s="187"/>
      <c r="N45" s="208"/>
      <c r="O45" s="208"/>
    </row>
    <row r="46" spans="2:15">
      <c r="D46" s="187"/>
      <c r="E46" s="187"/>
      <c r="F46" s="187"/>
      <c r="G46" s="187"/>
      <c r="H46" s="187"/>
      <c r="I46" s="187"/>
      <c r="J46" s="187"/>
      <c r="K46" s="187"/>
      <c r="L46" s="187"/>
      <c r="M46" s="187"/>
      <c r="N46" s="208"/>
      <c r="O46" s="208"/>
    </row>
    <row r="47" spans="2:15" ht="15.5">
      <c r="B47" s="347" t="s">
        <v>202</v>
      </c>
    </row>
    <row r="48" spans="2:15">
      <c r="B48" s="348"/>
    </row>
    <row r="65" spans="2:13" ht="15.5">
      <c r="K65" s="374"/>
    </row>
    <row r="66" spans="2:13">
      <c r="C66" s="262">
        <v>2016</v>
      </c>
      <c r="D66" s="262">
        <v>2017</v>
      </c>
      <c r="E66" s="262">
        <v>2018</v>
      </c>
      <c r="F66" s="262">
        <v>2019</v>
      </c>
      <c r="G66" s="262">
        <v>2020</v>
      </c>
      <c r="H66" s="262">
        <v>2021</v>
      </c>
      <c r="I66" s="262">
        <v>2022</v>
      </c>
      <c r="J66" s="262">
        <v>2023</v>
      </c>
      <c r="K66" s="262">
        <v>2024</v>
      </c>
      <c r="L66" s="262">
        <v>2025</v>
      </c>
      <c r="M66" s="333" t="s">
        <v>78</v>
      </c>
    </row>
    <row r="67" spans="2:13" ht="26.5">
      <c r="B67" s="481" t="s">
        <v>193</v>
      </c>
      <c r="C67" s="195">
        <f>'Ethernet Summary'!C86+'WDM Cloud (DCI)'!D192+'WDM Cloud (DCI)'!D220+'WDM Cloud (DCI)'!D248+'AOC-EOMs'!G106</f>
        <v>3750.6926509854766</v>
      </c>
      <c r="D67" s="195">
        <f>'Ethernet Summary'!D86+'WDM Cloud (DCI)'!E192+'WDM Cloud (DCI)'!E220+'WDM Cloud (DCI)'!E248+'AOC-EOMs'!H106</f>
        <v>4226.7370914771373</v>
      </c>
      <c r="E67" s="195"/>
      <c r="F67" s="195"/>
      <c r="G67" s="195"/>
      <c r="H67" s="195"/>
      <c r="I67" s="195"/>
      <c r="J67" s="195"/>
      <c r="K67" s="195"/>
      <c r="L67" s="195"/>
      <c r="M67" s="334"/>
    </row>
    <row r="68" spans="2:13">
      <c r="B68" s="337" t="s">
        <v>191</v>
      </c>
      <c r="C68" s="335">
        <f t="shared" ref="C68:L68" si="5">C67-C69</f>
        <v>2337.2979029849412</v>
      </c>
      <c r="D68" s="335">
        <f t="shared" si="5"/>
        <v>1819.6325593559905</v>
      </c>
      <c r="E68" s="335"/>
      <c r="F68" s="335"/>
      <c r="G68" s="335"/>
      <c r="H68" s="335"/>
      <c r="I68" s="335"/>
      <c r="J68" s="335"/>
      <c r="K68" s="335"/>
      <c r="L68" s="335"/>
      <c r="M68" s="334"/>
    </row>
    <row r="69" spans="2:13">
      <c r="B69" s="337" t="s">
        <v>117</v>
      </c>
      <c r="C69" s="335">
        <f t="shared" ref="C69:L69" si="6">C37</f>
        <v>1413.3947480005352</v>
      </c>
      <c r="D69" s="335">
        <f t="shared" si="6"/>
        <v>2407.1045321211468</v>
      </c>
      <c r="E69" s="335"/>
      <c r="F69" s="335"/>
      <c r="G69" s="335"/>
      <c r="H69" s="335"/>
      <c r="I69" s="335"/>
      <c r="J69" s="335"/>
      <c r="K69" s="335"/>
      <c r="L69" s="335"/>
      <c r="M69" s="334"/>
    </row>
    <row r="70" spans="2:13">
      <c r="B70" s="337" t="s">
        <v>192</v>
      </c>
      <c r="C70" s="187">
        <f t="shared" ref="C70:L70" si="7">C69/C67</f>
        <v>0.37683566197544138</v>
      </c>
      <c r="D70" s="187">
        <f t="shared" si="7"/>
        <v>0.56949473790902971</v>
      </c>
      <c r="E70" s="187"/>
      <c r="F70" s="187"/>
      <c r="G70" s="187"/>
      <c r="H70" s="187"/>
      <c r="I70" s="187"/>
      <c r="J70" s="187"/>
      <c r="K70" s="187"/>
      <c r="L70" s="187"/>
      <c r="M70" s="334"/>
    </row>
    <row r="73" spans="2:13" ht="15.5">
      <c r="B73" s="349" t="s">
        <v>203</v>
      </c>
    </row>
    <row r="74" spans="2:13" ht="15.5">
      <c r="C74" s="122" t="s">
        <v>204</v>
      </c>
    </row>
    <row r="76" spans="2:13" ht="15.5">
      <c r="B76" s="349" t="s">
        <v>311</v>
      </c>
    </row>
    <row r="88" spans="2:12" ht="15.5">
      <c r="I88" s="374"/>
    </row>
    <row r="89" spans="2:12" ht="15.5">
      <c r="I89" s="374"/>
    </row>
    <row r="91" spans="2:12">
      <c r="C91" s="323">
        <v>2016</v>
      </c>
      <c r="D91" s="323">
        <v>2017</v>
      </c>
      <c r="E91" s="323">
        <v>2018</v>
      </c>
      <c r="F91" s="323">
        <v>2019</v>
      </c>
      <c r="G91" s="323">
        <v>2020</v>
      </c>
      <c r="H91" s="323">
        <v>2021</v>
      </c>
      <c r="I91" s="323">
        <v>2022</v>
      </c>
      <c r="J91" s="323">
        <v>2023</v>
      </c>
      <c r="K91" s="323">
        <v>2024</v>
      </c>
      <c r="L91" s="323">
        <v>2025</v>
      </c>
    </row>
    <row r="92" spans="2:12">
      <c r="B92" s="257" t="s">
        <v>307</v>
      </c>
      <c r="C92" s="493">
        <f>'Ethernet Cloud'!E202-'Report Figures'!C93</f>
        <v>536.62089931366643</v>
      </c>
      <c r="D92" s="493">
        <f>'Ethernet Cloud'!F202-'Report Figures'!D93</f>
        <v>785.33233209818468</v>
      </c>
      <c r="E92" s="493"/>
      <c r="F92" s="493"/>
      <c r="G92" s="493"/>
      <c r="H92" s="493"/>
      <c r="I92" s="493"/>
      <c r="J92" s="493"/>
      <c r="K92" s="493"/>
      <c r="L92" s="493"/>
    </row>
    <row r="93" spans="2:12">
      <c r="B93" s="258" t="s">
        <v>310</v>
      </c>
      <c r="C93" s="494">
        <v>581.26362793434294</v>
      </c>
      <c r="D93" s="494">
        <v>1122.6450391831427</v>
      </c>
      <c r="E93" s="494"/>
      <c r="F93" s="494"/>
      <c r="G93" s="494"/>
      <c r="H93" s="494"/>
      <c r="I93" s="494"/>
      <c r="J93" s="494"/>
      <c r="K93" s="494"/>
      <c r="L93" s="494"/>
    </row>
    <row r="94" spans="2:12">
      <c r="B94" s="186" t="s">
        <v>360</v>
      </c>
      <c r="C94" s="187">
        <f t="shared" ref="C94:K94" si="8">C93/(C93+C92)</f>
        <v>0.51996750448392792</v>
      </c>
      <c r="D94" s="187">
        <f t="shared" si="8"/>
        <v>0.58839536363537459</v>
      </c>
      <c r="E94" s="187"/>
      <c r="F94" s="187"/>
      <c r="G94" s="187"/>
      <c r="H94" s="187"/>
      <c r="I94" s="187"/>
      <c r="J94" s="187"/>
      <c r="K94" s="187"/>
      <c r="L94" s="187"/>
    </row>
    <row r="96" spans="2:12" ht="15.5">
      <c r="B96" s="349" t="s">
        <v>308</v>
      </c>
    </row>
    <row r="112" spans="10:10" ht="15.5">
      <c r="J112" s="374"/>
    </row>
    <row r="113" spans="1:12" ht="15.5">
      <c r="K113" s="375"/>
    </row>
    <row r="115" spans="1:12" ht="15.5">
      <c r="B115" s="122" t="s">
        <v>309</v>
      </c>
      <c r="C115" s="261">
        <v>2016</v>
      </c>
      <c r="D115" s="262">
        <v>2017</v>
      </c>
      <c r="E115" s="262">
        <v>2018</v>
      </c>
      <c r="F115" s="262">
        <v>2019</v>
      </c>
      <c r="G115" s="262">
        <v>2020</v>
      </c>
      <c r="H115" s="262">
        <v>2021</v>
      </c>
      <c r="I115" s="262">
        <v>2022</v>
      </c>
      <c r="J115" s="262">
        <v>2023</v>
      </c>
      <c r="K115" s="262">
        <v>2024</v>
      </c>
      <c r="L115" s="262">
        <v>2025</v>
      </c>
    </row>
    <row r="116" spans="1:12">
      <c r="B116" s="350" t="s">
        <v>61</v>
      </c>
      <c r="C116" s="376">
        <v>15.965275681030048</v>
      </c>
      <c r="D116" s="376">
        <v>9.2687836593942698</v>
      </c>
      <c r="E116" s="376"/>
      <c r="F116" s="376"/>
      <c r="G116" s="376"/>
      <c r="H116" s="376"/>
      <c r="I116" s="376"/>
      <c r="J116" s="376"/>
      <c r="K116" s="376"/>
      <c r="L116" s="376"/>
    </row>
    <row r="117" spans="1:12">
      <c r="B117" s="378" t="s">
        <v>256</v>
      </c>
      <c r="C117" s="377">
        <v>0</v>
      </c>
      <c r="D117" s="377">
        <v>0</v>
      </c>
      <c r="E117" s="377"/>
      <c r="F117" s="377"/>
      <c r="G117" s="377"/>
      <c r="H117" s="377"/>
      <c r="I117" s="377"/>
      <c r="J117" s="377"/>
      <c r="K117" s="377"/>
      <c r="L117" s="377"/>
    </row>
    <row r="118" spans="1:12">
      <c r="B118" s="351" t="s">
        <v>90</v>
      </c>
      <c r="C118" s="379">
        <v>299.51664951542222</v>
      </c>
      <c r="D118" s="379">
        <v>245.08280754770189</v>
      </c>
      <c r="E118" s="379"/>
      <c r="F118" s="379"/>
      <c r="G118" s="379"/>
      <c r="H118" s="379"/>
      <c r="I118" s="379"/>
      <c r="J118" s="379"/>
      <c r="K118" s="379"/>
      <c r="L118" s="379"/>
    </row>
    <row r="119" spans="1:12">
      <c r="B119" s="351" t="s">
        <v>257</v>
      </c>
      <c r="C119" s="379">
        <v>0</v>
      </c>
      <c r="D119" s="379">
        <v>0</v>
      </c>
      <c r="E119" s="379"/>
      <c r="F119" s="379"/>
      <c r="G119" s="379"/>
      <c r="H119" s="379"/>
      <c r="I119" s="379"/>
      <c r="J119" s="379"/>
      <c r="K119" s="379"/>
      <c r="L119" s="379"/>
    </row>
    <row r="120" spans="1:12">
      <c r="B120" s="351" t="s">
        <v>60</v>
      </c>
      <c r="C120" s="379">
        <v>265.78170273789067</v>
      </c>
      <c r="D120" s="379">
        <v>868.29344797604642</v>
      </c>
      <c r="E120" s="379"/>
      <c r="F120" s="379"/>
      <c r="G120" s="379"/>
      <c r="H120" s="379"/>
      <c r="I120" s="379"/>
      <c r="J120" s="379"/>
      <c r="K120" s="379"/>
      <c r="L120" s="379"/>
    </row>
    <row r="121" spans="1:12">
      <c r="B121" s="351" t="s">
        <v>104</v>
      </c>
      <c r="C121" s="379">
        <v>0</v>
      </c>
      <c r="D121" s="379">
        <v>0</v>
      </c>
      <c r="E121" s="379"/>
      <c r="F121" s="379"/>
      <c r="G121" s="379"/>
      <c r="H121" s="379"/>
      <c r="I121" s="379"/>
      <c r="J121" s="379"/>
      <c r="K121" s="379"/>
      <c r="L121" s="379"/>
    </row>
    <row r="122" spans="1:12">
      <c r="B122" s="352" t="s">
        <v>432</v>
      </c>
      <c r="C122" s="380">
        <v>0</v>
      </c>
      <c r="D122" s="380">
        <v>0</v>
      </c>
      <c r="E122" s="380"/>
      <c r="F122" s="380"/>
      <c r="G122" s="380"/>
      <c r="H122" s="380"/>
      <c r="I122" s="380"/>
      <c r="J122" s="380"/>
      <c r="K122" s="380"/>
      <c r="L122" s="380"/>
    </row>
    <row r="123" spans="1:12">
      <c r="B123" s="551" t="s">
        <v>381</v>
      </c>
      <c r="C123" s="444">
        <f t="shared" ref="C123:L123" si="9">SUM(C116:C122)-C93</f>
        <v>0</v>
      </c>
      <c r="D123" s="444">
        <f t="shared" si="9"/>
        <v>0</v>
      </c>
      <c r="E123" s="444"/>
      <c r="F123" s="444"/>
      <c r="G123" s="444"/>
      <c r="H123" s="444"/>
      <c r="I123" s="444"/>
      <c r="J123" s="444"/>
      <c r="K123" s="444"/>
      <c r="L123" s="444"/>
    </row>
    <row r="125" spans="1:12" ht="12.5" customHeight="1"/>
    <row r="126" spans="1:12" ht="15.5">
      <c r="B126" s="349" t="s">
        <v>220</v>
      </c>
    </row>
    <row r="127" spans="1:12" ht="15.5">
      <c r="B127" s="349"/>
    </row>
    <row r="128" spans="1:12" ht="18.5">
      <c r="A128" s="360" t="s">
        <v>228</v>
      </c>
    </row>
    <row r="130" spans="2:11" ht="15.5">
      <c r="B130" s="349" t="s">
        <v>215</v>
      </c>
    </row>
    <row r="132" spans="2:11" ht="15.5">
      <c r="B132" s="347" t="s">
        <v>205</v>
      </c>
      <c r="H132" s="374" t="s">
        <v>461</v>
      </c>
    </row>
    <row r="133" spans="2:11" ht="15.5">
      <c r="H133" s="375" t="s">
        <v>458</v>
      </c>
    </row>
    <row r="138" spans="2:11" ht="15.5">
      <c r="H138" s="186" t="s">
        <v>66</v>
      </c>
      <c r="I138" s="627">
        <f>F168</f>
        <v>0</v>
      </c>
      <c r="K138" s="364"/>
    </row>
    <row r="139" spans="2:11">
      <c r="H139" s="186" t="s">
        <v>117</v>
      </c>
      <c r="I139" s="628">
        <f>F167</f>
        <v>0</v>
      </c>
    </row>
    <row r="140" spans="2:11" ht="15.5">
      <c r="H140" s="186" t="s">
        <v>79</v>
      </c>
      <c r="I140" s="629">
        <f t="shared" ref="I140" si="10">F169</f>
        <v>0</v>
      </c>
      <c r="J140" s="364" t="s">
        <v>460</v>
      </c>
    </row>
    <row r="141" spans="2:11">
      <c r="H141" s="186" t="s">
        <v>13</v>
      </c>
      <c r="I141" s="335">
        <f>SUM(I138:I140)</f>
        <v>0</v>
      </c>
    </row>
    <row r="149" spans="2:2" ht="15.5">
      <c r="B149" s="349" t="s">
        <v>206</v>
      </c>
    </row>
    <row r="162" spans="2:16" ht="15.5">
      <c r="I162" s="374"/>
    </row>
    <row r="163" spans="2:16" ht="15.5">
      <c r="I163" s="375"/>
    </row>
    <row r="165" spans="2:16">
      <c r="C165" s="186" t="s">
        <v>306</v>
      </c>
    </row>
    <row r="166" spans="2:16">
      <c r="C166" s="265">
        <v>2016</v>
      </c>
      <c r="D166" s="265">
        <v>2017</v>
      </c>
      <c r="E166" s="265">
        <v>2018</v>
      </c>
      <c r="F166" s="265">
        <v>2019</v>
      </c>
      <c r="G166" s="265">
        <v>2020</v>
      </c>
      <c r="H166" s="265">
        <v>2021</v>
      </c>
      <c r="I166" s="265">
        <v>2022</v>
      </c>
      <c r="J166" s="265">
        <v>2023</v>
      </c>
      <c r="K166" s="265">
        <v>2024</v>
      </c>
      <c r="L166" s="653">
        <v>2025</v>
      </c>
    </row>
    <row r="167" spans="2:16">
      <c r="B167" s="654" t="s">
        <v>117</v>
      </c>
      <c r="C167" s="376">
        <v>93.36250113294318</v>
      </c>
      <c r="D167" s="376">
        <v>112.87902290674069</v>
      </c>
      <c r="E167" s="376"/>
      <c r="F167" s="376"/>
      <c r="G167" s="376"/>
      <c r="H167" s="376"/>
      <c r="I167" s="376"/>
      <c r="J167" s="376"/>
      <c r="K167" s="376"/>
      <c r="L167" s="625"/>
    </row>
    <row r="168" spans="2:16">
      <c r="B168" s="378" t="s">
        <v>66</v>
      </c>
      <c r="C168" s="377">
        <v>329.32259289246991</v>
      </c>
      <c r="D168" s="377">
        <v>326.04788832671011</v>
      </c>
      <c r="E168" s="377"/>
      <c r="F168" s="377"/>
      <c r="G168" s="377"/>
      <c r="H168" s="377"/>
      <c r="I168" s="377"/>
      <c r="J168" s="377"/>
      <c r="K168" s="377"/>
      <c r="L168" s="626"/>
    </row>
    <row r="169" spans="2:16" ht="15.5">
      <c r="B169" s="353" t="s">
        <v>221</v>
      </c>
      <c r="C169" s="533">
        <v>549.6</v>
      </c>
      <c r="D169" s="533">
        <v>503.43360000000001</v>
      </c>
      <c r="E169" s="533"/>
      <c r="F169" s="533"/>
      <c r="G169" s="533"/>
      <c r="H169" s="533"/>
      <c r="I169" s="533"/>
      <c r="J169" s="533"/>
      <c r="K169" s="533"/>
      <c r="L169" s="534"/>
      <c r="M169" s="364"/>
    </row>
    <row r="170" spans="2:16">
      <c r="B170" s="346"/>
      <c r="C170" s="346"/>
      <c r="D170" s="346"/>
      <c r="E170" s="346"/>
      <c r="F170" s="346"/>
      <c r="G170" s="346"/>
      <c r="H170" s="346"/>
      <c r="I170" s="346"/>
      <c r="J170" s="346"/>
      <c r="K170" s="346"/>
      <c r="L170" s="346"/>
      <c r="M170" s="346"/>
      <c r="N170" s="346"/>
      <c r="O170" s="346"/>
    </row>
    <row r="171" spans="2:16">
      <c r="B171" s="346"/>
      <c r="C171" s="346"/>
      <c r="D171" s="346"/>
      <c r="E171" s="346"/>
      <c r="F171" s="346"/>
      <c r="G171" s="346"/>
      <c r="H171" s="346"/>
      <c r="I171" s="346"/>
      <c r="J171" s="346"/>
      <c r="K171" s="346"/>
      <c r="L171" s="346"/>
      <c r="M171" s="346"/>
      <c r="N171" s="346"/>
      <c r="O171" s="346"/>
      <c r="P171" s="346"/>
    </row>
    <row r="172" spans="2:16" ht="15.5">
      <c r="B172" s="349" t="s">
        <v>207</v>
      </c>
    </row>
    <row r="173" spans="2:16" ht="15.5">
      <c r="B173" s="122"/>
      <c r="C173" s="363" t="s">
        <v>208</v>
      </c>
    </row>
    <row r="175" spans="2:16" ht="15.5">
      <c r="B175" s="349" t="s">
        <v>209</v>
      </c>
    </row>
    <row r="176" spans="2:16" ht="15.5">
      <c r="B176" s="122"/>
      <c r="C176" s="363" t="s">
        <v>210</v>
      </c>
    </row>
    <row r="178" spans="2:5" ht="15.5">
      <c r="B178" s="349" t="s">
        <v>211</v>
      </c>
    </row>
    <row r="179" spans="2:5" ht="15.5">
      <c r="B179" s="122"/>
      <c r="C179" s="363" t="s">
        <v>212</v>
      </c>
      <c r="D179" s="362"/>
      <c r="E179" s="362"/>
    </row>
    <row r="181" spans="2:5" ht="15.5">
      <c r="B181" s="349" t="s">
        <v>216</v>
      </c>
    </row>
    <row r="198" spans="1:30" ht="15.5">
      <c r="J198" s="645"/>
      <c r="K198" s="203"/>
      <c r="L198" s="203"/>
      <c r="M198" s="203"/>
      <c r="N198" s="203"/>
      <c r="O198" s="203"/>
      <c r="P198" s="203"/>
    </row>
    <row r="199" spans="1:30" ht="15.5">
      <c r="J199" s="203"/>
      <c r="K199" s="203"/>
      <c r="L199" s="646"/>
      <c r="M199" s="203"/>
      <c r="N199" s="203"/>
      <c r="O199" s="203"/>
      <c r="P199" s="203"/>
    </row>
    <row r="200" spans="1:30">
      <c r="D200" s="390">
        <v>1999</v>
      </c>
      <c r="E200" s="210">
        <v>2000</v>
      </c>
      <c r="F200" s="210">
        <v>2001</v>
      </c>
      <c r="G200" s="210">
        <v>2002</v>
      </c>
      <c r="H200" s="210">
        <v>2003</v>
      </c>
      <c r="I200" s="210">
        <v>2004</v>
      </c>
      <c r="J200" s="210">
        <v>2005</v>
      </c>
      <c r="K200" s="210">
        <v>2006</v>
      </c>
      <c r="L200" s="210">
        <v>2007</v>
      </c>
      <c r="M200" s="210">
        <v>2008</v>
      </c>
      <c r="N200" s="210">
        <v>2009</v>
      </c>
      <c r="O200" s="210">
        <v>2010</v>
      </c>
      <c r="P200" s="210">
        <v>2011</v>
      </c>
      <c r="Q200" s="210">
        <v>2012</v>
      </c>
      <c r="R200" s="210">
        <v>2013</v>
      </c>
      <c r="S200" s="210">
        <v>2014</v>
      </c>
      <c r="T200" s="210">
        <v>2015</v>
      </c>
      <c r="U200" s="210">
        <v>2016</v>
      </c>
      <c r="V200" s="210">
        <v>2017</v>
      </c>
      <c r="W200" s="210">
        <v>2018</v>
      </c>
      <c r="X200" s="210">
        <v>2019</v>
      </c>
      <c r="Y200" s="210">
        <v>2020</v>
      </c>
      <c r="Z200" s="210">
        <v>2021</v>
      </c>
      <c r="AA200" s="210">
        <v>2022</v>
      </c>
      <c r="AB200" s="210">
        <v>2023</v>
      </c>
      <c r="AC200" s="210">
        <v>2024</v>
      </c>
      <c r="AD200" s="210">
        <v>2025</v>
      </c>
    </row>
    <row r="201" spans="1:30">
      <c r="B201" s="189" t="s">
        <v>222</v>
      </c>
      <c r="C201" s="315"/>
      <c r="D201" s="391">
        <v>0.5</v>
      </c>
      <c r="E201" s="392">
        <v>0.495</v>
      </c>
      <c r="F201" s="392">
        <v>0.49</v>
      </c>
      <c r="G201" s="392">
        <v>0.48499999999999999</v>
      </c>
      <c r="H201" s="392">
        <v>0.48</v>
      </c>
      <c r="I201" s="392">
        <v>0.47499999999999998</v>
      </c>
      <c r="J201" s="392">
        <v>0.47</v>
      </c>
      <c r="K201" s="392">
        <v>0.45714285714285707</v>
      </c>
      <c r="L201" s="392">
        <v>0.45098039215686292</v>
      </c>
      <c r="M201" s="392">
        <v>0.41891891891891886</v>
      </c>
      <c r="N201" s="392">
        <v>0.39999999999999991</v>
      </c>
      <c r="O201" s="392">
        <v>0.38775510204081631</v>
      </c>
      <c r="P201" s="392">
        <v>0.38</v>
      </c>
      <c r="Q201" s="392">
        <v>0.37</v>
      </c>
      <c r="R201" s="392">
        <v>0.36</v>
      </c>
      <c r="S201" s="392">
        <v>0.35</v>
      </c>
      <c r="T201" s="392">
        <v>0.33</v>
      </c>
      <c r="U201" s="392">
        <v>0.31</v>
      </c>
      <c r="V201" s="392">
        <v>0.3</v>
      </c>
      <c r="W201" s="392">
        <v>0.28999999999999998</v>
      </c>
      <c r="X201" s="392">
        <v>0.28999999999999998</v>
      </c>
      <c r="Y201" s="392">
        <v>0.5</v>
      </c>
      <c r="Z201" s="392">
        <v>0.35</v>
      </c>
      <c r="AA201" s="392">
        <v>0.3</v>
      </c>
      <c r="AB201" s="392">
        <v>0.28999999999999998</v>
      </c>
      <c r="AC201" s="392">
        <v>0.28000000000000003</v>
      </c>
      <c r="AD201" s="392">
        <v>0.27</v>
      </c>
    </row>
    <row r="202" spans="1:30">
      <c r="B202" s="219" t="s">
        <v>223</v>
      </c>
      <c r="C202" s="223"/>
      <c r="D202" s="393">
        <v>0.6</v>
      </c>
      <c r="E202" s="394">
        <v>1</v>
      </c>
      <c r="F202" s="394">
        <v>0.6</v>
      </c>
      <c r="G202" s="394">
        <v>0.2</v>
      </c>
      <c r="H202" s="394">
        <v>0.1</v>
      </c>
      <c r="I202" s="394">
        <v>0.18</v>
      </c>
      <c r="J202" s="394">
        <v>0.203125</v>
      </c>
      <c r="K202" s="394">
        <v>0.27420383628548373</v>
      </c>
      <c r="L202" s="394">
        <v>0.40606751301296207</v>
      </c>
      <c r="M202" s="394">
        <v>0.50744472069135105</v>
      </c>
      <c r="N202" s="394">
        <v>0.24842156785301661</v>
      </c>
      <c r="O202" s="394">
        <v>0.22001159553324645</v>
      </c>
      <c r="P202" s="394">
        <v>0.31682528349686678</v>
      </c>
      <c r="Q202" s="394">
        <v>0.38660684502076625</v>
      </c>
      <c r="R202" s="394">
        <v>0.41913726843312915</v>
      </c>
      <c r="S202" s="394">
        <v>0.42631212042630495</v>
      </c>
      <c r="T202" s="394">
        <v>0.44820797319536432</v>
      </c>
      <c r="U202" s="394">
        <v>0.45884636803638235</v>
      </c>
      <c r="V202" s="394">
        <v>0.41969441387547857</v>
      </c>
      <c r="W202" s="394">
        <v>0.4029704638912861</v>
      </c>
      <c r="X202" s="394">
        <v>0.39932928798086742</v>
      </c>
      <c r="Y202" s="394">
        <v>0.38005222581299325</v>
      </c>
      <c r="Z202" s="394">
        <v>0.46465581066946871</v>
      </c>
      <c r="AA202" s="394">
        <v>0.44074207913480756</v>
      </c>
      <c r="AB202" s="394">
        <v>0.39919770000119081</v>
      </c>
      <c r="AC202" s="394">
        <v>0.35649864261176467</v>
      </c>
      <c r="AD202" s="395">
        <v>0.31632391277629401</v>
      </c>
    </row>
    <row r="204" spans="1:30" ht="15.5">
      <c r="A204" s="46"/>
      <c r="B204" s="349" t="s">
        <v>217</v>
      </c>
    </row>
    <row r="205" spans="1:30" ht="15.5">
      <c r="C205" s="363" t="s">
        <v>210</v>
      </c>
      <c r="D205" s="122"/>
      <c r="E205" s="122"/>
      <c r="F205" s="122"/>
    </row>
    <row r="207" spans="1:30" ht="15.5">
      <c r="A207" s="46"/>
      <c r="B207" s="349" t="s">
        <v>218</v>
      </c>
    </row>
    <row r="220" spans="1:18" ht="15.5">
      <c r="J220" s="374"/>
    </row>
    <row r="221" spans="1:18" ht="15.5">
      <c r="L221" s="375"/>
    </row>
    <row r="222" spans="1:18">
      <c r="B222" s="44"/>
      <c r="C222" s="356">
        <v>2011</v>
      </c>
      <c r="D222" s="357">
        <v>2012</v>
      </c>
      <c r="E222" s="357">
        <v>2013</v>
      </c>
      <c r="F222" s="357">
        <v>2014</v>
      </c>
      <c r="G222" s="357">
        <v>2015</v>
      </c>
      <c r="H222" s="357">
        <v>2016</v>
      </c>
      <c r="I222" s="357">
        <v>2017</v>
      </c>
      <c r="J222" s="357">
        <v>2018</v>
      </c>
      <c r="K222" s="357">
        <v>2019</v>
      </c>
      <c r="L222" s="357">
        <v>2020</v>
      </c>
      <c r="M222" s="357">
        <v>2021</v>
      </c>
      <c r="N222" s="357">
        <v>2022</v>
      </c>
      <c r="O222" s="357">
        <v>2023</v>
      </c>
      <c r="P222" s="357">
        <v>2024</v>
      </c>
      <c r="Q222" s="287">
        <v>2025</v>
      </c>
    </row>
    <row r="223" spans="1:18" s="191" customFormat="1">
      <c r="A223" s="648"/>
      <c r="B223" s="358" t="s">
        <v>117</v>
      </c>
      <c r="C223" s="384">
        <v>0.94957430634077222</v>
      </c>
      <c r="D223" s="385">
        <v>0.62691918205772357</v>
      </c>
      <c r="E223" s="385">
        <v>0.77377750923225497</v>
      </c>
      <c r="F223" s="385">
        <v>0.74066365725953864</v>
      </c>
      <c r="G223" s="385">
        <v>0.53211908446524481</v>
      </c>
      <c r="H223" s="385">
        <v>0.57976641246958427</v>
      </c>
      <c r="I223" s="385">
        <v>0.70931567256474537</v>
      </c>
      <c r="J223" s="385"/>
      <c r="K223" s="385"/>
      <c r="L223" s="385"/>
      <c r="M223" s="385"/>
      <c r="N223" s="385"/>
      <c r="O223" s="385"/>
      <c r="P223" s="385"/>
      <c r="Q223" s="386"/>
      <c r="R223" s="186"/>
    </row>
    <row r="224" spans="1:18" s="191" customFormat="1">
      <c r="A224" s="648"/>
      <c r="B224" s="358" t="s">
        <v>66</v>
      </c>
      <c r="C224" s="649">
        <v>0.33092266931475534</v>
      </c>
      <c r="D224" s="650">
        <v>0.40195504105352553</v>
      </c>
      <c r="E224" s="650">
        <v>0.47453692581145224</v>
      </c>
      <c r="F224" s="650">
        <v>0.61443350254546747</v>
      </c>
      <c r="G224" s="650">
        <v>0.51489773018755747</v>
      </c>
      <c r="H224" s="650">
        <v>0.50890944128217486</v>
      </c>
      <c r="I224" s="650">
        <v>0.35284564222957804</v>
      </c>
      <c r="J224" s="650"/>
      <c r="K224" s="650"/>
      <c r="L224" s="650"/>
      <c r="M224" s="650"/>
      <c r="N224" s="650"/>
      <c r="O224" s="650"/>
      <c r="P224" s="650"/>
      <c r="Q224" s="651"/>
      <c r="R224" s="186"/>
    </row>
    <row r="225" spans="1:17">
      <c r="B225" s="359" t="s">
        <v>79</v>
      </c>
      <c r="C225" s="387">
        <v>0.31368143557861217</v>
      </c>
      <c r="D225" s="388">
        <v>0.30444192139968584</v>
      </c>
      <c r="E225" s="388">
        <v>0.32467410921219719</v>
      </c>
      <c r="F225" s="388">
        <v>0.38299541873810194</v>
      </c>
      <c r="G225" s="388">
        <v>0.32012196069996768</v>
      </c>
      <c r="H225" s="388">
        <v>0.29766140339975111</v>
      </c>
      <c r="I225" s="388">
        <v>0.26230998649061132</v>
      </c>
      <c r="J225" s="388"/>
      <c r="K225" s="388"/>
      <c r="L225" s="388"/>
      <c r="M225" s="388"/>
      <c r="N225" s="388"/>
      <c r="O225" s="388"/>
      <c r="P225" s="388"/>
      <c r="Q225" s="389"/>
    </row>
    <row r="227" spans="1:17" ht="15.5">
      <c r="A227" s="46"/>
      <c r="B227" s="349" t="s">
        <v>219</v>
      </c>
    </row>
    <row r="240" spans="1:17" ht="15.5">
      <c r="J240" s="374"/>
    </row>
    <row r="241" spans="1:17" ht="15.5">
      <c r="L241" s="374"/>
    </row>
    <row r="242" spans="1:17">
      <c r="B242" s="44"/>
      <c r="C242" s="356">
        <v>2011</v>
      </c>
      <c r="D242" s="357">
        <v>2012</v>
      </c>
      <c r="E242" s="357">
        <v>2013</v>
      </c>
      <c r="F242" s="357">
        <v>2014</v>
      </c>
      <c r="G242" s="357">
        <v>2015</v>
      </c>
      <c r="H242" s="357">
        <v>2016</v>
      </c>
      <c r="I242" s="357">
        <v>2017</v>
      </c>
      <c r="J242" s="357">
        <v>2018</v>
      </c>
      <c r="K242" s="357">
        <v>2019</v>
      </c>
      <c r="L242" s="357">
        <v>2020</v>
      </c>
      <c r="M242" s="357">
        <v>2021</v>
      </c>
      <c r="N242" s="357">
        <v>2022</v>
      </c>
      <c r="O242" s="357">
        <v>2023</v>
      </c>
      <c r="P242" s="357">
        <v>2024</v>
      </c>
      <c r="Q242" s="287">
        <v>2025</v>
      </c>
    </row>
    <row r="243" spans="1:17">
      <c r="B243" s="354" t="s">
        <v>315</v>
      </c>
      <c r="C243" s="381">
        <v>0.88246787152532846</v>
      </c>
      <c r="D243" s="382">
        <v>0.61121502663120153</v>
      </c>
      <c r="E243" s="382">
        <v>0.8329061264697617</v>
      </c>
      <c r="F243" s="382">
        <v>0.76456504412865889</v>
      </c>
      <c r="G243" s="382">
        <v>0.4615870249506917</v>
      </c>
      <c r="H243" s="382">
        <v>0.68143248676690593</v>
      </c>
      <c r="I243" s="382">
        <v>0.96247532439878758</v>
      </c>
      <c r="J243" s="382"/>
      <c r="K243" s="382"/>
      <c r="L243" s="382"/>
      <c r="M243" s="382"/>
      <c r="N243" s="382"/>
      <c r="O243" s="382"/>
      <c r="P243" s="382"/>
      <c r="Q243" s="383"/>
    </row>
    <row r="244" spans="1:17">
      <c r="B244" s="355" t="s">
        <v>225</v>
      </c>
      <c r="C244" s="387">
        <v>1.0006709129956173</v>
      </c>
      <c r="D244" s="388">
        <v>0.63817026671259347</v>
      </c>
      <c r="E244" s="388">
        <v>0.73211245083770193</v>
      </c>
      <c r="F244" s="388">
        <v>0.72284144906140768</v>
      </c>
      <c r="G244" s="388">
        <v>0.58598540816064992</v>
      </c>
      <c r="H244" s="388">
        <v>0.50821267600690234</v>
      </c>
      <c r="I244" s="388">
        <v>0.51067526381424599</v>
      </c>
      <c r="J244" s="388"/>
      <c r="K244" s="388"/>
      <c r="L244" s="388"/>
      <c r="M244" s="388"/>
      <c r="N244" s="388"/>
      <c r="O244" s="388"/>
      <c r="P244" s="388"/>
      <c r="Q244" s="389"/>
    </row>
    <row r="245" spans="1:17">
      <c r="B245" s="18"/>
      <c r="C245" s="18"/>
      <c r="D245" s="18"/>
      <c r="E245" s="18"/>
      <c r="F245" s="18"/>
      <c r="G245" s="18"/>
      <c r="H245" s="18"/>
      <c r="I245" s="18"/>
      <c r="J245" s="18"/>
      <c r="K245" s="18"/>
      <c r="L245" s="18"/>
      <c r="M245" s="18"/>
      <c r="N245" s="18"/>
      <c r="O245" s="18"/>
    </row>
    <row r="246" spans="1:17" ht="18.5">
      <c r="A246" s="360" t="s">
        <v>227</v>
      </c>
    </row>
    <row r="248" spans="1:17" ht="15.5">
      <c r="B248" s="349" t="s">
        <v>243</v>
      </c>
    </row>
    <row r="250" spans="1:17" ht="15.5">
      <c r="A250" s="46"/>
      <c r="B250" s="349" t="s">
        <v>244</v>
      </c>
      <c r="I250" s="363" t="s">
        <v>210</v>
      </c>
    </row>
    <row r="253" spans="1:17" ht="18.5">
      <c r="A253" s="46"/>
      <c r="B253" s="361" t="s">
        <v>246</v>
      </c>
      <c r="H253" s="343"/>
      <c r="I253" s="363" t="s">
        <v>210</v>
      </c>
    </row>
    <row r="255" spans="1:17" ht="15.5">
      <c r="B255" s="361"/>
    </row>
    <row r="256" spans="1:17" ht="15.5">
      <c r="B256" s="349" t="s">
        <v>245</v>
      </c>
      <c r="H256" s="346"/>
      <c r="I256" s="363" t="s">
        <v>210</v>
      </c>
    </row>
    <row r="257" spans="1:9">
      <c r="D257" s="346"/>
      <c r="E257" s="346"/>
      <c r="F257" s="346"/>
      <c r="G257" s="346"/>
      <c r="H257" s="346"/>
    </row>
    <row r="259" spans="1:9" ht="15.5">
      <c r="A259" s="46"/>
      <c r="B259" s="361" t="s">
        <v>362</v>
      </c>
    </row>
    <row r="260" spans="1:9" ht="15.5">
      <c r="B260" s="361"/>
    </row>
    <row r="261" spans="1:9" ht="15.5">
      <c r="B261" s="361"/>
    </row>
    <row r="262" spans="1:9" ht="15.5">
      <c r="B262" s="361"/>
    </row>
    <row r="263" spans="1:9" ht="15.5">
      <c r="B263" s="361"/>
    </row>
    <row r="264" spans="1:9" ht="15.5">
      <c r="B264" s="361"/>
    </row>
    <row r="265" spans="1:9" ht="15.5">
      <c r="B265" s="361"/>
    </row>
    <row r="266" spans="1:9" ht="15.5">
      <c r="B266" s="361"/>
    </row>
    <row r="267" spans="1:9" ht="15.5">
      <c r="B267" s="361"/>
    </row>
    <row r="268" spans="1:9" ht="15.5">
      <c r="B268" s="361"/>
    </row>
    <row r="269" spans="1:9" ht="15.5">
      <c r="B269" s="361"/>
    </row>
    <row r="270" spans="1:9" ht="15.5">
      <c r="B270" s="361"/>
    </row>
    <row r="271" spans="1:9" ht="15.5">
      <c r="B271" s="361"/>
    </row>
    <row r="272" spans="1:9" ht="15.5">
      <c r="B272" s="361"/>
      <c r="I272" s="374"/>
    </row>
    <row r="273" spans="1:12" ht="15.5">
      <c r="J273" s="375"/>
    </row>
    <row r="274" spans="1:12">
      <c r="B274" s="186" t="s">
        <v>459</v>
      </c>
      <c r="C274" s="261">
        <v>2016</v>
      </c>
      <c r="D274" s="262">
        <v>2017</v>
      </c>
      <c r="E274" s="262">
        <v>2018</v>
      </c>
      <c r="F274" s="262">
        <v>2019</v>
      </c>
      <c r="G274" s="262">
        <v>2020</v>
      </c>
      <c r="H274" s="262">
        <v>2021</v>
      </c>
      <c r="I274" s="262">
        <v>2022</v>
      </c>
      <c r="J274" s="262">
        <v>2023</v>
      </c>
      <c r="K274" s="262">
        <v>2024</v>
      </c>
      <c r="L274" s="262">
        <v>2025</v>
      </c>
    </row>
    <row r="275" spans="1:12">
      <c r="B275" s="350" t="s">
        <v>251</v>
      </c>
      <c r="C275" s="396">
        <v>19820</v>
      </c>
      <c r="D275" s="396">
        <v>13250</v>
      </c>
      <c r="E275" s="396"/>
      <c r="F275" s="396"/>
      <c r="G275" s="396"/>
      <c r="H275" s="396"/>
      <c r="I275" s="396"/>
      <c r="J275" s="396"/>
      <c r="K275" s="396"/>
      <c r="L275" s="396"/>
    </row>
    <row r="276" spans="1:12">
      <c r="B276" s="351" t="s">
        <v>252</v>
      </c>
      <c r="C276" s="396">
        <v>3429</v>
      </c>
      <c r="D276" s="396">
        <v>31869</v>
      </c>
      <c r="E276" s="396"/>
      <c r="F276" s="396"/>
      <c r="G276" s="396"/>
      <c r="H276" s="396"/>
      <c r="I276" s="396"/>
      <c r="J276" s="396"/>
      <c r="K276" s="396"/>
      <c r="L276" s="396"/>
    </row>
    <row r="277" spans="1:12">
      <c r="B277" s="351" t="s">
        <v>253</v>
      </c>
      <c r="C277" s="396">
        <v>33852</v>
      </c>
      <c r="D277" s="396">
        <v>32200</v>
      </c>
      <c r="E277" s="396"/>
      <c r="F277" s="396"/>
      <c r="G277" s="396"/>
      <c r="H277" s="396"/>
      <c r="I277" s="396"/>
      <c r="J277" s="396"/>
      <c r="K277" s="396"/>
      <c r="L277" s="396"/>
    </row>
    <row r="278" spans="1:12">
      <c r="B278" s="351" t="s">
        <v>254</v>
      </c>
      <c r="C278" s="396">
        <v>13515</v>
      </c>
      <c r="D278" s="396">
        <v>33005</v>
      </c>
      <c r="E278" s="396"/>
      <c r="F278" s="396"/>
      <c r="G278" s="396"/>
      <c r="H278" s="396"/>
      <c r="I278" s="396"/>
      <c r="J278" s="396"/>
      <c r="K278" s="396"/>
      <c r="L278" s="396"/>
    </row>
    <row r="279" spans="1:12">
      <c r="B279" s="352" t="s">
        <v>457</v>
      </c>
      <c r="C279" s="397">
        <v>0</v>
      </c>
      <c r="D279" s="397">
        <v>0</v>
      </c>
      <c r="E279" s="397"/>
      <c r="F279" s="397"/>
      <c r="G279" s="397"/>
      <c r="H279" s="397"/>
      <c r="I279" s="397"/>
      <c r="J279" s="397"/>
      <c r="K279" s="397"/>
      <c r="L279" s="397"/>
    </row>
    <row r="280" spans="1:12">
      <c r="C280" s="532">
        <v>0</v>
      </c>
      <c r="D280" s="532">
        <v>0</v>
      </c>
      <c r="E280" s="532"/>
      <c r="F280" s="532"/>
      <c r="G280" s="532"/>
      <c r="H280" s="532"/>
      <c r="I280" s="532"/>
      <c r="J280" s="532"/>
      <c r="K280" s="532"/>
      <c r="L280" s="532"/>
    </row>
    <row r="282" spans="1:12" ht="18.5">
      <c r="A282" s="343" t="s">
        <v>226</v>
      </c>
    </row>
    <row r="283" spans="1:12" ht="15.5">
      <c r="G283" s="122"/>
    </row>
    <row r="284" spans="1:12" ht="15.5">
      <c r="B284" s="349" t="s">
        <v>230</v>
      </c>
      <c r="G284" s="363" t="s">
        <v>242</v>
      </c>
    </row>
    <row r="285" spans="1:12" ht="15.5">
      <c r="G285" s="122"/>
    </row>
    <row r="286" spans="1:12" ht="15.5">
      <c r="G286" s="122"/>
    </row>
    <row r="287" spans="1:12" ht="15.5">
      <c r="B287" s="361" t="s">
        <v>232</v>
      </c>
      <c r="G287" s="363" t="s">
        <v>242</v>
      </c>
    </row>
    <row r="288" spans="1:12" ht="15.5">
      <c r="G288" s="122"/>
    </row>
    <row r="289" spans="2:11" ht="15.5">
      <c r="G289" s="122"/>
    </row>
    <row r="290" spans="2:11" ht="15.5">
      <c r="B290" s="361" t="s">
        <v>234</v>
      </c>
      <c r="G290" s="363" t="s">
        <v>242</v>
      </c>
    </row>
    <row r="291" spans="2:11" ht="15.5">
      <c r="G291" s="122"/>
    </row>
    <row r="292" spans="2:11" ht="15.5">
      <c r="G292" s="122"/>
    </row>
    <row r="293" spans="2:11" ht="15.5">
      <c r="B293" s="361" t="s">
        <v>236</v>
      </c>
      <c r="G293" s="363" t="s">
        <v>242</v>
      </c>
    </row>
    <row r="294" spans="2:11" ht="15.5">
      <c r="G294" s="122"/>
    </row>
    <row r="295" spans="2:11" ht="15.5">
      <c r="G295" s="122"/>
    </row>
    <row r="296" spans="2:11" ht="15.5">
      <c r="B296" s="361" t="s">
        <v>238</v>
      </c>
      <c r="G296" s="363" t="s">
        <v>242</v>
      </c>
    </row>
    <row r="298" spans="2:11" ht="15.5">
      <c r="B298" s="361" t="s">
        <v>317</v>
      </c>
      <c r="G298" s="375"/>
    </row>
    <row r="299" spans="2:11" ht="20">
      <c r="G299" s="375"/>
      <c r="K299" s="552" t="s">
        <v>384</v>
      </c>
    </row>
    <row r="317" spans="2:7" ht="15.5">
      <c r="B317" s="361" t="s">
        <v>316</v>
      </c>
      <c r="G317" s="363" t="s">
        <v>241</v>
      </c>
    </row>
    <row r="320" spans="2:7">
      <c r="B320" s="186" t="s">
        <v>483</v>
      </c>
    </row>
    <row r="322" spans="10:10">
      <c r="J322" s="186" t="s">
        <v>482</v>
      </c>
    </row>
  </sheetData>
  <hyperlinks>
    <hyperlink ref="C173" location="Figure_3_5" display="Source: Ethernet Segments tab in this spreadsheet"/>
    <hyperlink ref="C176" location="Figure_3_6" display="Source: WDM Cloud (DCI) tab in this spreadsheet"/>
    <hyperlink ref="C179" location="Figure_3_7" display="Source: AOC-EOMs tab in this spreadsheet"/>
    <hyperlink ref="G284" location="Figure_5_1" display="Source: Ethernet-Segments tab in this spreadsheet"/>
    <hyperlink ref="G287" location="Figure_5_2" display="Source: Ethernet-Segments tab in this spreadsheet"/>
    <hyperlink ref="G290" location="Figure_5_3" display="Source: Ethernet-Segments tab in this spreadsheet"/>
    <hyperlink ref="G293" location="Figure_5_4" display="Source: Ethernet-Segments tab in this spreadsheet"/>
    <hyperlink ref="G296" location="Figure_5_5" display="Source: Ethernet-Segments tab in this spreadsheet"/>
    <hyperlink ref="G317" location="Figure_E_4" display="Same as Figure E-4 above"/>
    <hyperlink ref="I256" location="Figure_4_8" display="Source: WDM Cloud (DCI) tab in this spreadsheet"/>
    <hyperlink ref="C205" location="Figure_3_9" display="Source: WDM Cloud (DCI) tab in this spreadsheet"/>
    <hyperlink ref="I250" location="Figure_4_6" display="Source: WDM Cloud (DCI) tab in this spreadsheet"/>
    <hyperlink ref="I253" location="Figure_4_7" display="Source: WDM Cloud (DCI) tab in this spreadsheet"/>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O57"/>
  <sheetViews>
    <sheetView showGridLines="0" zoomScale="80" zoomScaleNormal="80" zoomScalePageLayoutView="80" workbookViewId="0">
      <selection activeCell="L25" sqref="L25"/>
    </sheetView>
  </sheetViews>
  <sheetFormatPr defaultColWidth="9.1796875" defaultRowHeight="12.5"/>
  <cols>
    <col min="1" max="1" width="4.453125" style="1" customWidth="1"/>
    <col min="2" max="2" width="16.81640625" style="1" customWidth="1"/>
    <col min="3" max="13" width="9" style="1" customWidth="1"/>
    <col min="14" max="14" width="11.453125" style="1" bestFit="1" customWidth="1"/>
    <col min="15" max="16384" width="9.1796875" style="1"/>
  </cols>
  <sheetData>
    <row r="2" spans="1:15" ht="18">
      <c r="B2" s="5" t="str">
        <f>Introduction!$B$2</f>
        <v>LightCounting Mega Datacenter Report Database</v>
      </c>
    </row>
    <row r="3" spans="1:15">
      <c r="B3" s="1" t="str">
        <f>Introduction!$B$3</f>
        <v>July 2020 - sample template</v>
      </c>
    </row>
    <row r="4" spans="1:15" ht="18">
      <c r="B4" s="6" t="s">
        <v>0</v>
      </c>
    </row>
    <row r="6" spans="1:15">
      <c r="B6" s="25" t="s">
        <v>21</v>
      </c>
      <c r="C6" s="24"/>
      <c r="D6" s="24"/>
      <c r="E6" s="24"/>
      <c r="F6" s="24"/>
      <c r="G6" s="24"/>
      <c r="H6" s="24"/>
      <c r="I6" s="24"/>
      <c r="J6" s="8"/>
      <c r="K6" s="8"/>
      <c r="L6" s="8"/>
      <c r="M6" s="8"/>
      <c r="N6" s="8"/>
      <c r="O6" s="8"/>
    </row>
    <row r="7" spans="1:15">
      <c r="B7" s="25" t="s">
        <v>24</v>
      </c>
      <c r="C7" s="24"/>
      <c r="D7" s="24"/>
      <c r="E7" s="24"/>
      <c r="F7" s="24"/>
      <c r="G7" s="24"/>
      <c r="H7" s="24"/>
      <c r="I7" s="24"/>
      <c r="J7" s="8"/>
      <c r="K7" s="8"/>
      <c r="L7" s="8"/>
      <c r="M7" s="8"/>
      <c r="N7" s="8"/>
      <c r="O7" s="8"/>
    </row>
    <row r="8" spans="1:15">
      <c r="B8" s="25" t="s">
        <v>22</v>
      </c>
      <c r="C8" s="9"/>
      <c r="D8" s="9"/>
      <c r="E8" s="9"/>
      <c r="F8" s="9"/>
      <c r="G8" s="9"/>
      <c r="H8" s="9"/>
      <c r="I8" s="9"/>
      <c r="J8" s="8"/>
      <c r="K8" s="8"/>
      <c r="L8" s="8"/>
      <c r="M8" s="8"/>
      <c r="N8" s="8"/>
      <c r="O8" s="8"/>
    </row>
    <row r="9" spans="1:15">
      <c r="A9" s="22"/>
      <c r="B9" s="1" t="s">
        <v>23</v>
      </c>
      <c r="C9" s="24"/>
      <c r="D9" s="24"/>
      <c r="E9" s="24"/>
      <c r="F9" s="24"/>
      <c r="G9" s="24"/>
      <c r="H9" s="24"/>
      <c r="I9" s="24"/>
      <c r="J9" s="8"/>
      <c r="K9" s="8"/>
      <c r="L9" s="8"/>
      <c r="M9" s="8"/>
      <c r="N9" s="8"/>
      <c r="O9" s="8"/>
    </row>
    <row r="10" spans="1:15">
      <c r="B10" s="8"/>
      <c r="C10" s="8"/>
      <c r="D10" s="8"/>
      <c r="E10" s="8"/>
      <c r="F10" s="8"/>
      <c r="G10" s="8"/>
      <c r="H10" s="8"/>
      <c r="I10" s="8"/>
      <c r="J10" s="8"/>
      <c r="K10" s="8"/>
      <c r="L10" s="8"/>
      <c r="M10" s="8"/>
      <c r="N10" s="8"/>
      <c r="O10" s="8"/>
    </row>
    <row r="11" spans="1:15">
      <c r="B11" s="8"/>
      <c r="C11" s="8"/>
      <c r="D11" s="8"/>
      <c r="E11" s="8"/>
      <c r="F11" s="8"/>
      <c r="G11" s="8"/>
      <c r="H11" s="8"/>
      <c r="I11" s="8"/>
      <c r="J11" s="8"/>
      <c r="K11" s="8"/>
      <c r="L11" s="8"/>
      <c r="M11" s="8"/>
      <c r="N11" s="8"/>
      <c r="O11" s="8"/>
    </row>
    <row r="12" spans="1:15">
      <c r="B12" s="8"/>
      <c r="C12" s="8"/>
      <c r="D12" s="8"/>
      <c r="E12" s="8"/>
      <c r="F12" s="8"/>
      <c r="G12" s="8"/>
      <c r="H12" s="8"/>
      <c r="I12" s="8"/>
      <c r="J12" s="8"/>
      <c r="K12" s="8"/>
      <c r="L12" s="8"/>
      <c r="M12" s="8"/>
      <c r="N12" s="8"/>
      <c r="O12" s="8"/>
    </row>
    <row r="13" spans="1:15">
      <c r="B13" s="8"/>
      <c r="C13" s="8"/>
      <c r="D13" s="8"/>
      <c r="E13" s="8"/>
      <c r="F13" s="8"/>
      <c r="G13" s="8"/>
      <c r="H13" s="8"/>
      <c r="I13" s="8"/>
      <c r="J13" s="8"/>
      <c r="K13" s="8"/>
      <c r="L13" s="8"/>
      <c r="M13" s="8"/>
      <c r="N13" s="8"/>
      <c r="O13" s="8"/>
    </row>
    <row r="14" spans="1:15">
      <c r="B14" s="8"/>
      <c r="C14" s="8"/>
      <c r="D14" s="8"/>
      <c r="E14" s="8"/>
      <c r="F14" s="8"/>
      <c r="G14" s="8"/>
      <c r="H14" s="8"/>
      <c r="I14" s="8"/>
      <c r="J14" s="8"/>
      <c r="K14" s="8"/>
      <c r="L14" s="8"/>
      <c r="M14" s="8"/>
      <c r="N14" s="8"/>
      <c r="O14" s="8"/>
    </row>
    <row r="15" spans="1:15">
      <c r="B15" s="8"/>
      <c r="C15" s="8"/>
      <c r="D15" s="8"/>
      <c r="E15" s="8"/>
      <c r="F15" s="8"/>
      <c r="G15" s="8"/>
      <c r="H15" s="8"/>
      <c r="I15" s="8"/>
      <c r="J15" s="8"/>
      <c r="K15" s="8"/>
      <c r="L15" s="8"/>
      <c r="M15" s="8"/>
      <c r="N15" s="8"/>
      <c r="O15" s="8"/>
    </row>
    <row r="16" spans="1:15">
      <c r="B16" s="8"/>
      <c r="C16" s="8"/>
      <c r="D16" s="8"/>
      <c r="E16" s="8"/>
      <c r="F16" s="8"/>
      <c r="G16" s="8"/>
      <c r="H16" s="8"/>
      <c r="I16" s="8"/>
      <c r="J16" s="8"/>
      <c r="K16" s="8"/>
      <c r="L16" s="8"/>
      <c r="M16" s="8"/>
      <c r="N16" s="8"/>
      <c r="O16" s="8"/>
    </row>
    <row r="17" spans="2:15">
      <c r="B17" s="8"/>
      <c r="C17" s="8"/>
      <c r="D17" s="8"/>
      <c r="E17" s="8"/>
      <c r="F17" s="8"/>
      <c r="G17" s="8"/>
      <c r="H17" s="8"/>
      <c r="I17" s="8"/>
      <c r="J17" s="8"/>
      <c r="K17" s="8"/>
      <c r="L17" s="8"/>
      <c r="M17" s="8"/>
      <c r="N17" s="8"/>
      <c r="O17" s="8"/>
    </row>
    <row r="18" spans="2:15">
      <c r="B18" s="8"/>
      <c r="C18" s="8"/>
      <c r="D18" s="8"/>
      <c r="E18" s="8"/>
      <c r="F18" s="8"/>
      <c r="G18" s="8"/>
      <c r="H18" s="8"/>
      <c r="I18" s="8"/>
      <c r="J18" s="8"/>
      <c r="K18" s="8"/>
      <c r="L18" s="8"/>
      <c r="M18" s="8"/>
      <c r="N18" s="8"/>
      <c r="O18" s="8"/>
    </row>
    <row r="19" spans="2:15">
      <c r="B19" s="8"/>
      <c r="C19" s="8"/>
      <c r="D19" s="8"/>
      <c r="E19" s="8"/>
      <c r="F19" s="8"/>
      <c r="G19" s="8"/>
      <c r="H19" s="8"/>
      <c r="I19" s="8"/>
      <c r="J19" s="8"/>
      <c r="K19" s="8"/>
      <c r="L19" s="8"/>
      <c r="M19" s="8"/>
      <c r="N19" s="8"/>
      <c r="O19" s="8"/>
    </row>
    <row r="20" spans="2:15">
      <c r="B20" s="8"/>
      <c r="C20" s="8"/>
      <c r="D20" s="8"/>
      <c r="E20" s="8"/>
      <c r="F20" s="8"/>
      <c r="G20" s="8"/>
      <c r="H20" s="8"/>
      <c r="I20" s="8"/>
      <c r="J20" s="8"/>
      <c r="K20" s="8"/>
      <c r="L20" s="8"/>
      <c r="M20" s="8"/>
      <c r="N20" s="8"/>
      <c r="O20" s="8"/>
    </row>
    <row r="21" spans="2:15">
      <c r="B21" s="8"/>
      <c r="C21" s="8"/>
      <c r="D21" s="8"/>
      <c r="E21" s="8"/>
      <c r="F21" s="8"/>
      <c r="G21" s="8"/>
      <c r="H21" s="8"/>
      <c r="I21" s="8"/>
      <c r="J21" s="8"/>
      <c r="K21" s="8"/>
      <c r="L21" s="8"/>
      <c r="M21" s="8"/>
      <c r="N21" s="8"/>
      <c r="O21" s="8"/>
    </row>
    <row r="22" spans="2:15" s="19" customFormat="1">
      <c r="B22" s="18"/>
      <c r="C22" s="26"/>
      <c r="D22" s="20"/>
      <c r="E22" s="20"/>
      <c r="F22" s="20"/>
      <c r="G22" s="20"/>
      <c r="H22" s="20"/>
      <c r="I22" s="20"/>
      <c r="J22" s="20"/>
      <c r="K22" s="27"/>
    </row>
    <row r="23" spans="2:15" ht="13">
      <c r="B23" s="28" t="s">
        <v>1</v>
      </c>
      <c r="C23" s="8"/>
      <c r="D23" s="8"/>
      <c r="E23" s="8"/>
      <c r="F23" s="8"/>
      <c r="G23" s="8"/>
      <c r="H23" s="8"/>
      <c r="I23" s="8"/>
      <c r="J23" s="8"/>
      <c r="K23" s="8"/>
      <c r="L23" s="8"/>
      <c r="M23" s="8"/>
      <c r="N23" s="8"/>
      <c r="O23" s="8"/>
    </row>
    <row r="24" spans="2:15">
      <c r="B24" s="8"/>
      <c r="C24" s="8"/>
      <c r="D24" s="8"/>
      <c r="E24" s="8"/>
      <c r="F24" s="8"/>
      <c r="G24" s="8"/>
      <c r="H24" s="8"/>
      <c r="I24" s="8"/>
      <c r="J24" s="8"/>
      <c r="K24" s="8"/>
      <c r="L24" s="8"/>
      <c r="M24" s="8"/>
      <c r="N24" s="8"/>
      <c r="O24" s="8"/>
    </row>
    <row r="25" spans="2:15">
      <c r="B25" s="22" t="s">
        <v>2</v>
      </c>
      <c r="C25" s="22"/>
      <c r="D25" s="22"/>
      <c r="E25" s="22"/>
      <c r="F25" s="22"/>
      <c r="G25" s="22"/>
      <c r="H25" s="22"/>
      <c r="I25" s="22"/>
      <c r="J25" s="8"/>
      <c r="K25" s="8"/>
      <c r="L25" s="8"/>
      <c r="M25" s="8"/>
      <c r="N25" s="8"/>
      <c r="O25" s="8"/>
    </row>
    <row r="26" spans="2:15">
      <c r="B26" s="22"/>
      <c r="C26" s="22"/>
      <c r="D26" s="22"/>
      <c r="E26" s="22"/>
      <c r="F26" s="22"/>
      <c r="G26" s="22"/>
      <c r="H26" s="22"/>
      <c r="I26" s="22"/>
      <c r="J26" s="8"/>
      <c r="K26" s="8"/>
      <c r="L26" s="8"/>
      <c r="M26" s="8"/>
      <c r="N26" s="8"/>
      <c r="O26" s="8"/>
    </row>
    <row r="27" spans="2:15" ht="13">
      <c r="B27" s="23" t="s">
        <v>3</v>
      </c>
      <c r="C27" s="22"/>
      <c r="D27" s="22"/>
      <c r="E27" s="22"/>
      <c r="F27" s="22"/>
      <c r="G27" s="22"/>
      <c r="H27" s="22"/>
      <c r="I27" s="22"/>
      <c r="J27" s="8"/>
      <c r="K27" s="8"/>
      <c r="L27" s="8"/>
      <c r="M27" s="8"/>
      <c r="N27" s="8"/>
      <c r="O27" s="8"/>
    </row>
    <row r="28" spans="2:15" ht="13">
      <c r="B28" s="23"/>
      <c r="C28" s="22"/>
      <c r="D28" s="22"/>
      <c r="E28" s="22"/>
      <c r="F28" s="22"/>
      <c r="G28" s="22"/>
      <c r="H28" s="22"/>
      <c r="I28" s="22"/>
      <c r="J28" s="8"/>
      <c r="K28" s="8"/>
      <c r="L28" s="8"/>
      <c r="M28" s="8"/>
      <c r="N28" s="8"/>
      <c r="O28" s="8"/>
    </row>
    <row r="29" spans="2:15" ht="13.5" customHeight="1">
      <c r="B29" s="657" t="s">
        <v>4</v>
      </c>
      <c r="C29" s="657"/>
      <c r="D29" s="657"/>
      <c r="E29" s="657"/>
      <c r="F29" s="657"/>
      <c r="G29" s="657"/>
      <c r="H29" s="657"/>
      <c r="I29" s="657"/>
      <c r="J29" s="8"/>
      <c r="K29" s="8"/>
      <c r="L29" s="8"/>
      <c r="M29" s="8"/>
      <c r="N29" s="8"/>
      <c r="O29" s="8"/>
    </row>
    <row r="30" spans="2:15">
      <c r="B30" s="657"/>
      <c r="C30" s="657"/>
      <c r="D30" s="657"/>
      <c r="E30" s="657"/>
      <c r="F30" s="657"/>
      <c r="G30" s="657"/>
      <c r="H30" s="657"/>
      <c r="I30" s="657"/>
      <c r="J30" s="8"/>
      <c r="K30" s="8"/>
      <c r="L30" s="8"/>
      <c r="M30" s="8"/>
      <c r="N30" s="8"/>
      <c r="O30" s="8"/>
    </row>
    <row r="31" spans="2:15">
      <c r="B31" s="657"/>
      <c r="C31" s="657"/>
      <c r="D31" s="657"/>
      <c r="E31" s="657"/>
      <c r="F31" s="657"/>
      <c r="G31" s="657"/>
      <c r="H31" s="657"/>
      <c r="I31" s="657"/>
      <c r="J31" s="8"/>
      <c r="K31" s="8"/>
      <c r="L31" s="8"/>
      <c r="M31" s="8"/>
      <c r="N31" s="8"/>
      <c r="O31" s="8"/>
    </row>
    <row r="32" spans="2:15">
      <c r="B32" s="657"/>
      <c r="C32" s="657"/>
      <c r="D32" s="657"/>
      <c r="E32" s="657"/>
      <c r="F32" s="657"/>
      <c r="G32" s="657"/>
      <c r="H32" s="657"/>
      <c r="I32" s="657"/>
      <c r="J32" s="8"/>
      <c r="K32" s="8"/>
      <c r="L32" s="8"/>
      <c r="M32" s="8"/>
      <c r="N32" s="8"/>
      <c r="O32" s="8"/>
    </row>
    <row r="33" spans="2:15">
      <c r="B33" s="22"/>
      <c r="C33" s="22"/>
      <c r="D33" s="22"/>
      <c r="E33" s="22"/>
      <c r="F33" s="22"/>
      <c r="G33" s="22"/>
      <c r="H33" s="22"/>
      <c r="I33" s="22"/>
      <c r="J33" s="8"/>
      <c r="K33" s="8"/>
      <c r="L33" s="8"/>
      <c r="M33" s="8"/>
      <c r="N33" s="8"/>
      <c r="O33" s="8"/>
    </row>
    <row r="34" spans="2:15" ht="13">
      <c r="B34" s="23" t="s">
        <v>5</v>
      </c>
      <c r="C34" s="22"/>
      <c r="D34" s="22"/>
      <c r="E34" s="22"/>
      <c r="F34" s="22"/>
      <c r="G34" s="22"/>
      <c r="H34" s="22"/>
      <c r="I34" s="22"/>
      <c r="J34" s="8"/>
      <c r="K34" s="8"/>
      <c r="L34" s="8"/>
      <c r="M34" s="8"/>
      <c r="N34" s="8"/>
      <c r="O34" s="8"/>
    </row>
    <row r="35" spans="2:15" ht="13.5" customHeight="1">
      <c r="B35" s="657" t="s">
        <v>6</v>
      </c>
      <c r="C35" s="657"/>
      <c r="D35" s="657"/>
      <c r="E35" s="657"/>
      <c r="F35" s="657"/>
      <c r="G35" s="657"/>
      <c r="H35" s="657"/>
      <c r="I35" s="657"/>
      <c r="J35" s="8"/>
      <c r="K35" s="8"/>
      <c r="L35" s="8"/>
      <c r="M35" s="8"/>
      <c r="N35" s="8"/>
      <c r="O35" s="8"/>
    </row>
    <row r="36" spans="2:15">
      <c r="B36" s="657"/>
      <c r="C36" s="657"/>
      <c r="D36" s="657"/>
      <c r="E36" s="657"/>
      <c r="F36" s="657"/>
      <c r="G36" s="657"/>
      <c r="H36" s="657"/>
      <c r="I36" s="657"/>
      <c r="J36" s="8"/>
      <c r="K36" s="8"/>
      <c r="L36" s="8"/>
      <c r="M36" s="8"/>
      <c r="N36" s="8"/>
      <c r="O36" s="8"/>
    </row>
    <row r="37" spans="2:15">
      <c r="B37" s="657"/>
      <c r="C37" s="657"/>
      <c r="D37" s="657"/>
      <c r="E37" s="657"/>
      <c r="F37" s="657"/>
      <c r="G37" s="657"/>
      <c r="H37" s="657"/>
      <c r="I37" s="657"/>
      <c r="J37" s="8"/>
      <c r="K37" s="8"/>
      <c r="L37" s="8"/>
      <c r="M37" s="8"/>
      <c r="N37" s="8"/>
      <c r="O37" s="8"/>
    </row>
    <row r="38" spans="2:15">
      <c r="B38" s="657"/>
      <c r="C38" s="657"/>
      <c r="D38" s="657"/>
      <c r="E38" s="657"/>
      <c r="F38" s="657"/>
      <c r="G38" s="657"/>
      <c r="H38" s="657"/>
      <c r="I38" s="657"/>
      <c r="J38" s="8"/>
      <c r="K38" s="8"/>
      <c r="L38" s="8"/>
      <c r="M38" s="8"/>
      <c r="N38" s="8"/>
      <c r="O38" s="8"/>
    </row>
    <row r="39" spans="2:15">
      <c r="B39" s="22"/>
      <c r="C39" s="22"/>
      <c r="D39" s="22"/>
      <c r="E39" s="22"/>
      <c r="F39" s="22"/>
      <c r="G39" s="22"/>
      <c r="H39" s="22"/>
      <c r="I39" s="22"/>
      <c r="J39" s="8"/>
      <c r="K39" s="8"/>
      <c r="L39" s="8"/>
      <c r="M39" s="8"/>
      <c r="N39" s="8"/>
      <c r="O39" s="8"/>
    </row>
    <row r="40" spans="2:15" ht="13">
      <c r="B40" s="23" t="s">
        <v>7</v>
      </c>
      <c r="C40" s="22"/>
      <c r="D40" s="22"/>
      <c r="E40" s="22"/>
      <c r="F40" s="22"/>
      <c r="G40" s="22"/>
      <c r="H40" s="22"/>
      <c r="I40" s="22"/>
      <c r="J40" s="8"/>
      <c r="K40" s="8"/>
      <c r="L40" s="8"/>
      <c r="M40" s="8"/>
      <c r="N40" s="8"/>
      <c r="O40" s="8"/>
    </row>
    <row r="41" spans="2:15" ht="13.5" customHeight="1">
      <c r="B41" s="657" t="s">
        <v>8</v>
      </c>
      <c r="C41" s="657"/>
      <c r="D41" s="657"/>
      <c r="E41" s="657"/>
      <c r="F41" s="657"/>
      <c r="G41" s="657"/>
      <c r="H41" s="657"/>
      <c r="I41" s="657"/>
      <c r="J41" s="8"/>
      <c r="K41" s="8"/>
      <c r="L41" s="8"/>
      <c r="M41" s="8"/>
      <c r="N41" s="8"/>
      <c r="O41" s="8"/>
    </row>
    <row r="42" spans="2:15">
      <c r="B42" s="657"/>
      <c r="C42" s="657"/>
      <c r="D42" s="657"/>
      <c r="E42" s="657"/>
      <c r="F42" s="657"/>
      <c r="G42" s="657"/>
      <c r="H42" s="657"/>
      <c r="I42" s="657"/>
      <c r="J42" s="8"/>
      <c r="K42" s="8"/>
      <c r="L42" s="8"/>
      <c r="M42" s="8"/>
      <c r="N42" s="8"/>
      <c r="O42" s="8"/>
    </row>
    <row r="43" spans="2:15">
      <c r="B43" s="657"/>
      <c r="C43" s="657"/>
      <c r="D43" s="657"/>
      <c r="E43" s="657"/>
      <c r="F43" s="657"/>
      <c r="G43" s="657"/>
      <c r="H43" s="657"/>
      <c r="I43" s="657"/>
      <c r="J43" s="8"/>
      <c r="K43" s="8"/>
      <c r="L43" s="8"/>
      <c r="M43" s="8"/>
      <c r="N43" s="8"/>
      <c r="O43" s="8"/>
    </row>
    <row r="44" spans="2:15">
      <c r="B44" s="657"/>
      <c r="C44" s="657"/>
      <c r="D44" s="657"/>
      <c r="E44" s="657"/>
      <c r="F44" s="657"/>
      <c r="G44" s="657"/>
      <c r="H44" s="657"/>
      <c r="I44" s="657"/>
      <c r="J44" s="8"/>
      <c r="K44" s="8"/>
      <c r="L44" s="8"/>
      <c r="M44" s="8"/>
      <c r="N44" s="8"/>
      <c r="O44" s="8"/>
    </row>
    <row r="45" spans="2:15">
      <c r="B45" s="657"/>
      <c r="C45" s="657"/>
      <c r="D45" s="657"/>
      <c r="E45" s="657"/>
      <c r="F45" s="657"/>
      <c r="G45" s="657"/>
      <c r="H45" s="657"/>
      <c r="I45" s="657"/>
      <c r="J45" s="8"/>
      <c r="K45" s="8"/>
      <c r="L45" s="8"/>
      <c r="M45" s="8"/>
      <c r="N45" s="8"/>
      <c r="O45" s="8"/>
    </row>
    <row r="46" spans="2:15">
      <c r="B46" s="22"/>
      <c r="C46" s="22"/>
      <c r="D46" s="22"/>
      <c r="E46" s="22"/>
      <c r="F46" s="22"/>
      <c r="G46" s="22"/>
      <c r="H46" s="22"/>
      <c r="I46" s="22"/>
      <c r="J46" s="8"/>
      <c r="K46" s="8"/>
      <c r="L46" s="8"/>
      <c r="M46" s="8"/>
      <c r="N46" s="8"/>
      <c r="O46" s="8"/>
    </row>
    <row r="47" spans="2:15" ht="13">
      <c r="B47" s="23" t="s">
        <v>9</v>
      </c>
      <c r="C47" s="22"/>
      <c r="D47" s="22"/>
      <c r="E47" s="22"/>
      <c r="F47" s="22"/>
      <c r="G47" s="22"/>
      <c r="H47" s="22"/>
      <c r="I47" s="22"/>
      <c r="J47" s="8"/>
      <c r="K47" s="8"/>
      <c r="L47" s="8"/>
      <c r="M47" s="8"/>
      <c r="N47" s="8"/>
      <c r="O47" s="8"/>
    </row>
    <row r="48" spans="2:15" ht="13.5" customHeight="1">
      <c r="B48" s="657" t="s">
        <v>10</v>
      </c>
      <c r="C48" s="657"/>
      <c r="D48" s="657"/>
      <c r="E48" s="657"/>
      <c r="F48" s="657"/>
      <c r="G48" s="657"/>
      <c r="H48" s="657"/>
      <c r="I48" s="657"/>
      <c r="J48" s="8"/>
      <c r="K48" s="8"/>
      <c r="L48" s="8"/>
      <c r="M48" s="8"/>
      <c r="N48" s="8"/>
      <c r="O48" s="8"/>
    </row>
    <row r="49" spans="2:15">
      <c r="B49" s="657"/>
      <c r="C49" s="657"/>
      <c r="D49" s="657"/>
      <c r="E49" s="657"/>
      <c r="F49" s="657"/>
      <c r="G49" s="657"/>
      <c r="H49" s="657"/>
      <c r="I49" s="657"/>
      <c r="J49" s="8"/>
      <c r="K49" s="8"/>
      <c r="L49" s="8"/>
      <c r="M49" s="8"/>
      <c r="N49" s="8"/>
      <c r="O49" s="8"/>
    </row>
    <row r="50" spans="2:15">
      <c r="B50" s="657"/>
      <c r="C50" s="657"/>
      <c r="D50" s="657"/>
      <c r="E50" s="657"/>
      <c r="F50" s="657"/>
      <c r="G50" s="657"/>
      <c r="H50" s="657"/>
      <c r="I50" s="657"/>
      <c r="J50" s="8"/>
      <c r="K50" s="8"/>
      <c r="L50" s="8"/>
      <c r="M50" s="8"/>
      <c r="N50" s="8"/>
      <c r="O50" s="8"/>
    </row>
    <row r="51" spans="2:15">
      <c r="B51" s="657"/>
      <c r="C51" s="657"/>
      <c r="D51" s="657"/>
      <c r="E51" s="657"/>
      <c r="F51" s="657"/>
      <c r="G51" s="657"/>
      <c r="H51" s="657"/>
      <c r="I51" s="657"/>
      <c r="J51" s="8"/>
      <c r="K51" s="8"/>
      <c r="L51" s="8"/>
      <c r="M51" s="8"/>
      <c r="N51" s="8"/>
      <c r="O51" s="8"/>
    </row>
    <row r="52" spans="2:15">
      <c r="B52" s="22"/>
      <c r="C52" s="22"/>
      <c r="D52" s="22"/>
      <c r="E52" s="22"/>
      <c r="F52" s="22"/>
      <c r="G52" s="22"/>
      <c r="H52" s="22"/>
      <c r="I52" s="22"/>
      <c r="J52" s="8"/>
      <c r="K52" s="8"/>
      <c r="L52" s="8"/>
      <c r="M52" s="8"/>
      <c r="N52" s="8"/>
      <c r="O52" s="8"/>
    </row>
    <row r="53" spans="2:15" ht="13">
      <c r="B53" s="23" t="s">
        <v>11</v>
      </c>
      <c r="C53" s="22"/>
      <c r="D53" s="22"/>
      <c r="E53" s="22"/>
      <c r="F53" s="22"/>
      <c r="G53" s="22"/>
      <c r="H53" s="22"/>
      <c r="I53" s="22"/>
      <c r="J53" s="8"/>
      <c r="K53" s="8"/>
      <c r="L53" s="8"/>
      <c r="M53" s="8"/>
      <c r="N53" s="8"/>
      <c r="O53" s="8"/>
    </row>
    <row r="54" spans="2:15" ht="13.5" customHeight="1">
      <c r="B54" s="657" t="s">
        <v>12</v>
      </c>
      <c r="C54" s="657"/>
      <c r="D54" s="657"/>
      <c r="E54" s="657"/>
      <c r="F54" s="657"/>
      <c r="G54" s="657"/>
      <c r="H54" s="657"/>
      <c r="I54" s="657"/>
      <c r="J54" s="8"/>
      <c r="K54" s="8"/>
      <c r="L54" s="8"/>
      <c r="M54" s="8"/>
      <c r="N54" s="8"/>
      <c r="O54" s="8"/>
    </row>
    <row r="55" spans="2:15">
      <c r="B55" s="657"/>
      <c r="C55" s="657"/>
      <c r="D55" s="657"/>
      <c r="E55" s="657"/>
      <c r="F55" s="657"/>
      <c r="G55" s="657"/>
      <c r="H55" s="657"/>
      <c r="I55" s="657"/>
      <c r="J55" s="8"/>
      <c r="K55" s="8"/>
      <c r="L55" s="8"/>
      <c r="M55" s="8"/>
      <c r="N55" s="8"/>
      <c r="O55" s="8"/>
    </row>
    <row r="56" spans="2:15">
      <c r="B56" s="657"/>
      <c r="C56" s="657"/>
      <c r="D56" s="657"/>
      <c r="E56" s="657"/>
      <c r="F56" s="657"/>
      <c r="G56" s="657"/>
      <c r="H56" s="657"/>
      <c r="I56" s="657"/>
      <c r="J56" s="8"/>
      <c r="K56" s="8"/>
      <c r="L56" s="8"/>
      <c r="M56" s="8"/>
      <c r="N56" s="8"/>
      <c r="O56" s="8"/>
    </row>
    <row r="57" spans="2:15">
      <c r="B57" s="657"/>
      <c r="C57" s="657"/>
      <c r="D57" s="657"/>
      <c r="E57" s="657"/>
      <c r="F57" s="657"/>
      <c r="G57" s="657"/>
      <c r="H57" s="657"/>
      <c r="I57" s="657"/>
      <c r="J57" s="8"/>
      <c r="K57" s="8"/>
      <c r="L57" s="8"/>
      <c r="M57" s="8"/>
      <c r="N57" s="8"/>
      <c r="O57" s="8"/>
    </row>
  </sheetData>
  <mergeCells count="5">
    <mergeCell ref="B29:I32"/>
    <mergeCell ref="B48:I51"/>
    <mergeCell ref="B54:I57"/>
    <mergeCell ref="B41:I45"/>
    <mergeCell ref="B35:I38"/>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K107"/>
  <sheetViews>
    <sheetView showGridLines="0" zoomScale="60" zoomScaleNormal="60" zoomScalePageLayoutView="70" workbookViewId="0">
      <selection activeCell="G102" sqref="G102"/>
    </sheetView>
  </sheetViews>
  <sheetFormatPr defaultColWidth="8.81640625" defaultRowHeight="13"/>
  <cols>
    <col min="1" max="1" width="4.36328125" style="4" customWidth="1"/>
    <col min="2" max="2" width="30.81640625" style="4" customWidth="1"/>
    <col min="3" max="3" width="26" style="4" customWidth="1"/>
    <col min="4" max="4" width="27.81640625" style="4" customWidth="1"/>
    <col min="5" max="6" width="18.453125" style="4" customWidth="1"/>
    <col min="7" max="7" width="27.1796875" style="4" customWidth="1"/>
    <col min="8" max="8" width="18.453125" style="4" customWidth="1"/>
    <col min="9" max="9" width="13.453125" style="4" customWidth="1"/>
    <col min="10" max="11" width="13.1796875" style="4" customWidth="1"/>
    <col min="12" max="12" width="13.453125" style="4" customWidth="1"/>
    <col min="13" max="16384" width="8.81640625" style="4"/>
  </cols>
  <sheetData>
    <row r="2" spans="2:11" ht="18">
      <c r="B2" s="5" t="str">
        <f>Introduction!$B$2</f>
        <v>LightCounting Mega Datacenter Report Database</v>
      </c>
    </row>
    <row r="3" spans="2:11" ht="15.5">
      <c r="B3" s="37" t="str">
        <f>Introduction!$B$3</f>
        <v>July 2020 - sample template</v>
      </c>
    </row>
    <row r="4" spans="2:11" ht="18">
      <c r="B4" s="5" t="s">
        <v>15</v>
      </c>
    </row>
    <row r="6" spans="2:11" ht="21">
      <c r="B6" s="658" t="s">
        <v>91</v>
      </c>
      <c r="C6" s="659"/>
      <c r="D6" s="659"/>
      <c r="E6" s="659"/>
      <c r="F6" s="659"/>
      <c r="G6" s="659"/>
      <c r="H6" s="659"/>
      <c r="I6" s="659"/>
      <c r="J6" s="659"/>
      <c r="K6" s="660"/>
    </row>
    <row r="7" spans="2:11" ht="23.25" customHeight="1">
      <c r="B7" s="661" t="s">
        <v>122</v>
      </c>
      <c r="C7" s="662"/>
      <c r="D7" s="662"/>
      <c r="E7" s="662"/>
      <c r="F7" s="662"/>
      <c r="G7" s="662"/>
      <c r="H7" s="662"/>
      <c r="I7" s="662"/>
      <c r="J7" s="662"/>
      <c r="K7" s="663"/>
    </row>
    <row r="8" spans="2:11" ht="18.75" customHeight="1">
      <c r="B8" s="664"/>
      <c r="C8" s="665"/>
      <c r="D8" s="665"/>
      <c r="E8" s="665"/>
      <c r="F8" s="665"/>
      <c r="G8" s="665"/>
      <c r="H8" s="665"/>
      <c r="I8" s="665"/>
      <c r="J8" s="665"/>
      <c r="K8" s="666"/>
    </row>
    <row r="9" spans="2:11" ht="10.5" customHeight="1">
      <c r="B9" s="170"/>
      <c r="C9" s="171"/>
      <c r="D9" s="171"/>
      <c r="E9" s="171"/>
      <c r="F9" s="171"/>
      <c r="G9" s="171"/>
      <c r="H9" s="171"/>
      <c r="I9" s="171"/>
      <c r="J9" s="171"/>
      <c r="K9" s="172"/>
    </row>
    <row r="10" spans="2:11" ht="18.5">
      <c r="B10" s="173" t="s">
        <v>92</v>
      </c>
      <c r="C10" s="171"/>
      <c r="D10" s="171"/>
      <c r="E10" s="171"/>
      <c r="F10" s="171"/>
      <c r="G10" s="171"/>
      <c r="H10" s="171"/>
      <c r="I10" s="171"/>
      <c r="J10" s="171"/>
      <c r="K10" s="172"/>
    </row>
    <row r="11" spans="2:11" ht="18.5">
      <c r="B11" s="173" t="s">
        <v>299</v>
      </c>
      <c r="C11" s="171"/>
      <c r="D11" s="171"/>
      <c r="E11" s="171"/>
      <c r="F11" s="171"/>
      <c r="G11" s="171"/>
      <c r="H11" s="171"/>
      <c r="I11" s="171"/>
      <c r="J11" s="171"/>
      <c r="K11" s="172"/>
    </row>
    <row r="12" spans="2:11" ht="18.5">
      <c r="B12" s="173" t="s">
        <v>123</v>
      </c>
      <c r="C12" s="171"/>
      <c r="D12" s="171"/>
      <c r="E12" s="171"/>
      <c r="F12" s="171"/>
      <c r="G12" s="171"/>
      <c r="H12" s="171"/>
      <c r="I12" s="171"/>
      <c r="J12" s="171"/>
      <c r="K12" s="172"/>
    </row>
    <row r="13" spans="2:11" ht="9" customHeight="1">
      <c r="B13" s="170"/>
      <c r="C13" s="171"/>
      <c r="D13" s="171"/>
      <c r="E13" s="171"/>
      <c r="F13" s="171"/>
      <c r="G13" s="171"/>
      <c r="H13" s="171"/>
      <c r="I13" s="171"/>
      <c r="J13" s="171"/>
      <c r="K13" s="172"/>
    </row>
    <row r="14" spans="2:11" ht="18.5">
      <c r="B14" s="173" t="s">
        <v>300</v>
      </c>
      <c r="C14" s="171"/>
      <c r="D14" s="171"/>
      <c r="E14" s="171"/>
      <c r="F14" s="171"/>
      <c r="G14" s="171"/>
      <c r="H14" s="171"/>
      <c r="I14" s="171"/>
      <c r="J14" s="171"/>
      <c r="K14" s="172"/>
    </row>
    <row r="15" spans="2:11" ht="18.5">
      <c r="B15" s="173" t="s">
        <v>93</v>
      </c>
      <c r="C15" s="171"/>
      <c r="D15" s="171"/>
      <c r="E15" s="171"/>
      <c r="F15" s="171"/>
      <c r="G15" s="171"/>
      <c r="H15" s="171"/>
      <c r="I15" s="171"/>
      <c r="J15" s="171"/>
      <c r="K15" s="172"/>
    </row>
    <row r="16" spans="2:11">
      <c r="B16" s="174"/>
      <c r="C16" s="175"/>
      <c r="D16" s="175"/>
      <c r="E16" s="175"/>
      <c r="F16" s="175"/>
      <c r="G16" s="175"/>
      <c r="H16" s="175"/>
      <c r="I16" s="175"/>
      <c r="J16" s="175"/>
      <c r="K16" s="176"/>
    </row>
    <row r="20" spans="3:11">
      <c r="C20" s="365" t="s">
        <v>117</v>
      </c>
    </row>
    <row r="21" spans="3:11">
      <c r="C21" s="365" t="s">
        <v>66</v>
      </c>
    </row>
    <row r="22" spans="3:11">
      <c r="C22" s="365" t="s">
        <v>79</v>
      </c>
    </row>
    <row r="24" spans="3:11">
      <c r="E24" s="180"/>
      <c r="K24" s="180"/>
    </row>
    <row r="25" spans="3:11">
      <c r="E25" s="180"/>
      <c r="K25" s="181" t="s">
        <v>94</v>
      </c>
    </row>
    <row r="26" spans="3:11">
      <c r="K26" s="181" t="s">
        <v>95</v>
      </c>
    </row>
    <row r="34" spans="2:7" ht="21">
      <c r="B34" s="182" t="s">
        <v>96</v>
      </c>
      <c r="C34" s="182"/>
      <c r="D34" s="182"/>
    </row>
    <row r="35" spans="2:7" ht="21">
      <c r="B35" s="33" t="s">
        <v>31</v>
      </c>
      <c r="C35" s="33" t="s">
        <v>30</v>
      </c>
      <c r="D35" s="33" t="s">
        <v>32</v>
      </c>
      <c r="E35" s="33" t="s">
        <v>139</v>
      </c>
      <c r="F35" s="33" t="s">
        <v>140</v>
      </c>
    </row>
    <row r="36" spans="2:7" ht="15.75" customHeight="1">
      <c r="B36" s="35" t="s">
        <v>387</v>
      </c>
      <c r="C36" s="35" t="s">
        <v>41</v>
      </c>
      <c r="D36" s="300" t="s">
        <v>42</v>
      </c>
      <c r="E36" s="250" t="s">
        <v>68</v>
      </c>
      <c r="F36" s="66" t="s">
        <v>87</v>
      </c>
      <c r="G36" s="240"/>
    </row>
    <row r="37" spans="2:7" ht="15.75" customHeight="1">
      <c r="B37" s="36" t="s">
        <v>387</v>
      </c>
      <c r="C37" s="36" t="s">
        <v>45</v>
      </c>
      <c r="D37" s="152" t="s">
        <v>42</v>
      </c>
      <c r="E37" s="248" t="s">
        <v>69</v>
      </c>
      <c r="F37" s="115" t="s">
        <v>87</v>
      </c>
      <c r="G37" s="240"/>
    </row>
    <row r="38" spans="2:7" ht="15.75" customHeight="1">
      <c r="B38" s="36" t="s">
        <v>387</v>
      </c>
      <c r="C38" s="36" t="s">
        <v>46</v>
      </c>
      <c r="D38" s="152" t="s">
        <v>42</v>
      </c>
      <c r="E38" s="248" t="s">
        <v>69</v>
      </c>
      <c r="F38" s="115" t="s">
        <v>87</v>
      </c>
      <c r="G38" s="240"/>
    </row>
    <row r="39" spans="2:7" ht="15.75" customHeight="1">
      <c r="B39" s="36" t="s">
        <v>387</v>
      </c>
      <c r="C39" s="36" t="s">
        <v>47</v>
      </c>
      <c r="D39" s="152" t="s">
        <v>42</v>
      </c>
      <c r="E39" s="248" t="s">
        <v>69</v>
      </c>
      <c r="F39" s="115" t="s">
        <v>87</v>
      </c>
      <c r="G39" s="240"/>
    </row>
    <row r="40" spans="2:7" ht="15.75" customHeight="1">
      <c r="B40" s="230" t="s">
        <v>388</v>
      </c>
      <c r="C40" s="230" t="s">
        <v>146</v>
      </c>
      <c r="D40" s="296" t="s">
        <v>147</v>
      </c>
      <c r="E40" s="297" t="s">
        <v>142</v>
      </c>
      <c r="F40" s="230" t="s">
        <v>142</v>
      </c>
      <c r="G40" s="251" t="s">
        <v>148</v>
      </c>
    </row>
    <row r="41" spans="2:7" ht="15.75" customHeight="1">
      <c r="B41" s="522" t="s">
        <v>48</v>
      </c>
      <c r="C41" s="523" t="s">
        <v>38</v>
      </c>
      <c r="D41" s="524" t="s">
        <v>34</v>
      </c>
      <c r="E41" s="525" t="s">
        <v>68</v>
      </c>
      <c r="F41" s="66" t="s">
        <v>87</v>
      </c>
      <c r="G41" s="240"/>
    </row>
    <row r="42" spans="2:7" ht="15.75" customHeight="1">
      <c r="B42" s="65" t="s">
        <v>48</v>
      </c>
      <c r="C42" s="298" t="s">
        <v>38</v>
      </c>
      <c r="D42" s="299" t="s">
        <v>35</v>
      </c>
      <c r="E42" s="526" t="s">
        <v>68</v>
      </c>
      <c r="F42" s="115" t="s">
        <v>87</v>
      </c>
      <c r="G42" s="240"/>
    </row>
    <row r="43" spans="2:7" ht="15.75" customHeight="1">
      <c r="B43" s="65" t="s">
        <v>48</v>
      </c>
      <c r="C43" s="298" t="s">
        <v>38</v>
      </c>
      <c r="D43" s="299" t="s">
        <v>40</v>
      </c>
      <c r="E43" s="526" t="s">
        <v>68</v>
      </c>
      <c r="F43" s="115" t="s">
        <v>87</v>
      </c>
      <c r="G43" s="240"/>
    </row>
    <row r="44" spans="2:7" ht="15.75" customHeight="1">
      <c r="B44" s="65" t="s">
        <v>335</v>
      </c>
      <c r="C44" s="298" t="s">
        <v>38</v>
      </c>
      <c r="D44" s="299" t="s">
        <v>40</v>
      </c>
      <c r="E44" s="514" t="s">
        <v>68</v>
      </c>
      <c r="F44" s="242" t="s">
        <v>88</v>
      </c>
      <c r="G44" s="240"/>
    </row>
    <row r="45" spans="2:7" ht="15.75" customHeight="1">
      <c r="B45" s="36" t="s">
        <v>336</v>
      </c>
      <c r="C45" s="36" t="s">
        <v>77</v>
      </c>
      <c r="D45" s="36" t="s">
        <v>40</v>
      </c>
      <c r="E45" s="527" t="s">
        <v>68</v>
      </c>
      <c r="F45" s="115" t="s">
        <v>87</v>
      </c>
      <c r="G45" s="240"/>
    </row>
    <row r="46" spans="2:7" ht="15.5">
      <c r="B46" s="115" t="s">
        <v>48</v>
      </c>
      <c r="C46" s="65" t="s">
        <v>45</v>
      </c>
      <c r="D46" s="115" t="s">
        <v>34</v>
      </c>
      <c r="E46" s="528" t="s">
        <v>69</v>
      </c>
      <c r="F46" s="115" t="s">
        <v>87</v>
      </c>
    </row>
    <row r="47" spans="2:7" ht="15.75" customHeight="1">
      <c r="B47" s="36" t="s">
        <v>48</v>
      </c>
      <c r="C47" s="34" t="s">
        <v>45</v>
      </c>
      <c r="D47" s="36" t="s">
        <v>35</v>
      </c>
      <c r="E47" s="529" t="s">
        <v>69</v>
      </c>
      <c r="F47" s="115" t="s">
        <v>87</v>
      </c>
      <c r="G47" s="240"/>
    </row>
    <row r="48" spans="2:7" ht="15.75" customHeight="1">
      <c r="B48" s="36" t="s">
        <v>48</v>
      </c>
      <c r="C48" s="34" t="s">
        <v>45</v>
      </c>
      <c r="D48" s="36" t="s">
        <v>40</v>
      </c>
      <c r="E48" s="529" t="s">
        <v>69</v>
      </c>
      <c r="F48" s="115" t="s">
        <v>87</v>
      </c>
      <c r="G48" s="240"/>
    </row>
    <row r="49" spans="2:7" ht="15.75" customHeight="1">
      <c r="B49" s="184" t="s">
        <v>337</v>
      </c>
      <c r="C49" s="184" t="s">
        <v>45</v>
      </c>
      <c r="D49" s="184" t="s">
        <v>40</v>
      </c>
      <c r="E49" s="294" t="s">
        <v>69</v>
      </c>
      <c r="F49" s="242" t="s">
        <v>88</v>
      </c>
      <c r="G49" s="251"/>
    </row>
    <row r="50" spans="2:7" ht="15.75" customHeight="1">
      <c r="B50" s="115" t="s">
        <v>48</v>
      </c>
      <c r="C50" s="65" t="s">
        <v>46</v>
      </c>
      <c r="D50" s="115" t="s">
        <v>35</v>
      </c>
      <c r="E50" s="528" t="s">
        <v>69</v>
      </c>
      <c r="F50" s="115" t="s">
        <v>87</v>
      </c>
      <c r="G50" s="251" t="s">
        <v>62</v>
      </c>
    </row>
    <row r="51" spans="2:7" ht="15.75" customHeight="1">
      <c r="B51" s="115" t="s">
        <v>48</v>
      </c>
      <c r="C51" s="115" t="s">
        <v>46</v>
      </c>
      <c r="D51" s="115" t="s">
        <v>40</v>
      </c>
      <c r="E51" s="294" t="s">
        <v>69</v>
      </c>
      <c r="F51" s="115" t="s">
        <v>87</v>
      </c>
      <c r="G51" s="251"/>
    </row>
    <row r="52" spans="2:7" ht="15.75" customHeight="1">
      <c r="B52" s="115" t="s">
        <v>48</v>
      </c>
      <c r="C52" s="65" t="s">
        <v>47</v>
      </c>
      <c r="D52" s="115" t="s">
        <v>35</v>
      </c>
      <c r="E52" s="528" t="s">
        <v>69</v>
      </c>
      <c r="F52" s="115" t="s">
        <v>87</v>
      </c>
      <c r="G52" s="251" t="s">
        <v>62</v>
      </c>
    </row>
    <row r="53" spans="2:7" ht="15.75" customHeight="1">
      <c r="B53" s="115" t="s">
        <v>48</v>
      </c>
      <c r="C53" s="115" t="s">
        <v>47</v>
      </c>
      <c r="D53" s="115" t="s">
        <v>40</v>
      </c>
      <c r="E53" s="294" t="s">
        <v>69</v>
      </c>
      <c r="F53" s="115" t="s">
        <v>87</v>
      </c>
      <c r="G53" s="251"/>
    </row>
    <row r="54" spans="2:7" ht="15.75" customHeight="1">
      <c r="B54" s="230" t="s">
        <v>48</v>
      </c>
      <c r="C54" s="230" t="s">
        <v>146</v>
      </c>
      <c r="D54" s="296" t="s">
        <v>147</v>
      </c>
      <c r="E54" s="530" t="s">
        <v>142</v>
      </c>
      <c r="F54" s="230" t="s">
        <v>142</v>
      </c>
      <c r="G54" s="251" t="s">
        <v>149</v>
      </c>
    </row>
    <row r="55" spans="2:7" ht="15.75" customHeight="1">
      <c r="B55" s="231" t="s">
        <v>338</v>
      </c>
      <c r="C55" s="235" t="s">
        <v>33</v>
      </c>
      <c r="D55" s="231" t="s">
        <v>84</v>
      </c>
      <c r="E55" s="293" t="s">
        <v>68</v>
      </c>
      <c r="F55" s="115" t="s">
        <v>87</v>
      </c>
      <c r="G55" s="251"/>
    </row>
    <row r="56" spans="2:7" ht="15.75" customHeight="1">
      <c r="B56" s="184" t="s">
        <v>339</v>
      </c>
      <c r="C56" s="235" t="s">
        <v>45</v>
      </c>
      <c r="D56" s="184" t="s">
        <v>84</v>
      </c>
      <c r="E56" s="294" t="s">
        <v>69</v>
      </c>
      <c r="F56" s="115" t="s">
        <v>87</v>
      </c>
      <c r="G56" s="251"/>
    </row>
    <row r="57" spans="2:7" ht="15.75" customHeight="1">
      <c r="B57" s="234" t="s">
        <v>340</v>
      </c>
      <c r="C57" s="234" t="s">
        <v>46</v>
      </c>
      <c r="D57" s="234" t="s">
        <v>84</v>
      </c>
      <c r="E57" s="292" t="s">
        <v>69</v>
      </c>
      <c r="F57" s="230" t="s">
        <v>87</v>
      </c>
      <c r="G57" s="251"/>
    </row>
    <row r="58" spans="2:7" ht="15.75" customHeight="1">
      <c r="B58" s="231" t="s">
        <v>320</v>
      </c>
      <c r="C58" s="231" t="s">
        <v>33</v>
      </c>
      <c r="D58" s="231" t="s">
        <v>63</v>
      </c>
      <c r="E58" s="520" t="s">
        <v>68</v>
      </c>
      <c r="F58" s="66" t="s">
        <v>87</v>
      </c>
      <c r="G58" s="251" t="s">
        <v>86</v>
      </c>
    </row>
    <row r="59" spans="2:7" ht="15.75" customHeight="1">
      <c r="B59" s="184" t="s">
        <v>341</v>
      </c>
      <c r="C59" s="184" t="s">
        <v>33</v>
      </c>
      <c r="D59" s="184" t="s">
        <v>63</v>
      </c>
      <c r="E59" s="521" t="s">
        <v>68</v>
      </c>
      <c r="F59" s="242" t="s">
        <v>88</v>
      </c>
      <c r="G59" s="251" t="s">
        <v>156</v>
      </c>
    </row>
    <row r="60" spans="2:7" ht="15.75" customHeight="1">
      <c r="B60" s="184" t="s">
        <v>342</v>
      </c>
      <c r="C60" s="184" t="s">
        <v>38</v>
      </c>
      <c r="D60" s="184" t="s">
        <v>63</v>
      </c>
      <c r="E60" s="421" t="s">
        <v>68</v>
      </c>
      <c r="F60" s="242" t="s">
        <v>88</v>
      </c>
      <c r="G60" s="251" t="s">
        <v>82</v>
      </c>
    </row>
    <row r="61" spans="2:7" ht="15.75" customHeight="1">
      <c r="B61" s="420" t="s">
        <v>343</v>
      </c>
      <c r="C61" s="420" t="s">
        <v>41</v>
      </c>
      <c r="D61" s="420" t="s">
        <v>63</v>
      </c>
      <c r="E61" s="294" t="s">
        <v>69</v>
      </c>
      <c r="F61" s="368" t="s">
        <v>88</v>
      </c>
      <c r="G61" s="251"/>
    </row>
    <row r="62" spans="2:7" ht="15.75" customHeight="1">
      <c r="B62" s="235" t="s">
        <v>344</v>
      </c>
      <c r="C62" s="184" t="s">
        <v>43</v>
      </c>
      <c r="D62" s="184" t="s">
        <v>36</v>
      </c>
      <c r="E62" s="294" t="s">
        <v>69</v>
      </c>
      <c r="F62" s="184" t="s">
        <v>87</v>
      </c>
      <c r="G62" s="251"/>
    </row>
    <row r="63" spans="2:7" ht="15.75" customHeight="1">
      <c r="B63" s="235" t="s">
        <v>345</v>
      </c>
      <c r="C63" s="184" t="s">
        <v>43</v>
      </c>
      <c r="D63" s="184" t="s">
        <v>63</v>
      </c>
      <c r="E63" s="294" t="s">
        <v>69</v>
      </c>
      <c r="F63" s="368" t="s">
        <v>88</v>
      </c>
      <c r="G63" s="251" t="s">
        <v>50</v>
      </c>
    </row>
    <row r="64" spans="2:7" ht="15.75" customHeight="1">
      <c r="B64" s="184" t="s">
        <v>346</v>
      </c>
      <c r="C64" s="235" t="s">
        <v>45</v>
      </c>
      <c r="D64" s="184" t="s">
        <v>36</v>
      </c>
      <c r="E64" s="294" t="s">
        <v>69</v>
      </c>
      <c r="F64" s="184" t="s">
        <v>87</v>
      </c>
      <c r="G64" s="251"/>
    </row>
    <row r="65" spans="1:11" ht="15.5">
      <c r="B65" s="184" t="s">
        <v>346</v>
      </c>
      <c r="C65" s="235" t="s">
        <v>45</v>
      </c>
      <c r="D65" s="184" t="s">
        <v>63</v>
      </c>
      <c r="E65" s="294" t="s">
        <v>69</v>
      </c>
      <c r="F65" s="420" t="s">
        <v>87</v>
      </c>
      <c r="G65" s="251"/>
    </row>
    <row r="66" spans="1:11" ht="15.5">
      <c r="B66" s="234" t="s">
        <v>346</v>
      </c>
      <c r="C66" s="234" t="s">
        <v>46</v>
      </c>
      <c r="D66" s="234" t="s">
        <v>39</v>
      </c>
      <c r="E66" s="292" t="s">
        <v>69</v>
      </c>
      <c r="F66" s="234" t="s">
        <v>87</v>
      </c>
      <c r="G66" s="251"/>
    </row>
    <row r="67" spans="1:11" ht="15.5">
      <c r="A67" s="236"/>
      <c r="B67" s="237" t="s">
        <v>321</v>
      </c>
      <c r="C67" s="235" t="s">
        <v>33</v>
      </c>
      <c r="D67" s="231" t="s">
        <v>39</v>
      </c>
      <c r="E67" s="295" t="s">
        <v>68</v>
      </c>
      <c r="F67" s="66" t="s">
        <v>87</v>
      </c>
      <c r="G67" s="251" t="s">
        <v>269</v>
      </c>
    </row>
    <row r="68" spans="1:11" ht="15.5">
      <c r="A68" s="236"/>
      <c r="B68" s="235" t="s">
        <v>321</v>
      </c>
      <c r="C68" s="235" t="s">
        <v>43</v>
      </c>
      <c r="D68" s="184" t="s">
        <v>39</v>
      </c>
      <c r="E68" s="294" t="s">
        <v>69</v>
      </c>
      <c r="F68" s="115" t="s">
        <v>87</v>
      </c>
      <c r="G68" s="251" t="s">
        <v>269</v>
      </c>
    </row>
    <row r="69" spans="1:11" ht="15.5">
      <c r="A69" s="236"/>
      <c r="B69" s="235" t="s">
        <v>321</v>
      </c>
      <c r="C69" s="235" t="s">
        <v>45</v>
      </c>
      <c r="D69" s="184" t="s">
        <v>39</v>
      </c>
      <c r="E69" s="294" t="s">
        <v>69</v>
      </c>
      <c r="F69" s="115" t="s">
        <v>87</v>
      </c>
      <c r="G69" s="251" t="s">
        <v>269</v>
      </c>
    </row>
    <row r="70" spans="1:11" ht="15.5">
      <c r="A70" s="236"/>
      <c r="B70" s="235" t="s">
        <v>321</v>
      </c>
      <c r="C70" s="235" t="s">
        <v>46</v>
      </c>
      <c r="D70" s="184" t="s">
        <v>39</v>
      </c>
      <c r="E70" s="294" t="s">
        <v>69</v>
      </c>
      <c r="F70" s="115" t="s">
        <v>87</v>
      </c>
      <c r="G70" s="251" t="s">
        <v>269</v>
      </c>
    </row>
    <row r="71" spans="1:11" ht="15.5">
      <c r="A71" s="236"/>
      <c r="B71" s="238" t="s">
        <v>321</v>
      </c>
      <c r="C71" s="234" t="s">
        <v>47</v>
      </c>
      <c r="D71" s="233" t="s">
        <v>39</v>
      </c>
      <c r="E71" s="292" t="s">
        <v>69</v>
      </c>
      <c r="F71" s="230" t="s">
        <v>87</v>
      </c>
      <c r="G71" s="251" t="s">
        <v>269</v>
      </c>
    </row>
    <row r="72" spans="1:11" ht="15.75" customHeight="1">
      <c r="A72" s="236"/>
      <c r="B72" s="231" t="s">
        <v>49</v>
      </c>
      <c r="C72" s="237" t="s">
        <v>33</v>
      </c>
      <c r="D72" s="231" t="s">
        <v>36</v>
      </c>
      <c r="E72" s="520" t="s">
        <v>68</v>
      </c>
      <c r="F72" s="231" t="s">
        <v>87</v>
      </c>
      <c r="G72" s="251"/>
    </row>
    <row r="73" spans="1:11" ht="15.75" customHeight="1">
      <c r="A73" s="236"/>
      <c r="B73" s="184" t="s">
        <v>49</v>
      </c>
      <c r="C73" s="235" t="s">
        <v>33</v>
      </c>
      <c r="D73" s="184" t="s">
        <v>113</v>
      </c>
      <c r="E73" s="521" t="s">
        <v>68</v>
      </c>
      <c r="F73" s="184" t="s">
        <v>87</v>
      </c>
      <c r="G73" s="251" t="s">
        <v>114</v>
      </c>
    </row>
    <row r="74" spans="1:11" ht="15.75" customHeight="1">
      <c r="A74" s="236"/>
      <c r="B74" s="184" t="s">
        <v>347</v>
      </c>
      <c r="C74" s="235" t="s">
        <v>33</v>
      </c>
      <c r="D74" s="184" t="s">
        <v>37</v>
      </c>
      <c r="E74" s="521" t="s">
        <v>68</v>
      </c>
      <c r="F74" s="184" t="s">
        <v>87</v>
      </c>
      <c r="G74" s="365" t="s">
        <v>280</v>
      </c>
      <c r="K74" s="365"/>
    </row>
    <row r="75" spans="1:11" ht="15.75" customHeight="1">
      <c r="A75" s="236"/>
      <c r="B75" s="184" t="s">
        <v>348</v>
      </c>
      <c r="C75" s="235" t="s">
        <v>33</v>
      </c>
      <c r="D75" s="184" t="s">
        <v>185</v>
      </c>
      <c r="E75" s="521" t="s">
        <v>68</v>
      </c>
      <c r="F75" s="184" t="s">
        <v>87</v>
      </c>
      <c r="G75" s="365" t="s">
        <v>281</v>
      </c>
      <c r="K75" s="365"/>
    </row>
    <row r="76" spans="1:11" ht="15.75" customHeight="1">
      <c r="A76" s="236"/>
      <c r="B76" s="184" t="s">
        <v>349</v>
      </c>
      <c r="C76" s="184" t="s">
        <v>33</v>
      </c>
      <c r="D76" s="184" t="s">
        <v>37</v>
      </c>
      <c r="E76" s="514" t="s">
        <v>68</v>
      </c>
      <c r="F76" s="368" t="s">
        <v>88</v>
      </c>
      <c r="G76" s="251"/>
    </row>
    <row r="77" spans="1:11" ht="15.75" customHeight="1">
      <c r="A77" s="236"/>
      <c r="B77" s="184" t="s">
        <v>350</v>
      </c>
      <c r="C77" s="184" t="s">
        <v>38</v>
      </c>
      <c r="D77" s="184" t="s">
        <v>37</v>
      </c>
      <c r="E77" s="514" t="s">
        <v>68</v>
      </c>
      <c r="F77" s="368" t="s">
        <v>88</v>
      </c>
      <c r="G77" s="251"/>
    </row>
    <row r="78" spans="1:11" ht="15.5">
      <c r="A78" s="236" t="s">
        <v>108</v>
      </c>
      <c r="B78" s="420" t="s">
        <v>351</v>
      </c>
      <c r="C78" s="420" t="s">
        <v>41</v>
      </c>
      <c r="D78" s="184" t="s">
        <v>37</v>
      </c>
      <c r="E78" s="294" t="s">
        <v>69</v>
      </c>
      <c r="F78" s="368" t="s">
        <v>88</v>
      </c>
      <c r="G78" s="446" t="s">
        <v>286</v>
      </c>
    </row>
    <row r="79" spans="1:11" ht="15.5">
      <c r="A79" s="236"/>
      <c r="B79" s="420" t="s">
        <v>352</v>
      </c>
      <c r="C79" s="420" t="s">
        <v>41</v>
      </c>
      <c r="D79" s="184" t="s">
        <v>37</v>
      </c>
      <c r="E79" s="294" t="s">
        <v>69</v>
      </c>
      <c r="F79" s="420" t="s">
        <v>87</v>
      </c>
      <c r="G79" s="446" t="s">
        <v>286</v>
      </c>
    </row>
    <row r="80" spans="1:11" ht="15.5">
      <c r="A80" s="236"/>
      <c r="B80" s="420" t="s">
        <v>334</v>
      </c>
      <c r="C80" s="420" t="s">
        <v>41</v>
      </c>
      <c r="D80" s="184" t="s">
        <v>37</v>
      </c>
      <c r="E80" s="294"/>
      <c r="F80" s="420"/>
      <c r="G80" s="446"/>
    </row>
    <row r="81" spans="1:7" ht="15.5">
      <c r="A81" s="236" t="str">
        <f>A78</f>
        <v>100G SMF 0.5-10km</v>
      </c>
      <c r="B81" s="184" t="s">
        <v>353</v>
      </c>
      <c r="C81" s="184" t="s">
        <v>43</v>
      </c>
      <c r="D81" s="184" t="s">
        <v>37</v>
      </c>
      <c r="E81" s="294" t="s">
        <v>69</v>
      </c>
      <c r="F81" s="368" t="s">
        <v>88</v>
      </c>
      <c r="G81" s="446" t="s">
        <v>282</v>
      </c>
    </row>
    <row r="82" spans="1:7" ht="15.5">
      <c r="A82" s="236"/>
      <c r="B82" s="184" t="s">
        <v>354</v>
      </c>
      <c r="C82" s="235" t="s">
        <v>43</v>
      </c>
      <c r="D82" s="235" t="s">
        <v>37</v>
      </c>
      <c r="E82" s="294" t="s">
        <v>69</v>
      </c>
      <c r="F82" s="515" t="s">
        <v>88</v>
      </c>
      <c r="G82" s="446" t="s">
        <v>283</v>
      </c>
    </row>
    <row r="83" spans="1:7" ht="15.75" customHeight="1">
      <c r="A83" s="236"/>
      <c r="B83" s="184" t="s">
        <v>49</v>
      </c>
      <c r="C83" s="235" t="s">
        <v>45</v>
      </c>
      <c r="D83" s="235" t="s">
        <v>36</v>
      </c>
      <c r="E83" s="294" t="s">
        <v>69</v>
      </c>
      <c r="F83" s="232" t="s">
        <v>87</v>
      </c>
      <c r="G83" s="251"/>
    </row>
    <row r="84" spans="1:7" ht="15.75" customHeight="1">
      <c r="A84" s="236"/>
      <c r="B84" s="184" t="s">
        <v>49</v>
      </c>
      <c r="C84" s="235" t="s">
        <v>45</v>
      </c>
      <c r="D84" s="235" t="s">
        <v>113</v>
      </c>
      <c r="E84" s="294" t="s">
        <v>69</v>
      </c>
      <c r="F84" s="232" t="s">
        <v>87</v>
      </c>
      <c r="G84" s="251" t="s">
        <v>114</v>
      </c>
    </row>
    <row r="85" spans="1:7" ht="15.75" customHeight="1">
      <c r="A85" s="236" t="str">
        <f>A81</f>
        <v>100G SMF 0.5-10km</v>
      </c>
      <c r="B85" s="184" t="s">
        <v>355</v>
      </c>
      <c r="C85" s="184" t="s">
        <v>45</v>
      </c>
      <c r="D85" s="235" t="s">
        <v>37</v>
      </c>
      <c r="E85" s="294" t="s">
        <v>69</v>
      </c>
      <c r="F85" s="232" t="s">
        <v>87</v>
      </c>
      <c r="G85" s="446" t="s">
        <v>284</v>
      </c>
    </row>
    <row r="86" spans="1:7" ht="15.75" customHeight="1">
      <c r="A86" s="236"/>
      <c r="B86" s="184" t="s">
        <v>356</v>
      </c>
      <c r="C86" s="184" t="s">
        <v>45</v>
      </c>
      <c r="D86" s="235" t="s">
        <v>37</v>
      </c>
      <c r="E86" s="294" t="s">
        <v>69</v>
      </c>
      <c r="F86" s="368" t="s">
        <v>88</v>
      </c>
      <c r="G86" s="446" t="s">
        <v>285</v>
      </c>
    </row>
    <row r="87" spans="1:7" ht="15.75" customHeight="1">
      <c r="A87" s="236"/>
      <c r="B87" s="184" t="s">
        <v>357</v>
      </c>
      <c r="C87" s="235" t="s">
        <v>275</v>
      </c>
      <c r="D87" s="184" t="s">
        <v>37</v>
      </c>
      <c r="E87" s="294" t="s">
        <v>69</v>
      </c>
      <c r="F87" s="368" t="s">
        <v>88</v>
      </c>
      <c r="G87" s="251" t="s">
        <v>270</v>
      </c>
    </row>
    <row r="88" spans="1:7" ht="15.75" customHeight="1">
      <c r="A88" s="67"/>
      <c r="B88" s="230" t="s">
        <v>358</v>
      </c>
      <c r="C88" s="239" t="s">
        <v>46</v>
      </c>
      <c r="D88" s="230" t="s">
        <v>39</v>
      </c>
      <c r="E88" s="292" t="s">
        <v>69</v>
      </c>
      <c r="F88" s="243" t="s">
        <v>142</v>
      </c>
      <c r="G88" s="251" t="s">
        <v>144</v>
      </c>
    </row>
    <row r="89" spans="1:7" ht="15.75" customHeight="1">
      <c r="A89" s="67"/>
      <c r="B89" s="235" t="s">
        <v>105</v>
      </c>
      <c r="C89" s="237" t="s">
        <v>33</v>
      </c>
      <c r="D89" s="231" t="s">
        <v>184</v>
      </c>
      <c r="E89" s="366" t="s">
        <v>68</v>
      </c>
      <c r="F89" s="66" t="s">
        <v>87</v>
      </c>
      <c r="G89" s="240"/>
    </row>
    <row r="90" spans="1:7" ht="15.75" customHeight="1">
      <c r="A90" s="67"/>
      <c r="B90" s="235" t="s">
        <v>359</v>
      </c>
      <c r="C90" s="65" t="s">
        <v>33</v>
      </c>
      <c r="D90" s="184" t="s">
        <v>271</v>
      </c>
      <c r="E90" s="421" t="s">
        <v>68</v>
      </c>
      <c r="F90" s="420" t="s">
        <v>87</v>
      </c>
      <c r="G90" s="251"/>
    </row>
    <row r="91" spans="1:7" ht="15.75" customHeight="1">
      <c r="A91" s="67"/>
      <c r="B91" s="235" t="s">
        <v>105</v>
      </c>
      <c r="C91" s="65" t="s">
        <v>43</v>
      </c>
      <c r="D91" s="184" t="s">
        <v>184</v>
      </c>
      <c r="E91" s="367" t="s">
        <v>69</v>
      </c>
      <c r="F91" s="420" t="s">
        <v>87</v>
      </c>
      <c r="G91" s="251"/>
    </row>
    <row r="92" spans="1:7" ht="15.75" customHeight="1">
      <c r="A92" s="67"/>
      <c r="B92" s="235" t="s">
        <v>359</v>
      </c>
      <c r="C92" s="238" t="s">
        <v>43</v>
      </c>
      <c r="D92" s="184" t="s">
        <v>271</v>
      </c>
      <c r="E92" s="369" t="s">
        <v>69</v>
      </c>
      <c r="F92" s="230" t="s">
        <v>87</v>
      </c>
      <c r="G92" s="240"/>
    </row>
    <row r="93" spans="1:7" ht="15.75" customHeight="1">
      <c r="A93" s="67"/>
      <c r="B93" s="66" t="s">
        <v>89</v>
      </c>
      <c r="C93" s="65" t="s">
        <v>33</v>
      </c>
      <c r="D93" s="66" t="s">
        <v>39</v>
      </c>
      <c r="E93" s="293" t="s">
        <v>68</v>
      </c>
      <c r="F93" s="66" t="s">
        <v>87</v>
      </c>
      <c r="G93" s="241"/>
    </row>
    <row r="94" spans="1:7" ht="15.75" customHeight="1">
      <c r="A94" s="67"/>
      <c r="B94" s="115" t="s">
        <v>89</v>
      </c>
      <c r="C94" s="65" t="s">
        <v>41</v>
      </c>
      <c r="D94" s="115" t="s">
        <v>39</v>
      </c>
      <c r="E94" s="249" t="s">
        <v>69</v>
      </c>
      <c r="F94" s="368" t="s">
        <v>88</v>
      </c>
      <c r="G94" s="251"/>
    </row>
    <row r="95" spans="1:7" ht="15.75" customHeight="1">
      <c r="A95" s="67"/>
      <c r="B95" s="115" t="s">
        <v>89</v>
      </c>
      <c r="C95" s="65" t="s">
        <v>43</v>
      </c>
      <c r="D95" s="115" t="s">
        <v>39</v>
      </c>
      <c r="E95" s="249" t="s">
        <v>69</v>
      </c>
      <c r="F95" s="368" t="s">
        <v>88</v>
      </c>
      <c r="G95" s="251"/>
    </row>
    <row r="96" spans="1:7" ht="15.75" customHeight="1">
      <c r="A96" s="67"/>
      <c r="B96" s="230" t="s">
        <v>89</v>
      </c>
      <c r="C96" s="239" t="s">
        <v>45</v>
      </c>
      <c r="D96" s="230" t="s">
        <v>39</v>
      </c>
      <c r="E96" s="229" t="s">
        <v>69</v>
      </c>
      <c r="F96" s="230" t="s">
        <v>87</v>
      </c>
      <c r="G96" s="241"/>
    </row>
    <row r="97" spans="2:7" ht="15.5">
      <c r="B97" s="516" t="s">
        <v>421</v>
      </c>
      <c r="C97" s="518" t="s">
        <v>422</v>
      </c>
      <c r="D97" s="517" t="s">
        <v>325</v>
      </c>
      <c r="E97" s="293" t="s">
        <v>68</v>
      </c>
      <c r="F97" s="611" t="s">
        <v>88</v>
      </c>
      <c r="G97" s="53"/>
    </row>
    <row r="98" spans="2:7" ht="15.5">
      <c r="B98" s="591" t="s">
        <v>423</v>
      </c>
      <c r="C98" s="592" t="s">
        <v>41</v>
      </c>
      <c r="D98" s="593" t="s">
        <v>325</v>
      </c>
      <c r="E98" s="249" t="s">
        <v>69</v>
      </c>
      <c r="F98" s="368" t="s">
        <v>88</v>
      </c>
    </row>
    <row r="99" spans="2:7" ht="15.5">
      <c r="B99" s="591" t="s">
        <v>424</v>
      </c>
      <c r="C99" s="592" t="s">
        <v>43</v>
      </c>
      <c r="D99" s="593" t="s">
        <v>325</v>
      </c>
      <c r="E99" s="249" t="s">
        <v>69</v>
      </c>
      <c r="F99" s="368" t="s">
        <v>88</v>
      </c>
    </row>
    <row r="100" spans="2:7" ht="15.5">
      <c r="B100" s="505" t="s">
        <v>333</v>
      </c>
      <c r="C100" s="519"/>
      <c r="D100" s="507"/>
      <c r="E100" s="292"/>
      <c r="F100" s="612"/>
    </row>
    <row r="103" spans="2:7">
      <c r="D103" s="288" t="s">
        <v>159</v>
      </c>
      <c r="E103" s="289"/>
      <c r="F103" s="290"/>
    </row>
    <row r="104" spans="2:7">
      <c r="D104" s="291" t="s">
        <v>160</v>
      </c>
      <c r="E104" s="171"/>
      <c r="F104" s="172"/>
    </row>
    <row r="105" spans="2:7">
      <c r="D105" s="291" t="s">
        <v>157</v>
      </c>
      <c r="E105" s="171"/>
      <c r="F105" s="172"/>
    </row>
    <row r="106" spans="2:7">
      <c r="D106" s="291" t="s">
        <v>158</v>
      </c>
      <c r="E106" s="171"/>
      <c r="F106" s="172"/>
    </row>
    <row r="107" spans="2:7">
      <c r="D107" s="301" t="s">
        <v>162</v>
      </c>
      <c r="E107" s="175"/>
      <c r="F107" s="176"/>
    </row>
  </sheetData>
  <mergeCells count="2">
    <mergeCell ref="B6:K6"/>
    <mergeCell ref="B7:K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M355"/>
  <sheetViews>
    <sheetView showGridLines="0" zoomScale="70" zoomScaleNormal="70" zoomScalePageLayoutView="70" workbookViewId="0">
      <selection activeCell="S127" sqref="S127"/>
    </sheetView>
  </sheetViews>
  <sheetFormatPr defaultColWidth="8.81640625" defaultRowHeight="13"/>
  <cols>
    <col min="1" max="1" width="4.453125" style="186" customWidth="1"/>
    <col min="2" max="2" width="28" style="186" customWidth="1"/>
    <col min="3" max="8" width="12.1796875" style="186" customWidth="1"/>
    <col min="9" max="9" width="13.1796875" style="186" customWidth="1"/>
    <col min="10" max="12" width="12.6328125" style="186" customWidth="1"/>
    <col min="13" max="13" width="16.453125" style="186" bestFit="1" customWidth="1"/>
    <col min="14" max="16384" width="8.81640625" style="186"/>
  </cols>
  <sheetData>
    <row r="2" spans="1:8" ht="18.5">
      <c r="A2" s="56"/>
      <c r="B2" s="56" t="str">
        <f>Introduction!$B$2</f>
        <v>LightCounting Mega Datacenter Report Database</v>
      </c>
    </row>
    <row r="3" spans="1:8" ht="15.5">
      <c r="B3" s="122" t="str">
        <f>Introduction!B3</f>
        <v>July 2020 - sample template</v>
      </c>
    </row>
    <row r="4" spans="1:8" ht="21">
      <c r="A4" s="56"/>
      <c r="B4" s="344" t="s">
        <v>55</v>
      </c>
      <c r="C4" s="204"/>
      <c r="D4" s="204"/>
      <c r="E4" s="204"/>
      <c r="F4" s="204"/>
      <c r="G4" s="204"/>
      <c r="H4" s="204"/>
    </row>
    <row r="5" spans="1:8">
      <c r="A5" s="245"/>
      <c r="B5" s="245"/>
      <c r="C5" s="204"/>
      <c r="D5" s="204"/>
    </row>
    <row r="7" spans="1:8" ht="21">
      <c r="B7" s="15" t="s">
        <v>150</v>
      </c>
    </row>
    <row r="9" spans="1:8">
      <c r="A9" s="46"/>
      <c r="B9" s="46"/>
      <c r="C9" s="46"/>
      <c r="D9" s="46"/>
      <c r="E9" s="46"/>
      <c r="F9" s="46"/>
      <c r="G9" s="46"/>
      <c r="H9" s="46"/>
    </row>
    <row r="10" spans="1:8">
      <c r="A10" s="46"/>
      <c r="B10" s="46"/>
      <c r="C10" s="46"/>
      <c r="D10" s="46"/>
      <c r="E10" s="46"/>
      <c r="F10" s="46"/>
      <c r="G10" s="46"/>
      <c r="H10" s="46"/>
    </row>
    <row r="11" spans="1:8">
      <c r="A11" s="46"/>
      <c r="B11" s="46"/>
      <c r="C11" s="46"/>
      <c r="D11" s="46"/>
      <c r="E11" s="46"/>
      <c r="F11" s="46"/>
      <c r="G11" s="46"/>
      <c r="H11" s="46"/>
    </row>
    <row r="12" spans="1:8">
      <c r="A12" s="46"/>
      <c r="B12" s="46"/>
      <c r="C12" s="46"/>
      <c r="D12" s="46"/>
      <c r="E12" s="46"/>
      <c r="F12" s="46"/>
      <c r="G12" s="46"/>
      <c r="H12" s="46"/>
    </row>
    <row r="13" spans="1:8">
      <c r="A13" s="46"/>
      <c r="B13" s="46"/>
      <c r="C13" s="46"/>
      <c r="D13" s="46"/>
      <c r="E13" s="46"/>
      <c r="F13" s="46"/>
      <c r="G13" s="46"/>
      <c r="H13" s="46"/>
    </row>
    <row r="14" spans="1:8">
      <c r="A14" s="46"/>
      <c r="B14" s="46"/>
      <c r="C14" s="46"/>
      <c r="D14" s="46"/>
      <c r="E14" s="46"/>
      <c r="F14" s="46"/>
      <c r="G14" s="46"/>
      <c r="H14" s="46"/>
    </row>
    <row r="15" spans="1:8">
      <c r="A15" s="46"/>
      <c r="B15" s="46"/>
      <c r="C15" s="46"/>
      <c r="D15" s="46"/>
      <c r="E15" s="46"/>
      <c r="F15" s="46"/>
      <c r="G15" s="46"/>
      <c r="H15" s="46"/>
    </row>
    <row r="16" spans="1:8">
      <c r="A16" s="46"/>
      <c r="B16" s="46"/>
      <c r="C16" s="46"/>
      <c r="D16" s="46"/>
      <c r="E16" s="46"/>
      <c r="F16" s="46"/>
      <c r="G16" s="46"/>
      <c r="H16" s="46"/>
    </row>
    <row r="17" spans="1:8">
      <c r="A17" s="46"/>
      <c r="B17" s="46"/>
      <c r="C17" s="46"/>
      <c r="D17" s="46"/>
      <c r="E17" s="46"/>
      <c r="F17" s="46"/>
      <c r="G17" s="46"/>
      <c r="H17" s="46"/>
    </row>
    <row r="18" spans="1:8">
      <c r="A18" s="46"/>
      <c r="B18" s="46"/>
      <c r="C18" s="46"/>
      <c r="D18" s="46"/>
      <c r="E18" s="46"/>
      <c r="F18" s="46"/>
      <c r="G18" s="46"/>
      <c r="H18" s="46"/>
    </row>
    <row r="19" spans="1:8">
      <c r="A19" s="46"/>
      <c r="B19" s="46"/>
      <c r="C19" s="46"/>
      <c r="D19" s="46"/>
      <c r="E19" s="46"/>
      <c r="F19" s="46"/>
      <c r="G19" s="46"/>
      <c r="H19" s="46"/>
    </row>
    <row r="20" spans="1:8">
      <c r="A20" s="46"/>
      <c r="B20" s="46"/>
      <c r="C20" s="46"/>
      <c r="D20" s="46"/>
      <c r="E20" s="46"/>
      <c r="F20" s="46"/>
      <c r="G20" s="46"/>
      <c r="H20" s="46"/>
    </row>
    <row r="21" spans="1:8">
      <c r="A21" s="46"/>
      <c r="B21" s="46"/>
      <c r="C21" s="46"/>
      <c r="D21" s="46"/>
      <c r="E21" s="46"/>
      <c r="F21" s="46"/>
      <c r="G21" s="46"/>
      <c r="H21" s="46"/>
    </row>
    <row r="22" spans="1:8">
      <c r="A22" s="46"/>
      <c r="B22" s="46"/>
      <c r="C22" s="46"/>
      <c r="D22" s="46"/>
      <c r="E22" s="46"/>
      <c r="F22" s="46"/>
      <c r="G22" s="46"/>
      <c r="H22" s="46"/>
    </row>
    <row r="23" spans="1:8">
      <c r="A23" s="46"/>
      <c r="B23" s="46"/>
      <c r="C23" s="46"/>
      <c r="D23" s="46"/>
      <c r="E23" s="46"/>
      <c r="F23" s="46"/>
      <c r="G23" s="46"/>
      <c r="H23" s="46"/>
    </row>
    <row r="24" spans="1:8">
      <c r="A24" s="46"/>
      <c r="B24" s="46"/>
      <c r="C24" s="46"/>
      <c r="D24" s="46"/>
      <c r="E24" s="46"/>
      <c r="F24" s="46"/>
      <c r="G24" s="46"/>
      <c r="H24" s="46"/>
    </row>
    <row r="25" spans="1:8">
      <c r="A25" s="46"/>
      <c r="B25" s="46"/>
      <c r="C25" s="46"/>
      <c r="D25" s="46"/>
      <c r="E25" s="46"/>
      <c r="F25" s="46"/>
      <c r="G25" s="46"/>
      <c r="H25" s="46"/>
    </row>
    <row r="26" spans="1:8">
      <c r="A26" s="46"/>
      <c r="B26" s="46"/>
      <c r="C26" s="46"/>
      <c r="D26" s="46"/>
      <c r="E26" s="46"/>
      <c r="F26" s="46"/>
      <c r="G26" s="46"/>
      <c r="H26" s="46"/>
    </row>
    <row r="27" spans="1:8">
      <c r="A27" s="46"/>
      <c r="B27" s="46"/>
      <c r="C27" s="46"/>
      <c r="D27" s="46"/>
      <c r="E27" s="46"/>
      <c r="F27" s="46"/>
      <c r="G27" s="46"/>
      <c r="H27" s="46"/>
    </row>
    <row r="28" spans="1:8">
      <c r="A28" s="46"/>
      <c r="B28" s="46"/>
      <c r="C28" s="46"/>
      <c r="D28" s="46"/>
      <c r="E28" s="46"/>
      <c r="F28" s="46"/>
      <c r="G28" s="46"/>
      <c r="H28" s="46"/>
    </row>
    <row r="29" spans="1:8">
      <c r="A29" s="46"/>
      <c r="B29" s="46"/>
      <c r="C29" s="46"/>
      <c r="D29" s="46"/>
      <c r="E29" s="46"/>
      <c r="F29" s="46"/>
      <c r="G29" s="46"/>
      <c r="H29" s="46"/>
    </row>
    <row r="30" spans="1:8">
      <c r="A30" s="46"/>
      <c r="B30" s="46"/>
      <c r="C30" s="46"/>
      <c r="D30" s="46"/>
      <c r="E30" s="46"/>
      <c r="F30" s="46"/>
      <c r="G30" s="46"/>
      <c r="H30" s="46"/>
    </row>
    <row r="31" spans="1:8">
      <c r="A31" s="46"/>
      <c r="B31" s="46"/>
      <c r="C31" s="46"/>
      <c r="D31" s="46"/>
      <c r="E31" s="46"/>
      <c r="F31" s="46"/>
      <c r="G31" s="46"/>
      <c r="H31" s="46"/>
    </row>
    <row r="32" spans="1:8">
      <c r="A32" s="46"/>
      <c r="B32" s="46"/>
      <c r="C32" s="46"/>
      <c r="D32" s="46"/>
      <c r="E32" s="46"/>
      <c r="F32" s="46"/>
      <c r="G32" s="46"/>
      <c r="H32" s="46"/>
    </row>
    <row r="33" spans="1:8">
      <c r="A33" s="46"/>
      <c r="B33" s="46"/>
      <c r="C33" s="46"/>
      <c r="D33" s="46"/>
      <c r="E33" s="46"/>
      <c r="F33" s="46"/>
      <c r="G33" s="46"/>
      <c r="H33" s="46"/>
    </row>
    <row r="34" spans="1:8">
      <c r="A34" s="46"/>
      <c r="B34" s="46"/>
      <c r="C34" s="46"/>
      <c r="D34" s="46"/>
      <c r="E34" s="46"/>
      <c r="F34" s="46"/>
      <c r="G34" s="46"/>
      <c r="H34" s="46"/>
    </row>
    <row r="35" spans="1:8">
      <c r="A35" s="46"/>
      <c r="B35" s="46"/>
      <c r="C35" s="46"/>
      <c r="D35" s="46"/>
      <c r="E35" s="46"/>
      <c r="F35" s="46"/>
      <c r="G35" s="46"/>
      <c r="H35" s="46"/>
    </row>
    <row r="36" spans="1:8">
      <c r="A36" s="46"/>
      <c r="B36" s="46"/>
      <c r="C36" s="46"/>
      <c r="D36" s="46"/>
      <c r="E36" s="46"/>
      <c r="F36" s="46"/>
      <c r="G36" s="46"/>
      <c r="H36" s="46"/>
    </row>
    <row r="37" spans="1:8">
      <c r="A37" s="46"/>
      <c r="B37" s="46"/>
      <c r="C37" s="46"/>
      <c r="D37" s="46"/>
      <c r="E37" s="46"/>
      <c r="F37" s="46"/>
      <c r="G37" s="46"/>
      <c r="H37" s="46"/>
    </row>
    <row r="38" spans="1:8">
      <c r="A38" s="46"/>
      <c r="B38" s="46"/>
      <c r="C38" s="46"/>
      <c r="D38" s="46"/>
      <c r="E38" s="46"/>
      <c r="F38" s="46"/>
      <c r="G38" s="46"/>
      <c r="H38" s="46"/>
    </row>
    <row r="39" spans="1:8">
      <c r="A39" s="46"/>
      <c r="B39" s="46"/>
      <c r="C39" s="46"/>
      <c r="D39" s="46"/>
      <c r="E39" s="46"/>
      <c r="F39" s="46"/>
      <c r="G39" s="46"/>
      <c r="H39" s="46"/>
    </row>
    <row r="40" spans="1:8">
      <c r="A40" s="46"/>
      <c r="B40" s="46"/>
      <c r="C40" s="46"/>
      <c r="D40" s="46"/>
      <c r="E40" s="46"/>
      <c r="F40" s="46"/>
      <c r="G40" s="46"/>
      <c r="H40" s="46"/>
    </row>
    <row r="41" spans="1:8">
      <c r="A41" s="46"/>
      <c r="B41" s="46"/>
      <c r="C41" s="46"/>
      <c r="D41" s="46"/>
      <c r="E41" s="46"/>
      <c r="F41" s="46"/>
      <c r="G41" s="46"/>
      <c r="H41" s="46"/>
    </row>
    <row r="42" spans="1:8">
      <c r="A42" s="46"/>
      <c r="B42" s="46"/>
      <c r="C42" s="46"/>
      <c r="D42" s="46"/>
      <c r="E42" s="46"/>
      <c r="F42" s="46"/>
      <c r="G42" s="46"/>
      <c r="H42" s="46"/>
    </row>
    <row r="43" spans="1:8">
      <c r="A43" s="46"/>
      <c r="B43" s="46"/>
      <c r="C43" s="46"/>
      <c r="D43" s="46"/>
      <c r="E43" s="46"/>
      <c r="F43" s="46"/>
      <c r="G43" s="46"/>
      <c r="H43" s="46"/>
    </row>
    <row r="44" spans="1:8">
      <c r="A44" s="46"/>
      <c r="B44" s="46"/>
      <c r="C44" s="46"/>
      <c r="D44" s="46"/>
      <c r="E44" s="46"/>
      <c r="F44" s="46"/>
      <c r="G44" s="46"/>
      <c r="H44" s="46"/>
    </row>
    <row r="45" spans="1:8">
      <c r="A45" s="46"/>
      <c r="B45" s="46"/>
      <c r="C45" s="46"/>
      <c r="D45" s="46"/>
      <c r="E45" s="46"/>
      <c r="F45" s="46"/>
      <c r="G45" s="46"/>
      <c r="H45" s="46"/>
    </row>
    <row r="46" spans="1:8">
      <c r="A46" s="46"/>
      <c r="B46" s="46"/>
      <c r="C46" s="46"/>
      <c r="D46" s="46"/>
      <c r="E46" s="46"/>
      <c r="F46" s="46"/>
      <c r="G46" s="46"/>
      <c r="H46" s="46"/>
    </row>
    <row r="47" spans="1:8">
      <c r="A47" s="46"/>
      <c r="B47" s="46"/>
      <c r="C47" s="46"/>
      <c r="D47" s="46"/>
      <c r="E47" s="46"/>
      <c r="F47" s="46"/>
      <c r="G47" s="46"/>
      <c r="H47" s="46"/>
    </row>
    <row r="48" spans="1:8">
      <c r="A48" s="46"/>
      <c r="B48" s="46"/>
      <c r="C48" s="46"/>
      <c r="D48" s="46"/>
      <c r="E48" s="46"/>
      <c r="F48" s="46"/>
      <c r="G48" s="46"/>
      <c r="H48" s="46"/>
    </row>
    <row r="49" spans="1:13">
      <c r="A49" s="46"/>
      <c r="B49" s="46"/>
      <c r="C49" s="46"/>
      <c r="D49" s="46"/>
      <c r="E49" s="46"/>
      <c r="F49" s="46"/>
      <c r="G49" s="46"/>
      <c r="H49" s="46"/>
    </row>
    <row r="50" spans="1:13">
      <c r="A50" s="46"/>
      <c r="B50" s="46"/>
      <c r="C50" s="46"/>
      <c r="D50" s="46"/>
      <c r="E50" s="46"/>
      <c r="F50" s="46"/>
      <c r="G50" s="46"/>
      <c r="H50" s="46"/>
    </row>
    <row r="51" spans="1:13">
      <c r="A51" s="46"/>
      <c r="B51" s="46"/>
      <c r="C51" s="46"/>
      <c r="D51" s="46"/>
      <c r="E51" s="46"/>
      <c r="F51" s="46"/>
      <c r="G51" s="46"/>
      <c r="H51" s="46"/>
    </row>
    <row r="52" spans="1:13">
      <c r="A52" s="46"/>
      <c r="B52" s="46"/>
      <c r="C52" s="46"/>
      <c r="D52" s="46"/>
      <c r="E52" s="46"/>
      <c r="F52" s="46"/>
      <c r="G52" s="46"/>
      <c r="H52" s="46"/>
    </row>
    <row r="53" spans="1:13">
      <c r="A53" s="46"/>
      <c r="B53" s="46"/>
      <c r="C53" s="46"/>
      <c r="D53" s="46"/>
      <c r="E53" s="46"/>
      <c r="F53" s="46"/>
      <c r="G53" s="46"/>
      <c r="H53" s="46"/>
    </row>
    <row r="54" spans="1:13">
      <c r="A54" s="46"/>
      <c r="B54" s="46"/>
      <c r="C54" s="46"/>
      <c r="D54" s="46"/>
      <c r="E54" s="46"/>
      <c r="F54" s="46"/>
      <c r="G54" s="46"/>
      <c r="H54" s="46"/>
    </row>
    <row r="55" spans="1:13">
      <c r="A55" s="46"/>
      <c r="B55" s="46"/>
      <c r="C55" s="46"/>
      <c r="D55" s="46"/>
      <c r="E55" s="46"/>
      <c r="F55" s="46"/>
      <c r="G55" s="46"/>
      <c r="H55" s="46"/>
    </row>
    <row r="56" spans="1:13" ht="21">
      <c r="A56" s="46"/>
      <c r="B56" s="15" t="s">
        <v>52</v>
      </c>
      <c r="C56" s="46"/>
      <c r="D56" s="46"/>
      <c r="E56" s="46"/>
      <c r="F56" s="46"/>
      <c r="G56" s="46"/>
      <c r="H56" s="46"/>
    </row>
    <row r="57" spans="1:13">
      <c r="A57" s="46"/>
      <c r="B57" s="46"/>
    </row>
    <row r="58" spans="1:13">
      <c r="C58" s="556">
        <v>2016</v>
      </c>
      <c r="D58" s="265">
        <v>2017</v>
      </c>
      <c r="E58" s="265">
        <v>2018</v>
      </c>
      <c r="F58" s="265">
        <v>2019</v>
      </c>
      <c r="G58" s="265">
        <v>2020</v>
      </c>
      <c r="H58" s="265">
        <v>2021</v>
      </c>
      <c r="I58" s="265">
        <v>2022</v>
      </c>
      <c r="J58" s="265">
        <v>2023</v>
      </c>
      <c r="K58" s="265">
        <v>2024</v>
      </c>
      <c r="L58" s="265">
        <v>2025</v>
      </c>
    </row>
    <row r="59" spans="1:13">
      <c r="B59" s="189" t="s">
        <v>392</v>
      </c>
      <c r="C59" s="557">
        <f>SUM('Ethernet Total'!E9:E12)</f>
        <v>13567410.105</v>
      </c>
      <c r="D59" s="266">
        <f>SUM('Ethernet Total'!F9:F12)</f>
        <v>11273695.050000001</v>
      </c>
      <c r="E59" s="266">
        <f>SUM('Ethernet Total'!G9:G12)</f>
        <v>0</v>
      </c>
      <c r="F59" s="266">
        <f>SUM('Ethernet Total'!H9:H12)</f>
        <v>0</v>
      </c>
      <c r="G59" s="266">
        <f>SUM('Ethernet Total'!I9:I12)</f>
        <v>0</v>
      </c>
      <c r="H59" s="266">
        <f>SUM('Ethernet Total'!J9:J12)</f>
        <v>0</v>
      </c>
      <c r="I59" s="266">
        <f>SUM('Ethernet Total'!K9:K12)</f>
        <v>0</v>
      </c>
      <c r="J59" s="266">
        <f>SUM('Ethernet Total'!L9:L12)</f>
        <v>0</v>
      </c>
      <c r="K59" s="266">
        <f>SUM('Ethernet Total'!M9:M12)</f>
        <v>0</v>
      </c>
      <c r="L59" s="266">
        <f>SUM('Ethernet Total'!N9:N12)</f>
        <v>0</v>
      </c>
    </row>
    <row r="60" spans="1:13">
      <c r="B60" s="190" t="s">
        <v>393</v>
      </c>
      <c r="C60" s="558">
        <f>SUM('Ethernet Total'!E14:E22)</f>
        <v>18516818.93</v>
      </c>
      <c r="D60" s="267">
        <f>SUM('Ethernet Total'!F14:F22)</f>
        <v>19945022.100000001</v>
      </c>
      <c r="E60" s="267">
        <f>SUM('Ethernet Total'!G14:G22)</f>
        <v>0</v>
      </c>
      <c r="F60" s="267">
        <f>SUM('Ethernet Total'!H14:H22)</f>
        <v>0</v>
      </c>
      <c r="G60" s="267">
        <f>SUM('Ethernet Total'!I14:I22)</f>
        <v>0</v>
      </c>
      <c r="H60" s="267">
        <f>SUM('Ethernet Total'!J14:J22)</f>
        <v>0</v>
      </c>
      <c r="I60" s="267">
        <f>SUM('Ethernet Total'!K14:K22)</f>
        <v>0</v>
      </c>
      <c r="J60" s="267">
        <f>SUM('Ethernet Total'!L14:L22)</f>
        <v>0</v>
      </c>
      <c r="K60" s="267">
        <f>SUM('Ethernet Total'!M14:M22)</f>
        <v>0</v>
      </c>
      <c r="L60" s="267">
        <f>SUM('Ethernet Total'!N14:N22)</f>
        <v>0</v>
      </c>
      <c r="M60" s="77" t="s">
        <v>272</v>
      </c>
    </row>
    <row r="61" spans="1:13">
      <c r="B61" s="190" t="s">
        <v>394</v>
      </c>
      <c r="C61" s="558">
        <f>SUM('Ethernet Total'!E24:E26)</f>
        <v>11694</v>
      </c>
      <c r="D61" s="267">
        <f>SUM('Ethernet Total'!F24:F26)</f>
        <v>113327</v>
      </c>
      <c r="E61" s="267">
        <f>SUM('Ethernet Total'!G24:G26)</f>
        <v>0</v>
      </c>
      <c r="F61" s="267">
        <f>SUM('Ethernet Total'!H24:H26)</f>
        <v>0</v>
      </c>
      <c r="G61" s="267">
        <f>SUM('Ethernet Total'!I24:I26)</f>
        <v>0</v>
      </c>
      <c r="H61" s="267">
        <f>SUM('Ethernet Total'!J24:J26)</f>
        <v>0</v>
      </c>
      <c r="I61" s="267">
        <f>SUM('Ethernet Total'!K24:K26)</f>
        <v>0</v>
      </c>
      <c r="J61" s="267">
        <f>SUM('Ethernet Total'!L24:L26)</f>
        <v>0</v>
      </c>
      <c r="K61" s="267">
        <f>SUM('Ethernet Total'!M24:M26)</f>
        <v>0</v>
      </c>
      <c r="L61" s="267">
        <f>SUM('Ethernet Total'!N24:N26)</f>
        <v>0</v>
      </c>
      <c r="M61" s="58">
        <f>SUM(C59:L69)</f>
        <v>149071052.37</v>
      </c>
    </row>
    <row r="62" spans="1:13">
      <c r="B62" s="190" t="s">
        <v>395</v>
      </c>
      <c r="C62" s="558">
        <f>SUM('Ethernet Total'!E27:E35)</f>
        <v>3153068</v>
      </c>
      <c r="D62" s="267">
        <f>SUM('Ethernet Total'!F27:F35)</f>
        <v>3864160</v>
      </c>
      <c r="E62" s="267">
        <f>SUM('Ethernet Total'!G27:G35)</f>
        <v>0</v>
      </c>
      <c r="F62" s="267">
        <f>SUM('Ethernet Total'!H27:H35)</f>
        <v>0</v>
      </c>
      <c r="G62" s="267">
        <f>SUM('Ethernet Total'!I27:I35)</f>
        <v>0</v>
      </c>
      <c r="H62" s="267">
        <f>SUM('Ethernet Total'!J27:J35)</f>
        <v>0</v>
      </c>
      <c r="I62" s="267">
        <f>SUM('Ethernet Total'!K27:K35)</f>
        <v>0</v>
      </c>
      <c r="J62" s="267">
        <f>SUM('Ethernet Total'!L27:L35)</f>
        <v>0</v>
      </c>
      <c r="K62" s="267">
        <f>SUM('Ethernet Total'!M27:M35)</f>
        <v>0</v>
      </c>
      <c r="L62" s="267">
        <f>SUM('Ethernet Total'!N27:N35)</f>
        <v>0</v>
      </c>
      <c r="M62" s="58">
        <f>SUM('Ethernet Total'!E9:N70)</f>
        <v>149071052.37</v>
      </c>
    </row>
    <row r="63" spans="1:13">
      <c r="B63" s="190" t="s">
        <v>396</v>
      </c>
      <c r="C63" s="558"/>
      <c r="D63" s="267"/>
      <c r="E63" s="267">
        <f>SUM('Ethernet Total'!G36:G40)</f>
        <v>0</v>
      </c>
      <c r="F63" s="267">
        <f>SUM('Ethernet Total'!H36:H40)</f>
        <v>0</v>
      </c>
      <c r="G63" s="267">
        <f>SUM('Ethernet Total'!I36:I40)</f>
        <v>0</v>
      </c>
      <c r="H63" s="267">
        <f>SUM('Ethernet Total'!J36:J40)</f>
        <v>0</v>
      </c>
      <c r="I63" s="267">
        <f>SUM('Ethernet Total'!K36:K40)</f>
        <v>0</v>
      </c>
      <c r="J63" s="267">
        <f>SUM('Ethernet Total'!L36:L40)</f>
        <v>0</v>
      </c>
      <c r="K63" s="267">
        <f>SUM('Ethernet Total'!M36:M40)</f>
        <v>0</v>
      </c>
      <c r="L63" s="267">
        <f>SUM('Ethernet Total'!N36:N40)</f>
        <v>0</v>
      </c>
      <c r="M63" s="58">
        <f>M62-M61</f>
        <v>0</v>
      </c>
    </row>
    <row r="64" spans="1:13">
      <c r="B64" s="190" t="s">
        <v>49</v>
      </c>
      <c r="C64" s="558">
        <f>SUM('Ethernet Total'!E41:E57)</f>
        <v>919370</v>
      </c>
      <c r="D64" s="267">
        <f>SUM('Ethernet Total'!F41:F57)</f>
        <v>2881490</v>
      </c>
      <c r="E64" s="267">
        <f>SUM('Ethernet Total'!G41:G57)</f>
        <v>0</v>
      </c>
      <c r="F64" s="267">
        <f>SUM('Ethernet Total'!H41:H57)</f>
        <v>0</v>
      </c>
      <c r="G64" s="267">
        <f>SUM('Ethernet Total'!I41:I57)</f>
        <v>0</v>
      </c>
      <c r="H64" s="267">
        <f>SUM('Ethernet Total'!J41:J57)</f>
        <v>0</v>
      </c>
      <c r="I64" s="267">
        <f>SUM('Ethernet Total'!K41:K57)</f>
        <v>0</v>
      </c>
      <c r="J64" s="267">
        <f>SUM('Ethernet Total'!L41:L57)</f>
        <v>0</v>
      </c>
      <c r="K64" s="267">
        <f>SUM('Ethernet Total'!M41:M57)</f>
        <v>0</v>
      </c>
      <c r="L64" s="267">
        <f>SUM('Ethernet Total'!N41:N57)</f>
        <v>0</v>
      </c>
    </row>
    <row r="65" spans="1:13">
      <c r="B65" s="190" t="s">
        <v>105</v>
      </c>
      <c r="C65" s="558"/>
      <c r="D65" s="267">
        <f>SUM('Ethernet Total'!F58:F61)</f>
        <v>0</v>
      </c>
      <c r="E65" s="267">
        <f>SUM('Ethernet Total'!G58:G61)</f>
        <v>0</v>
      </c>
      <c r="F65" s="267">
        <f>SUM('Ethernet Total'!H58:H61)</f>
        <v>0</v>
      </c>
      <c r="G65" s="267">
        <f>SUM('Ethernet Total'!I58:I61)</f>
        <v>0</v>
      </c>
      <c r="H65" s="267">
        <f>SUM('Ethernet Total'!J58:J61)</f>
        <v>0</v>
      </c>
      <c r="I65" s="267">
        <f>SUM('Ethernet Total'!K58:K61)</f>
        <v>0</v>
      </c>
      <c r="J65" s="267">
        <f>SUM('Ethernet Total'!L58:L61)</f>
        <v>0</v>
      </c>
      <c r="K65" s="267">
        <f>SUM('Ethernet Total'!M58:M61)</f>
        <v>0</v>
      </c>
      <c r="L65" s="267">
        <f>SUM('Ethernet Total'!N58:N61)</f>
        <v>0</v>
      </c>
    </row>
    <row r="66" spans="1:13">
      <c r="B66" s="190" t="s">
        <v>397</v>
      </c>
      <c r="C66" s="558">
        <f>SUM('Ethernet Total'!E62:E65)</f>
        <v>0</v>
      </c>
      <c r="D66" s="267">
        <f>SUM('Ethernet Total'!F62:F65)</f>
        <v>89</v>
      </c>
      <c r="E66" s="267">
        <f>SUM('Ethernet Total'!G62:G65)</f>
        <v>0</v>
      </c>
      <c r="F66" s="267">
        <f>SUM('Ethernet Total'!H62:H65)</f>
        <v>0</v>
      </c>
      <c r="G66" s="267">
        <f>SUM('Ethernet Total'!I62:I65)</f>
        <v>0</v>
      </c>
      <c r="H66" s="267">
        <f>SUM('Ethernet Total'!J62:J65)</f>
        <v>0</v>
      </c>
      <c r="I66" s="267">
        <f>SUM('Ethernet Total'!K62:K65)</f>
        <v>0</v>
      </c>
      <c r="J66" s="267">
        <f>SUM('Ethernet Total'!L62:L65)</f>
        <v>0</v>
      </c>
      <c r="K66" s="267">
        <f>SUM('Ethernet Total'!M62:M65)</f>
        <v>0</v>
      </c>
      <c r="L66" s="267">
        <f>SUM('Ethernet Total'!N62:N65)</f>
        <v>0</v>
      </c>
    </row>
    <row r="67" spans="1:13">
      <c r="B67" s="190" t="s">
        <v>390</v>
      </c>
      <c r="C67" s="558"/>
      <c r="D67" s="267"/>
      <c r="E67" s="267"/>
      <c r="F67" s="267"/>
      <c r="G67" s="267"/>
      <c r="H67" s="267">
        <f>SUM('Ethernet Total'!J66:J68)</f>
        <v>0</v>
      </c>
      <c r="I67" s="267">
        <f>SUM('Ethernet Total'!K66:K68)</f>
        <v>0</v>
      </c>
      <c r="J67" s="267">
        <f>SUM('Ethernet Total'!L66:L68)</f>
        <v>0</v>
      </c>
      <c r="K67" s="267">
        <f>SUM('Ethernet Total'!M66:M68)</f>
        <v>0</v>
      </c>
      <c r="L67" s="267">
        <f>SUM('Ethernet Total'!N66:N68)</f>
        <v>0</v>
      </c>
    </row>
    <row r="68" spans="1:13">
      <c r="B68" s="259" t="str">
        <f>'Ethernet Total'!D23</f>
        <v>Legacy/discontinued</v>
      </c>
      <c r="C68" s="559">
        <f>'Ethernet Total'!E13+'Ethernet Total'!E23</f>
        <v>265053</v>
      </c>
      <c r="D68" s="263">
        <f>'Ethernet Total'!F13+'Ethernet Total'!F23</f>
        <v>24329</v>
      </c>
      <c r="E68" s="263">
        <f>'Ethernet Total'!G13+'Ethernet Total'!G23</f>
        <v>0</v>
      </c>
      <c r="F68" s="263">
        <f>'Ethernet Total'!H13+'Ethernet Total'!H23</f>
        <v>0</v>
      </c>
      <c r="G68" s="263"/>
      <c r="H68" s="263"/>
      <c r="I68" s="263"/>
      <c r="J68" s="263"/>
      <c r="K68" s="263"/>
      <c r="L68" s="263"/>
    </row>
    <row r="69" spans="1:13">
      <c r="B69" s="188" t="s">
        <v>13</v>
      </c>
      <c r="C69" s="559">
        <f t="shared" ref="C69:H69" si="0">SUM(C59:C68)</f>
        <v>36433414.034999996</v>
      </c>
      <c r="D69" s="263">
        <f t="shared" si="0"/>
        <v>38102112.150000006</v>
      </c>
      <c r="E69" s="263">
        <f t="shared" si="0"/>
        <v>0</v>
      </c>
      <c r="F69" s="263">
        <f t="shared" si="0"/>
        <v>0</v>
      </c>
      <c r="G69" s="263">
        <f t="shared" si="0"/>
        <v>0</v>
      </c>
      <c r="H69" s="263">
        <f t="shared" si="0"/>
        <v>0</v>
      </c>
      <c r="I69" s="263">
        <f>SUM(I59:I68)</f>
        <v>0</v>
      </c>
      <c r="J69" s="263">
        <f>SUM(J59:J68)</f>
        <v>0</v>
      </c>
      <c r="K69" s="263">
        <f>SUM(K59:K68)</f>
        <v>0</v>
      </c>
      <c r="L69" s="263">
        <f>SUM(L59:L68)</f>
        <v>0</v>
      </c>
    </row>
    <row r="70" spans="1:13">
      <c r="B70" s="245" t="s">
        <v>57</v>
      </c>
      <c r="C70" s="187"/>
      <c r="D70" s="187">
        <f t="shared" ref="D70:J70" si="1">D69/C69-1</f>
        <v>4.5801310670390727E-2</v>
      </c>
      <c r="E70" s="187">
        <f t="shared" si="1"/>
        <v>-1</v>
      </c>
      <c r="F70" s="187" t="e">
        <f t="shared" si="1"/>
        <v>#DIV/0!</v>
      </c>
      <c r="G70" s="187" t="e">
        <f t="shared" si="1"/>
        <v>#DIV/0!</v>
      </c>
      <c r="H70" s="187" t="e">
        <f t="shared" si="1"/>
        <v>#DIV/0!</v>
      </c>
      <c r="I70" s="187" t="e">
        <f t="shared" si="1"/>
        <v>#DIV/0!</v>
      </c>
      <c r="J70" s="187" t="e">
        <f t="shared" si="1"/>
        <v>#DIV/0!</v>
      </c>
      <c r="K70" s="187" t="e">
        <f>K69/J69-1</f>
        <v>#DIV/0!</v>
      </c>
      <c r="L70" s="187" t="e">
        <f>L69/K69-1</f>
        <v>#DIV/0!</v>
      </c>
    </row>
    <row r="71" spans="1:13">
      <c r="B71" s="245" t="s">
        <v>398</v>
      </c>
      <c r="C71" s="187"/>
      <c r="D71" s="187">
        <f t="shared" ref="D71:J71" si="2">SUM(D61:D66)/SUM(C61:C66)-1</f>
        <v>0.67944278000808978</v>
      </c>
      <c r="E71" s="187">
        <f t="shared" si="2"/>
        <v>-1</v>
      </c>
      <c r="F71" s="187" t="e">
        <f t="shared" si="2"/>
        <v>#DIV/0!</v>
      </c>
      <c r="G71" s="187" t="e">
        <f t="shared" si="2"/>
        <v>#DIV/0!</v>
      </c>
      <c r="H71" s="187" t="e">
        <f t="shared" si="2"/>
        <v>#DIV/0!</v>
      </c>
      <c r="I71" s="187" t="e">
        <f t="shared" si="2"/>
        <v>#DIV/0!</v>
      </c>
      <c r="J71" s="187" t="e">
        <f t="shared" si="2"/>
        <v>#DIV/0!</v>
      </c>
      <c r="K71" s="187" t="e">
        <f>SUM(K61:K66)/SUM(J61:J66)-1</f>
        <v>#DIV/0!</v>
      </c>
      <c r="L71" s="187" t="e">
        <f>SUM(L61:L66)/SUM(K61:K66)-1</f>
        <v>#DIV/0!</v>
      </c>
    </row>
    <row r="72" spans="1:13">
      <c r="B72" s="245"/>
      <c r="C72" s="187"/>
      <c r="D72" s="187"/>
      <c r="E72" s="187"/>
      <c r="F72" s="187"/>
      <c r="G72" s="187"/>
      <c r="H72" s="187"/>
      <c r="I72" s="187"/>
      <c r="J72" s="187"/>
      <c r="K72" s="187"/>
      <c r="L72" s="187"/>
    </row>
    <row r="73" spans="1:13" ht="21">
      <c r="B73" s="15" t="s">
        <v>53</v>
      </c>
      <c r="C73" s="64"/>
      <c r="D73" s="64"/>
      <c r="E73" s="64"/>
      <c r="F73" s="64"/>
      <c r="G73" s="64"/>
      <c r="H73" s="64"/>
      <c r="I73" s="64"/>
      <c r="J73" s="64"/>
      <c r="K73" s="64"/>
      <c r="L73" s="64"/>
    </row>
    <row r="74" spans="1:13">
      <c r="A74" s="46"/>
      <c r="B74" s="46"/>
    </row>
    <row r="75" spans="1:13">
      <c r="C75" s="556">
        <v>2016</v>
      </c>
      <c r="D75" s="265">
        <v>2017</v>
      </c>
      <c r="E75" s="265">
        <v>2018</v>
      </c>
      <c r="F75" s="265">
        <v>2019</v>
      </c>
      <c r="G75" s="265">
        <v>2020</v>
      </c>
      <c r="H75" s="265">
        <v>2021</v>
      </c>
      <c r="I75" s="265">
        <v>2022</v>
      </c>
      <c r="J75" s="265">
        <v>2023</v>
      </c>
      <c r="K75" s="265">
        <v>2024</v>
      </c>
      <c r="L75" s="265">
        <v>2025</v>
      </c>
    </row>
    <row r="76" spans="1:13">
      <c r="B76" s="189" t="str">
        <f t="shared" ref="B76:B85" si="3">B59</f>
        <v>G</v>
      </c>
      <c r="C76" s="560">
        <f>SUM('Ethernet Total'!E159:E162)</f>
        <v>154.16513112975395</v>
      </c>
      <c r="D76" s="268">
        <f>SUM('Ethernet Total'!F159:F162)</f>
        <v>110.62740763127242</v>
      </c>
      <c r="E76" s="268">
        <f>SUM('Ethernet Total'!G159:G162)</f>
        <v>0</v>
      </c>
      <c r="F76" s="268">
        <f>SUM('Ethernet Total'!H159:H162)</f>
        <v>0</v>
      </c>
      <c r="G76" s="268">
        <f>SUM('Ethernet Total'!I159:I162)</f>
        <v>0</v>
      </c>
      <c r="H76" s="268">
        <f>SUM('Ethernet Total'!J159:J162)</f>
        <v>0</v>
      </c>
      <c r="I76" s="268">
        <f>SUM('Ethernet Total'!K159:K162)</f>
        <v>0</v>
      </c>
      <c r="J76" s="268">
        <f>SUM('Ethernet Total'!L159:L162)</f>
        <v>0</v>
      </c>
      <c r="K76" s="268">
        <f>SUM('Ethernet Total'!M159:M162)</f>
        <v>0</v>
      </c>
      <c r="L76" s="268">
        <f>SUM('Ethernet Total'!N159:N162)</f>
        <v>0</v>
      </c>
    </row>
    <row r="77" spans="1:13">
      <c r="B77" s="190" t="str">
        <f t="shared" si="3"/>
        <v>10 G</v>
      </c>
      <c r="C77" s="561">
        <f>SUM('Ethernet Total'!E164:E172)</f>
        <v>588.89972784362988</v>
      </c>
      <c r="D77" s="194">
        <f>SUM('Ethernet Total'!F164:F172)</f>
        <v>486.60483553423245</v>
      </c>
      <c r="E77" s="194">
        <f>SUM('Ethernet Total'!G164:G172)</f>
        <v>0</v>
      </c>
      <c r="F77" s="194">
        <f>SUM('Ethernet Total'!H164:H172)</f>
        <v>0</v>
      </c>
      <c r="G77" s="194">
        <f>SUM('Ethernet Total'!I164:I172)</f>
        <v>0</v>
      </c>
      <c r="H77" s="194">
        <f>SUM('Ethernet Total'!J164:J172)</f>
        <v>0</v>
      </c>
      <c r="I77" s="194">
        <f>SUM('Ethernet Total'!K164:K172)</f>
        <v>0</v>
      </c>
      <c r="J77" s="194">
        <f>SUM('Ethernet Total'!L164:L172)</f>
        <v>0</v>
      </c>
      <c r="K77" s="194">
        <f>SUM('Ethernet Total'!M164:M172)</f>
        <v>0</v>
      </c>
      <c r="L77" s="194">
        <f>SUM('Ethernet Total'!N164:N172)</f>
        <v>0</v>
      </c>
      <c r="M77" s="77" t="s">
        <v>272</v>
      </c>
    </row>
    <row r="78" spans="1:13">
      <c r="B78" s="190" t="str">
        <f t="shared" si="3"/>
        <v>25 G</v>
      </c>
      <c r="C78" s="562">
        <f>SUM('Ethernet Total'!E174:E176)</f>
        <v>3.4123060000000001</v>
      </c>
      <c r="D78" s="194">
        <f>SUM('Ethernet Total'!F174:F176)</f>
        <v>19.187075306914231</v>
      </c>
      <c r="E78" s="194">
        <f>SUM('Ethernet Total'!G174:G176)</f>
        <v>0</v>
      </c>
      <c r="F78" s="194">
        <f>SUM('Ethernet Total'!H174:H176)</f>
        <v>0</v>
      </c>
      <c r="G78" s="194">
        <f>SUM('Ethernet Total'!I174:I176)</f>
        <v>0</v>
      </c>
      <c r="H78" s="194">
        <f>SUM('Ethernet Total'!J174:J176)</f>
        <v>0</v>
      </c>
      <c r="I78" s="194">
        <f>SUM('Ethernet Total'!K174:K176)</f>
        <v>0</v>
      </c>
      <c r="J78" s="194">
        <f>SUM('Ethernet Total'!L174:L176)</f>
        <v>0</v>
      </c>
      <c r="K78" s="194">
        <f>SUM('Ethernet Total'!M174:M176)</f>
        <v>0</v>
      </c>
      <c r="L78" s="194">
        <f>SUM('Ethernet Total'!N174:N176)</f>
        <v>0</v>
      </c>
      <c r="M78" s="58">
        <f>SUM(C76:L86)</f>
        <v>11417.748669526771</v>
      </c>
    </row>
    <row r="79" spans="1:13">
      <c r="B79" s="190" t="str">
        <f t="shared" si="3"/>
        <v>40 G</v>
      </c>
      <c r="C79" s="561">
        <f>SUM('Ethernet Total'!E177:E185)</f>
        <v>714.15126617215446</v>
      </c>
      <c r="D79" s="194">
        <f>SUM('Ethernet Total'!F177:F185)</f>
        <v>821.12600724220158</v>
      </c>
      <c r="E79" s="194">
        <f>SUM('Ethernet Total'!G177:G185)</f>
        <v>0</v>
      </c>
      <c r="F79" s="194">
        <f>SUM('Ethernet Total'!H177:H185)</f>
        <v>0</v>
      </c>
      <c r="G79" s="194">
        <f>SUM('Ethernet Total'!I177:I185)</f>
        <v>0</v>
      </c>
      <c r="H79" s="194">
        <f>SUM('Ethernet Total'!J177:J185)</f>
        <v>0</v>
      </c>
      <c r="I79" s="194">
        <f>SUM('Ethernet Total'!K177:K185)</f>
        <v>0</v>
      </c>
      <c r="J79" s="194">
        <f>SUM('Ethernet Total'!L177:L185)</f>
        <v>0</v>
      </c>
      <c r="K79" s="194">
        <f>SUM('Ethernet Total'!M177:M185)</f>
        <v>0</v>
      </c>
      <c r="L79" s="194">
        <f>SUM('Ethernet Total'!N177:N185)</f>
        <v>0</v>
      </c>
      <c r="M79" s="58">
        <f>SUM('Ethernet Total'!E159:N220)</f>
        <v>11417.748669526773</v>
      </c>
    </row>
    <row r="80" spans="1:13">
      <c r="B80" s="190" t="str">
        <f t="shared" si="3"/>
        <v>50G</v>
      </c>
      <c r="C80" s="561"/>
      <c r="D80" s="194"/>
      <c r="E80" s="196">
        <f>SUM('Ethernet Total'!G186:G190)</f>
        <v>0</v>
      </c>
      <c r="F80" s="196">
        <f>SUM('Ethernet Total'!H186:H190)</f>
        <v>0</v>
      </c>
      <c r="G80" s="196">
        <f>SUM('Ethernet Total'!I186:I190)</f>
        <v>0</v>
      </c>
      <c r="H80" s="196">
        <f>SUM('Ethernet Total'!J186:J190)</f>
        <v>0</v>
      </c>
      <c r="I80" s="196">
        <f>SUM('Ethernet Total'!K186:K190)</f>
        <v>0</v>
      </c>
      <c r="J80" s="196">
        <f>SUM('Ethernet Total'!L186:L190)</f>
        <v>0</v>
      </c>
      <c r="K80" s="196">
        <f>SUM('Ethernet Total'!M186:M190)</f>
        <v>0</v>
      </c>
      <c r="L80" s="196">
        <f>SUM('Ethernet Total'!N186:N190)</f>
        <v>0</v>
      </c>
      <c r="M80" s="58">
        <f>M79-M78</f>
        <v>0</v>
      </c>
    </row>
    <row r="81" spans="2:12">
      <c r="B81" s="190" t="str">
        <f t="shared" si="3"/>
        <v>100G</v>
      </c>
      <c r="C81" s="561">
        <f>SUM('Ethernet Total'!E191:E207)</f>
        <v>1143.1589641396481</v>
      </c>
      <c r="D81" s="194">
        <f>SUM('Ethernet Total'!F191:F207)</f>
        <v>1653.8532387335786</v>
      </c>
      <c r="E81" s="194">
        <f>SUM('Ethernet Total'!G191:G207)</f>
        <v>0</v>
      </c>
      <c r="F81" s="194">
        <f>SUM('Ethernet Total'!H191:H207)</f>
        <v>0</v>
      </c>
      <c r="G81" s="194">
        <f>SUM('Ethernet Total'!I191:I207)</f>
        <v>0</v>
      </c>
      <c r="H81" s="194">
        <f>SUM('Ethernet Total'!J191:J207)</f>
        <v>0</v>
      </c>
      <c r="I81" s="194">
        <f>SUM('Ethernet Total'!K191:K207)</f>
        <v>0</v>
      </c>
      <c r="J81" s="194">
        <f>SUM('Ethernet Total'!L191:L207)</f>
        <v>0</v>
      </c>
      <c r="K81" s="194">
        <f>SUM('Ethernet Total'!M191:M207)</f>
        <v>0</v>
      </c>
      <c r="L81" s="194">
        <f>SUM('Ethernet Total'!N191:N207)</f>
        <v>0</v>
      </c>
    </row>
    <row r="82" spans="2:12">
      <c r="B82" s="190" t="str">
        <f t="shared" si="3"/>
        <v>200G</v>
      </c>
      <c r="C82" s="561"/>
      <c r="D82" s="194">
        <f>SUM('Ethernet Total'!F208:F211)</f>
        <v>0</v>
      </c>
      <c r="E82" s="194">
        <f>SUM('Ethernet Total'!G208:G211)</f>
        <v>0</v>
      </c>
      <c r="F82" s="194">
        <f>SUM('Ethernet Total'!H208:H211)</f>
        <v>0</v>
      </c>
      <c r="G82" s="194">
        <f>SUM('Ethernet Total'!I208:I211)</f>
        <v>0</v>
      </c>
      <c r="H82" s="194">
        <f>SUM('Ethernet Total'!J208:J211)</f>
        <v>0</v>
      </c>
      <c r="I82" s="194">
        <f>SUM('Ethernet Total'!K208:K211)</f>
        <v>0</v>
      </c>
      <c r="J82" s="194">
        <f>SUM('Ethernet Total'!L208:L211)</f>
        <v>0</v>
      </c>
      <c r="K82" s="194">
        <f>SUM('Ethernet Total'!M208:M211)</f>
        <v>0</v>
      </c>
      <c r="L82" s="194">
        <f>SUM('Ethernet Total'!N208:N211)</f>
        <v>0</v>
      </c>
    </row>
    <row r="83" spans="2:12">
      <c r="B83" s="190" t="str">
        <f t="shared" si="3"/>
        <v>400 G</v>
      </c>
      <c r="C83" s="561"/>
      <c r="D83" s="194">
        <f>SUM('Ethernet Total'!F212:F219)</f>
        <v>1.3482999999999998</v>
      </c>
      <c r="E83" s="194">
        <f>SUM('Ethernet Total'!G212:G219)</f>
        <v>0</v>
      </c>
      <c r="F83" s="194">
        <f>SUM('Ethernet Total'!H212:H219)</f>
        <v>0</v>
      </c>
      <c r="G83" s="194">
        <f>SUM('Ethernet Total'!I212:I215)</f>
        <v>0</v>
      </c>
      <c r="H83" s="194">
        <f>SUM('Ethernet Total'!J212:J215)</f>
        <v>0</v>
      </c>
      <c r="I83" s="194">
        <f>SUM('Ethernet Total'!K212:K215)</f>
        <v>0</v>
      </c>
      <c r="J83" s="194">
        <f>SUM('Ethernet Total'!L212:L215)</f>
        <v>0</v>
      </c>
      <c r="K83" s="194">
        <f>SUM('Ethernet Total'!M212:M215)</f>
        <v>0</v>
      </c>
      <c r="L83" s="194">
        <f>SUM('Ethernet Total'!N212:N215)</f>
        <v>0</v>
      </c>
    </row>
    <row r="84" spans="2:12">
      <c r="B84" s="190" t="str">
        <f t="shared" si="3"/>
        <v>2x400G, 800G</v>
      </c>
      <c r="C84" s="561"/>
      <c r="D84" s="194"/>
      <c r="E84" s="194"/>
      <c r="F84" s="194"/>
      <c r="G84" s="194">
        <f>SUM('Ethernet Total'!I216:I219)</f>
        <v>0</v>
      </c>
      <c r="H84" s="194">
        <f>SUM('Ethernet Total'!J216:J219)</f>
        <v>0</v>
      </c>
      <c r="I84" s="194">
        <f>SUM('Ethernet Total'!K216:K219)</f>
        <v>0</v>
      </c>
      <c r="J84" s="194">
        <f>SUM('Ethernet Total'!L216:L219)</f>
        <v>0</v>
      </c>
      <c r="K84" s="194">
        <f>SUM('Ethernet Total'!M216:M219)</f>
        <v>0</v>
      </c>
      <c r="L84" s="194">
        <f>SUM('Ethernet Total'!N216:N219)</f>
        <v>0</v>
      </c>
    </row>
    <row r="85" spans="2:12">
      <c r="B85" s="259" t="str">
        <f t="shared" si="3"/>
        <v>Legacy/discontinued</v>
      </c>
      <c r="C85" s="563">
        <f>'Ethernet Total'!E173+'Ethernet Total'!E163</f>
        <v>10.04630903</v>
      </c>
      <c r="D85" s="269">
        <f>'Ethernet Total'!F173+'Ethernet Total'!F163</f>
        <v>2.2937660000000006</v>
      </c>
      <c r="E85" s="269">
        <f>'Ethernet Total'!G173+'Ethernet Total'!G163</f>
        <v>0</v>
      </c>
      <c r="F85" s="269">
        <f>'Ethernet Total'!H173+'Ethernet Total'!H163</f>
        <v>0</v>
      </c>
      <c r="G85" s="269"/>
      <c r="H85" s="269"/>
      <c r="I85" s="269"/>
      <c r="J85" s="269"/>
      <c r="K85" s="269"/>
      <c r="L85" s="269"/>
    </row>
    <row r="86" spans="2:12">
      <c r="B86" s="188" t="str">
        <f>B69</f>
        <v>Total</v>
      </c>
      <c r="C86" s="563">
        <f t="shared" ref="C86:H86" si="4">SUM(C76:C85)</f>
        <v>2613.8337043151864</v>
      </c>
      <c r="D86" s="269">
        <f t="shared" si="4"/>
        <v>3095.040630448199</v>
      </c>
      <c r="E86" s="269">
        <f t="shared" si="4"/>
        <v>0</v>
      </c>
      <c r="F86" s="269">
        <f t="shared" si="4"/>
        <v>0</v>
      </c>
      <c r="G86" s="269">
        <f t="shared" si="4"/>
        <v>0</v>
      </c>
      <c r="H86" s="269">
        <f t="shared" si="4"/>
        <v>0</v>
      </c>
      <c r="I86" s="269">
        <f>SUM(I76:I85)</f>
        <v>0</v>
      </c>
      <c r="J86" s="269">
        <f>SUM(J76:J85)</f>
        <v>0</v>
      </c>
      <c r="K86" s="269">
        <f>SUM(K76:K85)</f>
        <v>0</v>
      </c>
      <c r="L86" s="269">
        <f>SUM(L76:L85)</f>
        <v>0</v>
      </c>
    </row>
    <row r="87" spans="2:12">
      <c r="B87" s="245" t="s">
        <v>57</v>
      </c>
      <c r="C87" s="187"/>
      <c r="D87" s="187">
        <f t="shared" ref="D87:J87" si="5">D86/C86-1</f>
        <v>0.18410005400825091</v>
      </c>
      <c r="E87" s="187">
        <f t="shared" si="5"/>
        <v>-1</v>
      </c>
      <c r="F87" s="187" t="e">
        <f t="shared" si="5"/>
        <v>#DIV/0!</v>
      </c>
      <c r="G87" s="187" t="e">
        <f t="shared" si="5"/>
        <v>#DIV/0!</v>
      </c>
      <c r="H87" s="187" t="e">
        <f t="shared" si="5"/>
        <v>#DIV/0!</v>
      </c>
      <c r="I87" s="187" t="e">
        <f t="shared" si="5"/>
        <v>#DIV/0!</v>
      </c>
      <c r="J87" s="187" t="e">
        <f t="shared" si="5"/>
        <v>#DIV/0!</v>
      </c>
      <c r="K87" s="187" t="e">
        <f>K86/J86-1</f>
        <v>#DIV/0!</v>
      </c>
      <c r="L87" s="187" t="e">
        <f>L86/K86-1</f>
        <v>#DIV/0!</v>
      </c>
    </row>
    <row r="88" spans="2:12">
      <c r="B88" s="245" t="s">
        <v>398</v>
      </c>
      <c r="C88" s="187"/>
      <c r="D88" s="187">
        <f t="shared" ref="D88:J88" si="6">SUM(D78:D83)/SUM(C78:C83)-1</f>
        <v>0.34115354255295549</v>
      </c>
      <c r="E88" s="187">
        <f t="shared" si="6"/>
        <v>-1</v>
      </c>
      <c r="F88" s="187" t="e">
        <f t="shared" si="6"/>
        <v>#DIV/0!</v>
      </c>
      <c r="G88" s="187" t="e">
        <f t="shared" si="6"/>
        <v>#DIV/0!</v>
      </c>
      <c r="H88" s="187" t="e">
        <f t="shared" si="6"/>
        <v>#DIV/0!</v>
      </c>
      <c r="I88" s="187" t="e">
        <f t="shared" si="6"/>
        <v>#DIV/0!</v>
      </c>
      <c r="J88" s="187" t="e">
        <f t="shared" si="6"/>
        <v>#DIV/0!</v>
      </c>
      <c r="K88" s="187" t="e">
        <f>SUM(K78:K83)/SUM(J78:J83)-1</f>
        <v>#DIV/0!</v>
      </c>
      <c r="L88" s="187" t="e">
        <f>SUM(L78:L83)/SUM(K78:K83)-1</f>
        <v>#DIV/0!</v>
      </c>
    </row>
    <row r="89" spans="2:12">
      <c r="C89" s="64">
        <f>C86-'Ethernet Total'!E220</f>
        <v>0</v>
      </c>
      <c r="D89" s="64">
        <f>D86-'Ethernet Total'!F220</f>
        <v>0</v>
      </c>
      <c r="E89" s="64">
        <f>E86-'Ethernet Total'!G220</f>
        <v>0</v>
      </c>
      <c r="F89" s="64">
        <f>F86-'Ethernet Total'!H220</f>
        <v>0</v>
      </c>
      <c r="G89" s="64">
        <f>G86-'Ethernet Total'!I220</f>
        <v>0</v>
      </c>
      <c r="H89" s="64">
        <f>H86-'Ethernet Total'!J220</f>
        <v>0</v>
      </c>
      <c r="I89" s="64">
        <f>I86-'Ethernet Total'!K220</f>
        <v>0</v>
      </c>
      <c r="J89" s="64">
        <f>J86-'Ethernet Total'!L220</f>
        <v>0</v>
      </c>
      <c r="K89" s="64">
        <f>K86-'Ethernet Total'!M220</f>
        <v>0</v>
      </c>
      <c r="L89" s="64">
        <f>L86-'Ethernet Total'!N220</f>
        <v>0</v>
      </c>
    </row>
    <row r="90" spans="2:12" s="3" customFormat="1">
      <c r="B90" s="186"/>
      <c r="C90" s="197"/>
      <c r="D90" s="197"/>
      <c r="E90" s="197"/>
      <c r="F90" s="197"/>
      <c r="G90" s="197"/>
      <c r="H90" s="197"/>
      <c r="I90" s="197"/>
      <c r="J90" s="197"/>
      <c r="K90" s="197"/>
      <c r="L90" s="197"/>
    </row>
    <row r="91" spans="2:12" ht="21">
      <c r="B91" s="96" t="s">
        <v>399</v>
      </c>
    </row>
    <row r="92" spans="2:12" ht="14.5" customHeight="1">
      <c r="B92" s="96"/>
    </row>
    <row r="118" spans="2:13" ht="15.5">
      <c r="B118" s="84" t="s">
        <v>400</v>
      </c>
      <c r="C118" s="556">
        <v>2016</v>
      </c>
      <c r="D118" s="265">
        <v>2017</v>
      </c>
      <c r="E118" s="265">
        <v>2018</v>
      </c>
      <c r="F118" s="265">
        <v>2019</v>
      </c>
      <c r="G118" s="265">
        <v>2020</v>
      </c>
      <c r="H118" s="265">
        <v>2021</v>
      </c>
      <c r="I118" s="265">
        <v>2022</v>
      </c>
      <c r="J118" s="265">
        <v>2023</v>
      </c>
      <c r="K118" s="265">
        <v>2024</v>
      </c>
      <c r="L118" s="265">
        <v>2025</v>
      </c>
      <c r="M118" s="77" t="s">
        <v>272</v>
      </c>
    </row>
    <row r="119" spans="2:13">
      <c r="B119" s="189" t="str">
        <f>'Ethernet Total'!O24</f>
        <v>25GbE SR_100 - 300 m_SFP28</v>
      </c>
      <c r="C119" s="564">
        <f>'Ethernet Total'!E24</f>
        <v>7146</v>
      </c>
      <c r="D119" s="101">
        <f>'Ethernet Total'!F24</f>
        <v>95865</v>
      </c>
      <c r="E119" s="101">
        <f>'Ethernet Total'!G24</f>
        <v>0</v>
      </c>
      <c r="F119" s="101">
        <f>'Ethernet Total'!H24</f>
        <v>0</v>
      </c>
      <c r="G119" s="101">
        <f>'Ethernet Total'!I24</f>
        <v>0</v>
      </c>
      <c r="H119" s="101">
        <f>'Ethernet Total'!J24</f>
        <v>0</v>
      </c>
      <c r="I119" s="101">
        <f>'Ethernet Total'!K24</f>
        <v>0</v>
      </c>
      <c r="J119" s="101">
        <f>'Ethernet Total'!L24</f>
        <v>0</v>
      </c>
      <c r="K119" s="101">
        <f>'Ethernet Total'!M24</f>
        <v>0</v>
      </c>
      <c r="L119" s="101">
        <f>'Ethernet Total'!N24</f>
        <v>0</v>
      </c>
      <c r="M119" s="58">
        <f>SUM(C119:L122)</f>
        <v>250042</v>
      </c>
    </row>
    <row r="120" spans="2:13">
      <c r="B120" s="190" t="str">
        <f>'Ethernet Total'!O25</f>
        <v>25GbE LR_10 km_SFP28</v>
      </c>
      <c r="C120" s="565">
        <f>'Ethernet Total'!E25</f>
        <v>4548</v>
      </c>
      <c r="D120" s="102">
        <f>'Ethernet Total'!F25</f>
        <v>17462</v>
      </c>
      <c r="E120" s="102">
        <f>'Ethernet Total'!G25</f>
        <v>0</v>
      </c>
      <c r="F120" s="102">
        <f>'Ethernet Total'!H25</f>
        <v>0</v>
      </c>
      <c r="G120" s="102">
        <f>'Ethernet Total'!I25</f>
        <v>0</v>
      </c>
      <c r="H120" s="102">
        <f>'Ethernet Total'!J25</f>
        <v>0</v>
      </c>
      <c r="I120" s="102">
        <f>'Ethernet Total'!K25</f>
        <v>0</v>
      </c>
      <c r="J120" s="102">
        <f>'Ethernet Total'!L25</f>
        <v>0</v>
      </c>
      <c r="K120" s="102">
        <f>'Ethernet Total'!M25</f>
        <v>0</v>
      </c>
      <c r="L120" s="102">
        <f>'Ethernet Total'!N25</f>
        <v>0</v>
      </c>
      <c r="M120" s="58">
        <f>SUM('Ethernet Total'!E24:N26)*2</f>
        <v>250042</v>
      </c>
    </row>
    <row r="121" spans="2:13">
      <c r="B121" s="190" t="str">
        <f>'Ethernet Total'!O26</f>
        <v>25GbE ER_40 km_SFP28</v>
      </c>
      <c r="C121" s="565">
        <f>'Ethernet Total'!E26</f>
        <v>0</v>
      </c>
      <c r="D121" s="102">
        <f>'Ethernet Total'!F26</f>
        <v>0</v>
      </c>
      <c r="E121" s="102">
        <f>'Ethernet Total'!G26</f>
        <v>0</v>
      </c>
      <c r="F121" s="102">
        <f>'Ethernet Total'!H26</f>
        <v>0</v>
      </c>
      <c r="G121" s="102">
        <f>'Ethernet Total'!I26</f>
        <v>0</v>
      </c>
      <c r="H121" s="102">
        <f>'Ethernet Total'!J26</f>
        <v>0</v>
      </c>
      <c r="I121" s="102">
        <f>'Ethernet Total'!K26</f>
        <v>0</v>
      </c>
      <c r="J121" s="102">
        <f>'Ethernet Total'!L26</f>
        <v>0</v>
      </c>
      <c r="K121" s="102">
        <f>'Ethernet Total'!M26</f>
        <v>0</v>
      </c>
      <c r="L121" s="102">
        <f>'Ethernet Total'!N26</f>
        <v>0</v>
      </c>
      <c r="M121" s="58">
        <f>ROUND(M120-M119,8)</f>
        <v>0</v>
      </c>
    </row>
    <row r="122" spans="2:13">
      <c r="B122" s="188" t="s">
        <v>54</v>
      </c>
      <c r="C122" s="566">
        <f t="shared" ref="C122:H122" si="7">SUM(C119:C121)</f>
        <v>11694</v>
      </c>
      <c r="D122" s="260">
        <f t="shared" si="7"/>
        <v>113327</v>
      </c>
      <c r="E122" s="260">
        <f t="shared" si="7"/>
        <v>0</v>
      </c>
      <c r="F122" s="260">
        <f t="shared" si="7"/>
        <v>0</v>
      </c>
      <c r="G122" s="260">
        <f t="shared" si="7"/>
        <v>0</v>
      </c>
      <c r="H122" s="260">
        <f t="shared" si="7"/>
        <v>0</v>
      </c>
      <c r="I122" s="260">
        <f>SUM(I119:I121)</f>
        <v>0</v>
      </c>
      <c r="J122" s="260">
        <f>SUM(J119:J121)</f>
        <v>0</v>
      </c>
      <c r="K122" s="260">
        <f>SUM(K119:K121)</f>
        <v>0</v>
      </c>
      <c r="L122" s="260">
        <f>SUM(L119:L121)</f>
        <v>0</v>
      </c>
    </row>
    <row r="123" spans="2:13">
      <c r="B123" s="245" t="s">
        <v>57</v>
      </c>
      <c r="C123" s="187"/>
      <c r="D123" s="187">
        <f t="shared" ref="D123:J123" si="8">D122/C122-1</f>
        <v>8.6910381392166922</v>
      </c>
      <c r="E123" s="187">
        <f t="shared" si="8"/>
        <v>-1</v>
      </c>
      <c r="F123" s="187" t="e">
        <f t="shared" si="8"/>
        <v>#DIV/0!</v>
      </c>
      <c r="G123" s="187" t="e">
        <f t="shared" si="8"/>
        <v>#DIV/0!</v>
      </c>
      <c r="H123" s="187" t="e">
        <f t="shared" si="8"/>
        <v>#DIV/0!</v>
      </c>
      <c r="I123" s="187" t="e">
        <f t="shared" si="8"/>
        <v>#DIV/0!</v>
      </c>
      <c r="J123" s="187" t="e">
        <f t="shared" si="8"/>
        <v>#DIV/0!</v>
      </c>
      <c r="K123" s="187" t="e">
        <f>K122/J122-1</f>
        <v>#DIV/0!</v>
      </c>
      <c r="L123" s="187" t="e">
        <f>L122/K122-1</f>
        <v>#DIV/0!</v>
      </c>
    </row>
    <row r="124" spans="2:13" s="191" customFormat="1"/>
    <row r="126" spans="2:13" ht="21">
      <c r="B126" s="96" t="s">
        <v>401</v>
      </c>
    </row>
    <row r="127" spans="2:13" ht="21">
      <c r="B127" s="96"/>
    </row>
    <row r="128" spans="2:13" ht="21">
      <c r="B128" s="96"/>
    </row>
    <row r="153" spans="1:13" ht="15.5">
      <c r="B153" s="84" t="s">
        <v>402</v>
      </c>
    </row>
    <row r="154" spans="1:13">
      <c r="C154" s="556">
        <v>2016</v>
      </c>
      <c r="D154" s="265">
        <v>2017</v>
      </c>
      <c r="E154" s="265">
        <v>2018</v>
      </c>
      <c r="F154" s="265">
        <v>2019</v>
      </c>
      <c r="G154" s="265">
        <v>2020</v>
      </c>
      <c r="H154" s="265">
        <v>2021</v>
      </c>
      <c r="I154" s="265">
        <v>2022</v>
      </c>
      <c r="J154" s="265">
        <v>2023</v>
      </c>
      <c r="K154" s="265">
        <v>2024</v>
      </c>
      <c r="L154" s="265">
        <v>2025</v>
      </c>
      <c r="M154" s="77" t="s">
        <v>272</v>
      </c>
    </row>
    <row r="155" spans="1:13">
      <c r="B155" s="189" t="s">
        <v>33</v>
      </c>
      <c r="C155" s="564">
        <f>'Ethernet Total'!E27+'Ethernet Total'!E28</f>
        <v>1254229</v>
      </c>
      <c r="D155" s="101">
        <f>'Ethernet Total'!F27+'Ethernet Total'!F28</f>
        <v>1544331</v>
      </c>
      <c r="E155" s="101">
        <f>'Ethernet Total'!G27+'Ethernet Total'!G28</f>
        <v>0</v>
      </c>
      <c r="F155" s="101">
        <f>'Ethernet Total'!H27+'Ethernet Total'!H28</f>
        <v>0</v>
      </c>
      <c r="G155" s="101">
        <f>'Ethernet Total'!I27+'Ethernet Total'!I28</f>
        <v>0</v>
      </c>
      <c r="H155" s="101">
        <f>'Ethernet Total'!J27+'Ethernet Total'!J28</f>
        <v>0</v>
      </c>
      <c r="I155" s="101">
        <f>'Ethernet Total'!K27+'Ethernet Total'!K28</f>
        <v>0</v>
      </c>
      <c r="J155" s="101">
        <f>'Ethernet Total'!L27+'Ethernet Total'!L28</f>
        <v>0</v>
      </c>
      <c r="K155" s="101">
        <f>'Ethernet Total'!M27+'Ethernet Total'!M28</f>
        <v>0</v>
      </c>
      <c r="L155" s="101">
        <f>'Ethernet Total'!N27+'Ethernet Total'!N28</f>
        <v>0</v>
      </c>
      <c r="M155" s="58">
        <f>SUM(C155:L161)</f>
        <v>14034456</v>
      </c>
    </row>
    <row r="156" spans="1:13">
      <c r="B156" s="190" t="s">
        <v>38</v>
      </c>
      <c r="C156" s="565">
        <f>'Ethernet Total'!E29</f>
        <v>275269</v>
      </c>
      <c r="D156" s="102">
        <f>'Ethernet Total'!F29</f>
        <v>466535</v>
      </c>
      <c r="E156" s="102">
        <f>'Ethernet Total'!G29</f>
        <v>0</v>
      </c>
      <c r="F156" s="102">
        <f>'Ethernet Total'!H29</f>
        <v>0</v>
      </c>
      <c r="G156" s="102">
        <f>'Ethernet Total'!I29</f>
        <v>0</v>
      </c>
      <c r="H156" s="102">
        <f>'Ethernet Total'!J29</f>
        <v>0</v>
      </c>
      <c r="I156" s="102">
        <f>'Ethernet Total'!K29</f>
        <v>0</v>
      </c>
      <c r="J156" s="102">
        <f>'Ethernet Total'!L29</f>
        <v>0</v>
      </c>
      <c r="K156" s="102">
        <f>'Ethernet Total'!M29</f>
        <v>0</v>
      </c>
      <c r="L156" s="102">
        <f>'Ethernet Total'!N29</f>
        <v>0</v>
      </c>
      <c r="M156" s="58">
        <f>SUM('Ethernet Total'!E27:N35)*2</f>
        <v>14034456</v>
      </c>
    </row>
    <row r="157" spans="1:13">
      <c r="B157" s="190" t="s">
        <v>41</v>
      </c>
      <c r="C157" s="565">
        <f>'Ethernet Total'!E30</f>
        <v>813790</v>
      </c>
      <c r="D157" s="102">
        <f>'Ethernet Total'!F30</f>
        <v>613640</v>
      </c>
      <c r="E157" s="102">
        <f>'Ethernet Total'!G30</f>
        <v>0</v>
      </c>
      <c r="F157" s="102">
        <f>'Ethernet Total'!H30</f>
        <v>0</v>
      </c>
      <c r="G157" s="102">
        <f>'Ethernet Total'!I30</f>
        <v>0</v>
      </c>
      <c r="H157" s="102">
        <f>'Ethernet Total'!J30</f>
        <v>0</v>
      </c>
      <c r="I157" s="102">
        <f>'Ethernet Total'!K30</f>
        <v>0</v>
      </c>
      <c r="J157" s="102">
        <f>'Ethernet Total'!L30</f>
        <v>0</v>
      </c>
      <c r="K157" s="102">
        <f>'Ethernet Total'!M30</f>
        <v>0</v>
      </c>
      <c r="L157" s="102">
        <f>'Ethernet Total'!N30</f>
        <v>0</v>
      </c>
      <c r="M157" s="58">
        <f>M156-M155</f>
        <v>0</v>
      </c>
    </row>
    <row r="158" spans="1:13">
      <c r="B158" s="190" t="s">
        <v>43</v>
      </c>
      <c r="C158" s="565">
        <f>'Ethernet Total'!E31+'Ethernet Total'!E32</f>
        <v>471000</v>
      </c>
      <c r="D158" s="102">
        <f>'Ethernet Total'!F31+'Ethernet Total'!F32</f>
        <v>807018</v>
      </c>
      <c r="E158" s="102">
        <f>'Ethernet Total'!G31+'Ethernet Total'!G32</f>
        <v>0</v>
      </c>
      <c r="F158" s="102">
        <f>'Ethernet Total'!H31+'Ethernet Total'!H32</f>
        <v>0</v>
      </c>
      <c r="G158" s="102">
        <f>'Ethernet Total'!I31+'Ethernet Total'!I32</f>
        <v>0</v>
      </c>
      <c r="H158" s="102">
        <f>'Ethernet Total'!J31+'Ethernet Total'!J32</f>
        <v>0</v>
      </c>
      <c r="I158" s="102">
        <f>'Ethernet Total'!K31+'Ethernet Total'!K32</f>
        <v>0</v>
      </c>
      <c r="J158" s="102">
        <f>'Ethernet Total'!L31+'Ethernet Total'!L32</f>
        <v>0</v>
      </c>
      <c r="K158" s="102">
        <f>'Ethernet Total'!M31+'Ethernet Total'!M32</f>
        <v>0</v>
      </c>
      <c r="L158" s="102">
        <f>'Ethernet Total'!N31+'Ethernet Total'!N32</f>
        <v>0</v>
      </c>
    </row>
    <row r="159" spans="1:13">
      <c r="B159" s="190" t="s">
        <v>45</v>
      </c>
      <c r="C159" s="565">
        <f>'Ethernet Total'!E33+'Ethernet Total'!E34</f>
        <v>333886</v>
      </c>
      <c r="D159" s="102">
        <f>'Ethernet Total'!F33+'Ethernet Total'!F34</f>
        <v>427204</v>
      </c>
      <c r="E159" s="102">
        <f>'Ethernet Total'!G33+'Ethernet Total'!G34</f>
        <v>0</v>
      </c>
      <c r="F159" s="102">
        <f>'Ethernet Total'!H33+'Ethernet Total'!H34</f>
        <v>0</v>
      </c>
      <c r="G159" s="102">
        <f>'Ethernet Total'!I33+'Ethernet Total'!I34</f>
        <v>0</v>
      </c>
      <c r="H159" s="102">
        <f>'Ethernet Total'!J33+'Ethernet Total'!J34</f>
        <v>0</v>
      </c>
      <c r="I159" s="102">
        <f>'Ethernet Total'!K33+'Ethernet Total'!K34</f>
        <v>0</v>
      </c>
      <c r="J159" s="102">
        <f>'Ethernet Total'!L33+'Ethernet Total'!L34</f>
        <v>0</v>
      </c>
      <c r="K159" s="102">
        <f>'Ethernet Total'!M33+'Ethernet Total'!M34</f>
        <v>0</v>
      </c>
      <c r="L159" s="102">
        <f>'Ethernet Total'!N33+'Ethernet Total'!N34</f>
        <v>0</v>
      </c>
    </row>
    <row r="160" spans="1:13" s="3" customFormat="1">
      <c r="A160" s="10"/>
      <c r="B160" s="190" t="s">
        <v>46</v>
      </c>
      <c r="C160" s="567">
        <f>'Ethernet Total'!E35</f>
        <v>4894</v>
      </c>
      <c r="D160" s="103">
        <f>'Ethernet Total'!F35</f>
        <v>5432</v>
      </c>
      <c r="E160" s="103">
        <f>'Ethernet Total'!G35</f>
        <v>0</v>
      </c>
      <c r="F160" s="103">
        <f>'Ethernet Total'!H35</f>
        <v>0</v>
      </c>
      <c r="G160" s="103">
        <f>'Ethernet Total'!I35</f>
        <v>0</v>
      </c>
      <c r="H160" s="103">
        <f>'Ethernet Total'!J35</f>
        <v>0</v>
      </c>
      <c r="I160" s="103">
        <f>'Ethernet Total'!K35</f>
        <v>0</v>
      </c>
      <c r="J160" s="103">
        <f>'Ethernet Total'!L35</f>
        <v>0</v>
      </c>
      <c r="K160" s="103">
        <f>'Ethernet Total'!M35</f>
        <v>0</v>
      </c>
      <c r="L160" s="103">
        <f>'Ethernet Total'!N35</f>
        <v>0</v>
      </c>
    </row>
    <row r="161" spans="1:13">
      <c r="B161" s="188" t="s">
        <v>54</v>
      </c>
      <c r="C161" s="566">
        <f t="shared" ref="C161:H161" si="9">SUM(C155:C160)</f>
        <v>3153068</v>
      </c>
      <c r="D161" s="260">
        <f t="shared" si="9"/>
        <v>3864160</v>
      </c>
      <c r="E161" s="260">
        <f t="shared" si="9"/>
        <v>0</v>
      </c>
      <c r="F161" s="260">
        <f t="shared" si="9"/>
        <v>0</v>
      </c>
      <c r="G161" s="260">
        <f t="shared" si="9"/>
        <v>0</v>
      </c>
      <c r="H161" s="260">
        <f t="shared" si="9"/>
        <v>0</v>
      </c>
      <c r="I161" s="260">
        <f>SUM(I155:I160)</f>
        <v>0</v>
      </c>
      <c r="J161" s="260">
        <f>SUM(J155:J160)</f>
        <v>0</v>
      </c>
      <c r="K161" s="260">
        <f>SUM(K155:K160)</f>
        <v>0</v>
      </c>
      <c r="L161" s="260">
        <f>SUM(L155:L160)</f>
        <v>0</v>
      </c>
    </row>
    <row r="162" spans="1:13">
      <c r="B162" s="245" t="s">
        <v>57</v>
      </c>
      <c r="C162" s="187"/>
      <c r="D162" s="187">
        <f t="shared" ref="D162:J162" si="10">D161/C161-1</f>
        <v>0.22552383900378925</v>
      </c>
      <c r="E162" s="187">
        <f t="shared" si="10"/>
        <v>-1</v>
      </c>
      <c r="F162" s="187" t="e">
        <f t="shared" si="10"/>
        <v>#DIV/0!</v>
      </c>
      <c r="G162" s="187" t="e">
        <f t="shared" si="10"/>
        <v>#DIV/0!</v>
      </c>
      <c r="H162" s="187" t="e">
        <f t="shared" si="10"/>
        <v>#DIV/0!</v>
      </c>
      <c r="I162" s="187" t="e">
        <f t="shared" si="10"/>
        <v>#DIV/0!</v>
      </c>
      <c r="J162" s="187" t="e">
        <f t="shared" si="10"/>
        <v>#DIV/0!</v>
      </c>
      <c r="K162" s="187" t="e">
        <f>K161/J161-1</f>
        <v>#DIV/0!</v>
      </c>
      <c r="L162" s="187" t="e">
        <f>L161/K161-1</f>
        <v>#DIV/0!</v>
      </c>
    </row>
    <row r="163" spans="1:13" s="191" customFormat="1">
      <c r="B163" s="245"/>
      <c r="C163" s="187"/>
      <c r="D163" s="187"/>
      <c r="E163" s="187"/>
      <c r="F163" s="187"/>
      <c r="G163" s="187"/>
      <c r="H163" s="187"/>
      <c r="I163" s="187"/>
      <c r="J163" s="187"/>
      <c r="K163" s="187"/>
      <c r="L163" s="187"/>
    </row>
    <row r="164" spans="1:13" s="191" customFormat="1" ht="15.5">
      <c r="B164" s="84" t="s">
        <v>403</v>
      </c>
      <c r="C164" s="186"/>
      <c r="D164" s="186"/>
      <c r="E164" s="186"/>
      <c r="F164" s="186"/>
      <c r="G164" s="186"/>
      <c r="H164" s="186"/>
      <c r="I164" s="186"/>
      <c r="J164" s="186"/>
      <c r="K164" s="186"/>
      <c r="L164" s="186"/>
    </row>
    <row r="165" spans="1:13" s="191" customFormat="1">
      <c r="B165" s="186" t="s">
        <v>56</v>
      </c>
      <c r="C165" s="261">
        <v>2016</v>
      </c>
      <c r="D165" s="262">
        <v>2017</v>
      </c>
      <c r="E165" s="262">
        <v>2018</v>
      </c>
      <c r="F165" s="262">
        <v>2019</v>
      </c>
      <c r="G165" s="262">
        <v>2020</v>
      </c>
      <c r="H165" s="262">
        <v>2021</v>
      </c>
      <c r="I165" s="262">
        <v>2022</v>
      </c>
      <c r="J165" s="262">
        <v>2023</v>
      </c>
      <c r="K165" s="262">
        <v>2024</v>
      </c>
      <c r="L165" s="262">
        <v>2025</v>
      </c>
      <c r="M165" s="77" t="s">
        <v>272</v>
      </c>
    </row>
    <row r="166" spans="1:13" s="191" customFormat="1">
      <c r="B166" s="189" t="s">
        <v>36</v>
      </c>
      <c r="C166" s="565">
        <f>'Ethernet Total'!E31+'Ethernet Total'!E33</f>
        <v>7446</v>
      </c>
      <c r="D166" s="102">
        <f>'Ethernet Total'!F31+'Ethernet Total'!F33</f>
        <v>3248</v>
      </c>
      <c r="E166" s="102">
        <f>'Ethernet Total'!G31+'Ethernet Total'!G33</f>
        <v>0</v>
      </c>
      <c r="F166" s="102">
        <f>'Ethernet Total'!H31+'Ethernet Total'!H33</f>
        <v>0</v>
      </c>
      <c r="G166" s="102">
        <f>'Ethernet Total'!I31+'Ethernet Total'!I33</f>
        <v>0</v>
      </c>
      <c r="H166" s="102">
        <f>'Ethernet Total'!J31+'Ethernet Total'!J33</f>
        <v>0</v>
      </c>
      <c r="I166" s="102">
        <f>'Ethernet Total'!K31+'Ethernet Total'!K33</f>
        <v>0</v>
      </c>
      <c r="J166" s="102">
        <f>'Ethernet Total'!L31+'Ethernet Total'!L33</f>
        <v>0</v>
      </c>
      <c r="K166" s="102">
        <f>'Ethernet Total'!M31+'Ethernet Total'!M33</f>
        <v>0</v>
      </c>
      <c r="L166" s="102">
        <f>'Ethernet Total'!N31+'Ethernet Total'!N33</f>
        <v>0</v>
      </c>
      <c r="M166" s="58">
        <f>SUM(C166:L168)</f>
        <v>14034456</v>
      </c>
    </row>
    <row r="167" spans="1:13" s="191" customFormat="1">
      <c r="B167" s="190" t="s">
        <v>63</v>
      </c>
      <c r="C167" s="565">
        <f>'Ethernet Total'!E27+'Ethernet Total'!E28+'Ethernet Total'!E29+'Ethernet Total'!E30+'Ethernet Total'!E32+'Ethernet Total'!E34+'Ethernet Total'!E35</f>
        <v>3145622</v>
      </c>
      <c r="D167" s="102">
        <f>'Ethernet Total'!F27+'Ethernet Total'!F28+'Ethernet Total'!F29+'Ethernet Total'!F30+'Ethernet Total'!F32+'Ethernet Total'!F34+'Ethernet Total'!F35</f>
        <v>3860912</v>
      </c>
      <c r="E167" s="102">
        <f>'Ethernet Total'!G27+'Ethernet Total'!G28+'Ethernet Total'!G29+'Ethernet Total'!G30+'Ethernet Total'!G32+'Ethernet Total'!G34+'Ethernet Total'!G35</f>
        <v>0</v>
      </c>
      <c r="F167" s="102">
        <f>'Ethernet Total'!H27+'Ethernet Total'!H28+'Ethernet Total'!H29+'Ethernet Total'!H30+'Ethernet Total'!H32+'Ethernet Total'!H34+'Ethernet Total'!H35</f>
        <v>0</v>
      </c>
      <c r="G167" s="102">
        <f>'Ethernet Total'!I27+'Ethernet Total'!I28+'Ethernet Total'!I29+'Ethernet Total'!I30+'Ethernet Total'!I32+'Ethernet Total'!I34+'Ethernet Total'!I35</f>
        <v>0</v>
      </c>
      <c r="H167" s="102">
        <f>'Ethernet Total'!J27+'Ethernet Total'!J28+'Ethernet Total'!J29+'Ethernet Total'!J30+'Ethernet Total'!J32+'Ethernet Total'!J34+'Ethernet Total'!J35</f>
        <v>0</v>
      </c>
      <c r="I167" s="102">
        <f>'Ethernet Total'!K27+'Ethernet Total'!K28+'Ethernet Total'!K29+'Ethernet Total'!K30+'Ethernet Total'!K32+'Ethernet Total'!K34+'Ethernet Total'!K35</f>
        <v>0</v>
      </c>
      <c r="J167" s="102">
        <f>'Ethernet Total'!L27+'Ethernet Total'!L28+'Ethernet Total'!L29+'Ethernet Total'!L30+'Ethernet Total'!L32+'Ethernet Total'!L34+'Ethernet Total'!L35</f>
        <v>0</v>
      </c>
      <c r="K167" s="102">
        <f>'Ethernet Total'!M27+'Ethernet Total'!M28+'Ethernet Total'!M29+'Ethernet Total'!M30+'Ethernet Total'!M32+'Ethernet Total'!M34+'Ethernet Total'!M35</f>
        <v>0</v>
      </c>
      <c r="L167" s="102">
        <f>'Ethernet Total'!N27+'Ethernet Total'!N28+'Ethernet Total'!N29+'Ethernet Total'!N30+'Ethernet Total'!N32+'Ethernet Total'!N34+'Ethernet Total'!N35</f>
        <v>0</v>
      </c>
      <c r="M167" s="58">
        <f>M156</f>
        <v>14034456</v>
      </c>
    </row>
    <row r="168" spans="1:13">
      <c r="B168" s="188" t="s">
        <v>54</v>
      </c>
      <c r="C168" s="566">
        <f t="shared" ref="C168:H168" si="11">SUM(C166:C167)</f>
        <v>3153068</v>
      </c>
      <c r="D168" s="260">
        <f t="shared" si="11"/>
        <v>3864160</v>
      </c>
      <c r="E168" s="260">
        <f t="shared" si="11"/>
        <v>0</v>
      </c>
      <c r="F168" s="260">
        <f t="shared" si="11"/>
        <v>0</v>
      </c>
      <c r="G168" s="260">
        <f t="shared" si="11"/>
        <v>0</v>
      </c>
      <c r="H168" s="260">
        <f t="shared" si="11"/>
        <v>0</v>
      </c>
      <c r="I168" s="260">
        <f>SUM(I166:I167)</f>
        <v>0</v>
      </c>
      <c r="J168" s="260">
        <f>SUM(J166:J167)</f>
        <v>0</v>
      </c>
      <c r="K168" s="260">
        <f>SUM(K166:K167)</f>
        <v>0</v>
      </c>
      <c r="L168" s="260">
        <f>SUM(L166:L167)</f>
        <v>0</v>
      </c>
      <c r="M168" s="58">
        <f>M167-M166</f>
        <v>0</v>
      </c>
    </row>
    <row r="169" spans="1:13">
      <c r="B169" s="245" t="s">
        <v>57</v>
      </c>
      <c r="C169" s="187"/>
      <c r="D169" s="187">
        <f t="shared" ref="D169:J169" si="12">D168/C168-1</f>
        <v>0.22552383900378925</v>
      </c>
      <c r="E169" s="187">
        <f t="shared" si="12"/>
        <v>-1</v>
      </c>
      <c r="F169" s="187" t="e">
        <f t="shared" si="12"/>
        <v>#DIV/0!</v>
      </c>
      <c r="G169" s="187" t="e">
        <f t="shared" si="12"/>
        <v>#DIV/0!</v>
      </c>
      <c r="H169" s="187" t="e">
        <f t="shared" si="12"/>
        <v>#DIV/0!</v>
      </c>
      <c r="I169" s="187" t="e">
        <f t="shared" si="12"/>
        <v>#DIV/0!</v>
      </c>
      <c r="J169" s="187" t="e">
        <f t="shared" si="12"/>
        <v>#DIV/0!</v>
      </c>
      <c r="K169" s="187" t="e">
        <f>K168/J168-1</f>
        <v>#DIV/0!</v>
      </c>
      <c r="L169" s="187" t="e">
        <f>L168/K168-1</f>
        <v>#DIV/0!</v>
      </c>
    </row>
    <row r="170" spans="1:13" s="3" customFormat="1" ht="21">
      <c r="A170" s="10"/>
      <c r="B170" s="15"/>
    </row>
    <row r="171" spans="1:13" ht="21">
      <c r="B171" s="96" t="s">
        <v>404</v>
      </c>
    </row>
    <row r="172" spans="1:13" ht="14.5" customHeight="1">
      <c r="B172" s="96"/>
    </row>
    <row r="198" spans="1:13" ht="15.5">
      <c r="B198" s="84" t="s">
        <v>404</v>
      </c>
      <c r="C198" s="556">
        <v>2016</v>
      </c>
      <c r="D198" s="265">
        <v>2017</v>
      </c>
      <c r="E198" s="265">
        <v>2018</v>
      </c>
      <c r="F198" s="265">
        <v>2019</v>
      </c>
      <c r="G198" s="265">
        <v>2020</v>
      </c>
      <c r="H198" s="265">
        <v>2021</v>
      </c>
      <c r="I198" s="265">
        <v>2022</v>
      </c>
      <c r="J198" s="265">
        <v>2023</v>
      </c>
      <c r="K198" s="265">
        <v>2024</v>
      </c>
      <c r="L198" s="265">
        <v>2025</v>
      </c>
      <c r="M198" s="77" t="s">
        <v>272</v>
      </c>
    </row>
    <row r="199" spans="1:13">
      <c r="B199" s="189" t="str">
        <f>'Ethernet Total'!O36</f>
        <v>50G _100 m_all</v>
      </c>
      <c r="C199" s="564"/>
      <c r="D199" s="101"/>
      <c r="E199" s="101">
        <f>'Ethernet Total'!G36</f>
        <v>0</v>
      </c>
      <c r="F199" s="101">
        <f>'Ethernet Total'!H36</f>
        <v>0</v>
      </c>
      <c r="G199" s="101">
        <f>'Ethernet Total'!I36</f>
        <v>0</v>
      </c>
      <c r="H199" s="101">
        <f>'Ethernet Total'!J36</f>
        <v>0</v>
      </c>
      <c r="I199" s="101">
        <f>'Ethernet Total'!K36</f>
        <v>0</v>
      </c>
      <c r="J199" s="101">
        <f>'Ethernet Total'!L36</f>
        <v>0</v>
      </c>
      <c r="K199" s="101">
        <f>'Ethernet Total'!M36</f>
        <v>0</v>
      </c>
      <c r="L199" s="101">
        <f>'Ethernet Total'!N36</f>
        <v>0</v>
      </c>
      <c r="M199" s="58">
        <f>SUM(C199:L204)</f>
        <v>0</v>
      </c>
    </row>
    <row r="200" spans="1:13">
      <c r="B200" s="190" t="str">
        <f>'Ethernet Total'!O37</f>
        <v>50G _2 km_all</v>
      </c>
      <c r="C200" s="565"/>
      <c r="D200" s="102"/>
      <c r="E200" s="102">
        <f>'Ethernet Total'!G37</f>
        <v>0</v>
      </c>
      <c r="F200" s="102">
        <f>'Ethernet Total'!H37</f>
        <v>0</v>
      </c>
      <c r="G200" s="102">
        <f>'Ethernet Total'!I37</f>
        <v>0</v>
      </c>
      <c r="H200" s="102">
        <f>'Ethernet Total'!J37</f>
        <v>0</v>
      </c>
      <c r="I200" s="102">
        <f>'Ethernet Total'!K37</f>
        <v>0</v>
      </c>
      <c r="J200" s="102">
        <f>'Ethernet Total'!L37</f>
        <v>0</v>
      </c>
      <c r="K200" s="102">
        <f>'Ethernet Total'!M37</f>
        <v>0</v>
      </c>
      <c r="L200" s="102">
        <f>'Ethernet Total'!N37</f>
        <v>0</v>
      </c>
      <c r="M200" s="58">
        <f>SUM('Ethernet Total'!E36:M40)*2</f>
        <v>0</v>
      </c>
    </row>
    <row r="201" spans="1:13">
      <c r="B201" s="190" t="str">
        <f>'Ethernet Total'!O38</f>
        <v>50G _10 km_all</v>
      </c>
      <c r="C201" s="565"/>
      <c r="D201" s="102"/>
      <c r="E201" s="102">
        <f>'Ethernet Total'!G38</f>
        <v>0</v>
      </c>
      <c r="F201" s="102">
        <f>'Ethernet Total'!H38</f>
        <v>0</v>
      </c>
      <c r="G201" s="102">
        <f>'Ethernet Total'!I38</f>
        <v>0</v>
      </c>
      <c r="H201" s="102">
        <f>'Ethernet Total'!J38</f>
        <v>0</v>
      </c>
      <c r="I201" s="102">
        <f>'Ethernet Total'!K38</f>
        <v>0</v>
      </c>
      <c r="J201" s="102">
        <f>'Ethernet Total'!L38</f>
        <v>0</v>
      </c>
      <c r="K201" s="102">
        <f>'Ethernet Total'!M38</f>
        <v>0</v>
      </c>
      <c r="L201" s="102">
        <f>'Ethernet Total'!N38</f>
        <v>0</v>
      </c>
      <c r="M201" s="58">
        <f>M200-M199</f>
        <v>0</v>
      </c>
    </row>
    <row r="202" spans="1:13">
      <c r="B202" s="190" t="str">
        <f>'Ethernet Total'!O39</f>
        <v>50G _40 km_all</v>
      </c>
      <c r="C202" s="565"/>
      <c r="D202" s="102"/>
      <c r="E202" s="102">
        <f>'Ethernet Total'!G39</f>
        <v>0</v>
      </c>
      <c r="F202" s="102">
        <f>'Ethernet Total'!H39</f>
        <v>0</v>
      </c>
      <c r="G202" s="102">
        <f>'Ethernet Total'!I39</f>
        <v>0</v>
      </c>
      <c r="H202" s="102">
        <f>'Ethernet Total'!J39</f>
        <v>0</v>
      </c>
      <c r="I202" s="102">
        <f>'Ethernet Total'!K39</f>
        <v>0</v>
      </c>
      <c r="J202" s="102">
        <f>'Ethernet Total'!L39</f>
        <v>0</v>
      </c>
      <c r="K202" s="102">
        <f>'Ethernet Total'!M39</f>
        <v>0</v>
      </c>
      <c r="L202" s="102">
        <f>'Ethernet Total'!N39</f>
        <v>0</v>
      </c>
    </row>
    <row r="203" spans="1:13">
      <c r="B203" s="190" t="str">
        <f>'Ethernet Total'!O40</f>
        <v>50G _80 km_all</v>
      </c>
      <c r="C203" s="567"/>
      <c r="D203" s="103"/>
      <c r="E203" s="103">
        <f>'Ethernet Total'!G40</f>
        <v>0</v>
      </c>
      <c r="F203" s="103">
        <f>'Ethernet Total'!H40</f>
        <v>0</v>
      </c>
      <c r="G203" s="103">
        <f>'Ethernet Total'!I40</f>
        <v>0</v>
      </c>
      <c r="H203" s="103">
        <f>'Ethernet Total'!J40</f>
        <v>0</v>
      </c>
      <c r="I203" s="103">
        <f>'Ethernet Total'!K40</f>
        <v>0</v>
      </c>
      <c r="J203" s="103">
        <f>'Ethernet Total'!L40</f>
        <v>0</v>
      </c>
      <c r="K203" s="103">
        <f>'Ethernet Total'!M40</f>
        <v>0</v>
      </c>
      <c r="L203" s="103">
        <f>'Ethernet Total'!N40</f>
        <v>0</v>
      </c>
    </row>
    <row r="204" spans="1:13">
      <c r="B204" s="188" t="s">
        <v>54</v>
      </c>
      <c r="C204" s="559">
        <f t="shared" ref="C204:E204" si="13">SUM(C199:C203)</f>
        <v>0</v>
      </c>
      <c r="D204" s="263">
        <f t="shared" si="13"/>
        <v>0</v>
      </c>
      <c r="E204" s="263">
        <f t="shared" si="13"/>
        <v>0</v>
      </c>
      <c r="F204" s="263">
        <f>SUM(F199:F203)</f>
        <v>0</v>
      </c>
      <c r="G204" s="263">
        <f t="shared" ref="G204:K204" si="14">SUM(G199:G203)</f>
        <v>0</v>
      </c>
      <c r="H204" s="263">
        <f t="shared" si="14"/>
        <v>0</v>
      </c>
      <c r="I204" s="263">
        <f t="shared" si="14"/>
        <v>0</v>
      </c>
      <c r="J204" s="263">
        <f t="shared" si="14"/>
        <v>0</v>
      </c>
      <c r="K204" s="263">
        <f t="shared" si="14"/>
        <v>0</v>
      </c>
      <c r="L204" s="263">
        <f t="shared" ref="L204" si="15">SUM(L199:L203)</f>
        <v>0</v>
      </c>
    </row>
    <row r="205" spans="1:13" ht="14.5" customHeight="1">
      <c r="B205" s="245" t="s">
        <v>57</v>
      </c>
      <c r="C205" s="187"/>
      <c r="D205" s="187"/>
      <c r="E205" s="187"/>
      <c r="F205" s="187"/>
      <c r="G205" s="187"/>
      <c r="H205" s="187"/>
      <c r="I205" s="187"/>
      <c r="J205" s="187"/>
      <c r="K205" s="187"/>
      <c r="L205" s="187"/>
    </row>
    <row r="208" spans="1:13" ht="21">
      <c r="A208" s="10"/>
      <c r="B208" s="96" t="s">
        <v>405</v>
      </c>
    </row>
    <row r="209" spans="1:2" ht="14.5" customHeight="1">
      <c r="A209" s="10"/>
      <c r="B209" s="96"/>
    </row>
    <row r="210" spans="1:2" ht="14.5" customHeight="1">
      <c r="A210" s="10"/>
      <c r="B210" s="96"/>
    </row>
    <row r="235" spans="2:13" ht="15.5">
      <c r="B235" s="84" t="s">
        <v>406</v>
      </c>
    </row>
    <row r="236" spans="2:13">
      <c r="C236" s="556">
        <v>2016</v>
      </c>
      <c r="D236" s="265">
        <v>2017</v>
      </c>
      <c r="E236" s="265">
        <v>2018</v>
      </c>
      <c r="F236" s="265">
        <v>2019</v>
      </c>
      <c r="G236" s="265">
        <v>2020</v>
      </c>
      <c r="H236" s="265">
        <v>2021</v>
      </c>
      <c r="I236" s="265">
        <v>2022</v>
      </c>
      <c r="J236" s="265">
        <v>2023</v>
      </c>
      <c r="K236" s="265">
        <v>2024</v>
      </c>
      <c r="L236" s="265">
        <v>2025</v>
      </c>
    </row>
    <row r="237" spans="2:13">
      <c r="B237" s="189" t="s">
        <v>161</v>
      </c>
      <c r="C237" s="564">
        <f>SUM('Ethernet Total'!E41:E46)</f>
        <v>299241</v>
      </c>
      <c r="D237" s="101">
        <f>SUM('Ethernet Total'!F41:F46)</f>
        <v>631974</v>
      </c>
      <c r="E237" s="101">
        <f>SUM('Ethernet Total'!G41:G46)</f>
        <v>0</v>
      </c>
      <c r="F237" s="101">
        <f>SUM('Ethernet Total'!H41:H46)</f>
        <v>0</v>
      </c>
      <c r="G237" s="101">
        <f>SUM('Ethernet Total'!I41:I46)</f>
        <v>0</v>
      </c>
      <c r="H237" s="101">
        <f>SUM('Ethernet Total'!J41:J46)</f>
        <v>0</v>
      </c>
      <c r="I237" s="101">
        <f>SUM('Ethernet Total'!K41:K46)</f>
        <v>0</v>
      </c>
      <c r="J237" s="101">
        <f>SUM('Ethernet Total'!L41:L46)</f>
        <v>0</v>
      </c>
      <c r="K237" s="101">
        <f>SUM('Ethernet Total'!M41:M46)</f>
        <v>0</v>
      </c>
      <c r="L237" s="101">
        <f>SUM('Ethernet Total'!N41:N46)</f>
        <v>0</v>
      </c>
      <c r="M237" s="77" t="s">
        <v>272</v>
      </c>
    </row>
    <row r="238" spans="2:13">
      <c r="B238" s="190" t="s">
        <v>41</v>
      </c>
      <c r="C238" s="565">
        <f>'Ethernet Total'!E47+'Ethernet Total'!E48+'Ethernet Total'!E49</f>
        <v>289061.59999999998</v>
      </c>
      <c r="D238" s="102">
        <f>'Ethernet Total'!F47+'Ethernet Total'!F48+'Ethernet Total'!F49</f>
        <v>1393450.1</v>
      </c>
      <c r="E238" s="102">
        <f>'Ethernet Total'!G47+'Ethernet Total'!G48+'Ethernet Total'!G49</f>
        <v>0</v>
      </c>
      <c r="F238" s="102">
        <f>'Ethernet Total'!H47+'Ethernet Total'!H48+'Ethernet Total'!H49</f>
        <v>0</v>
      </c>
      <c r="G238" s="102">
        <f>'Ethernet Total'!I47+'Ethernet Total'!I48+'Ethernet Total'!I49</f>
        <v>0</v>
      </c>
      <c r="H238" s="102">
        <f>'Ethernet Total'!J47+'Ethernet Total'!J48+'Ethernet Total'!J49</f>
        <v>0</v>
      </c>
      <c r="I238" s="102">
        <f>'Ethernet Total'!K47+'Ethernet Total'!K48+'Ethernet Total'!K49</f>
        <v>0</v>
      </c>
      <c r="J238" s="102">
        <f>'Ethernet Total'!L47+'Ethernet Total'!L48+'Ethernet Total'!L49</f>
        <v>0</v>
      </c>
      <c r="K238" s="102">
        <f>'Ethernet Total'!M47+'Ethernet Total'!M48+'Ethernet Total'!M49</f>
        <v>0</v>
      </c>
      <c r="L238" s="102">
        <f>'Ethernet Total'!N47+'Ethernet Total'!N48+'Ethernet Total'!N49</f>
        <v>0</v>
      </c>
      <c r="M238" s="58">
        <f>SUM(C237:L242)</f>
        <v>7601720</v>
      </c>
    </row>
    <row r="239" spans="2:13">
      <c r="B239" s="190" t="s">
        <v>43</v>
      </c>
      <c r="C239" s="565">
        <f>'Ethernet Total'!E50+'Ethernet Total'!E51</f>
        <v>30989.399999999994</v>
      </c>
      <c r="D239" s="102">
        <f>'Ethernet Total'!F50+'Ethernet Total'!F51</f>
        <v>292890.90000000002</v>
      </c>
      <c r="E239" s="102">
        <f>'Ethernet Total'!G50+'Ethernet Total'!G51</f>
        <v>0</v>
      </c>
      <c r="F239" s="102">
        <f>'Ethernet Total'!H50+'Ethernet Total'!H51</f>
        <v>0</v>
      </c>
      <c r="G239" s="102">
        <f>'Ethernet Total'!I50+'Ethernet Total'!I51</f>
        <v>0</v>
      </c>
      <c r="H239" s="102">
        <f>'Ethernet Total'!J50+'Ethernet Total'!J51</f>
        <v>0</v>
      </c>
      <c r="I239" s="102">
        <f>'Ethernet Total'!K50+'Ethernet Total'!K51</f>
        <v>0</v>
      </c>
      <c r="J239" s="102">
        <f>'Ethernet Total'!L50+'Ethernet Total'!L51</f>
        <v>0</v>
      </c>
      <c r="K239" s="102">
        <f>'Ethernet Total'!M50+'Ethernet Total'!M51</f>
        <v>0</v>
      </c>
      <c r="L239" s="102">
        <f>'Ethernet Total'!N50+'Ethernet Total'!N51</f>
        <v>0</v>
      </c>
      <c r="M239" s="58">
        <f>SUM('Ethernet Total'!E41:N57)*2</f>
        <v>7601720</v>
      </c>
    </row>
    <row r="240" spans="2:13">
      <c r="B240" s="190" t="s">
        <v>143</v>
      </c>
      <c r="C240" s="565">
        <f>SUM('Ethernet Total'!E52:E56)</f>
        <v>292622</v>
      </c>
      <c r="D240" s="102">
        <f>SUM('Ethernet Total'!F52:F56)</f>
        <v>552903</v>
      </c>
      <c r="E240" s="102">
        <f>SUM('Ethernet Total'!G52:G56)</f>
        <v>0</v>
      </c>
      <c r="F240" s="102">
        <f>SUM('Ethernet Total'!H52:H56)</f>
        <v>0</v>
      </c>
      <c r="G240" s="102">
        <f>SUM('Ethernet Total'!I52:I56)</f>
        <v>0</v>
      </c>
      <c r="H240" s="102">
        <f>SUM('Ethernet Total'!J52:J56)</f>
        <v>0</v>
      </c>
      <c r="I240" s="102">
        <f>SUM('Ethernet Total'!K52:K56)</f>
        <v>0</v>
      </c>
      <c r="J240" s="102">
        <f>SUM('Ethernet Total'!L52:L56)</f>
        <v>0</v>
      </c>
      <c r="K240" s="102">
        <f>SUM('Ethernet Total'!M52:M56)</f>
        <v>0</v>
      </c>
      <c r="L240" s="102">
        <f>SUM('Ethernet Total'!N52:N56)</f>
        <v>0</v>
      </c>
      <c r="M240" s="58">
        <f>M239-M238</f>
        <v>0</v>
      </c>
    </row>
    <row r="241" spans="2:13" ht="15.5">
      <c r="B241" s="190" t="s">
        <v>46</v>
      </c>
      <c r="C241" s="567">
        <f>'Ethernet Total'!E57</f>
        <v>7456</v>
      </c>
      <c r="D241" s="103">
        <f>'Ethernet Total'!F57</f>
        <v>10272</v>
      </c>
      <c r="E241" s="103">
        <f>'Ethernet Total'!G57</f>
        <v>0</v>
      </c>
      <c r="F241" s="103">
        <f>'Ethernet Total'!H57</f>
        <v>0</v>
      </c>
      <c r="G241" s="103">
        <f>'Ethernet Total'!I57</f>
        <v>0</v>
      </c>
      <c r="H241" s="103">
        <f>'Ethernet Total'!J57</f>
        <v>0</v>
      </c>
      <c r="I241" s="103">
        <f>'Ethernet Total'!K57</f>
        <v>0</v>
      </c>
      <c r="J241" s="103">
        <f>'Ethernet Total'!L57</f>
        <v>0</v>
      </c>
      <c r="K241" s="103">
        <f>'Ethernet Total'!M57</f>
        <v>0</v>
      </c>
      <c r="L241" s="103">
        <f>'Ethernet Total'!N57</f>
        <v>0</v>
      </c>
      <c r="M241" s="270"/>
    </row>
    <row r="242" spans="2:13">
      <c r="B242" s="188" t="s">
        <v>54</v>
      </c>
      <c r="C242" s="568">
        <f t="shared" ref="C242:J242" si="16">SUM(C237:C241)</f>
        <v>919370</v>
      </c>
      <c r="D242" s="104">
        <f t="shared" si="16"/>
        <v>2881490</v>
      </c>
      <c r="E242" s="104">
        <f t="shared" si="16"/>
        <v>0</v>
      </c>
      <c r="F242" s="104">
        <f t="shared" si="16"/>
        <v>0</v>
      </c>
      <c r="G242" s="104">
        <f t="shared" si="16"/>
        <v>0</v>
      </c>
      <c r="H242" s="104">
        <f t="shared" si="16"/>
        <v>0</v>
      </c>
      <c r="I242" s="104">
        <f t="shared" si="16"/>
        <v>0</v>
      </c>
      <c r="J242" s="104">
        <f t="shared" si="16"/>
        <v>0</v>
      </c>
      <c r="K242" s="104">
        <f t="shared" ref="K242:L242" si="17">SUM(K237:K241)</f>
        <v>0</v>
      </c>
      <c r="L242" s="104">
        <f t="shared" si="17"/>
        <v>0</v>
      </c>
    </row>
    <row r="243" spans="2:13">
      <c r="B243" s="245" t="s">
        <v>57</v>
      </c>
      <c r="C243" s="187" t="e">
        <f>C242/#REF!-1</f>
        <v>#REF!</v>
      </c>
      <c r="D243" s="187">
        <f t="shared" ref="D243:J243" si="18">D242/C242-1</f>
        <v>2.1342005938849429</v>
      </c>
      <c r="E243" s="187">
        <f t="shared" si="18"/>
        <v>-1</v>
      </c>
      <c r="F243" s="187" t="e">
        <f t="shared" si="18"/>
        <v>#DIV/0!</v>
      </c>
      <c r="G243" s="187" t="e">
        <f t="shared" si="18"/>
        <v>#DIV/0!</v>
      </c>
      <c r="H243" s="187" t="e">
        <f t="shared" si="18"/>
        <v>#DIV/0!</v>
      </c>
      <c r="I243" s="187" t="e">
        <f t="shared" si="18"/>
        <v>#DIV/0!</v>
      </c>
      <c r="J243" s="187" t="e">
        <f t="shared" si="18"/>
        <v>#DIV/0!</v>
      </c>
      <c r="K243" s="187" t="e">
        <f>K242/J242-1</f>
        <v>#DIV/0!</v>
      </c>
      <c r="L243" s="187" t="e">
        <f>L242/K242-1</f>
        <v>#DIV/0!</v>
      </c>
    </row>
    <row r="244" spans="2:13">
      <c r="B244" s="245"/>
      <c r="C244" s="187"/>
      <c r="D244" s="187"/>
      <c r="E244" s="187"/>
      <c r="F244" s="187"/>
      <c r="G244" s="187"/>
      <c r="H244" s="187"/>
      <c r="I244" s="187"/>
      <c r="J244" s="187"/>
      <c r="K244" s="187"/>
      <c r="L244" s="187"/>
    </row>
    <row r="245" spans="2:13" ht="15.5">
      <c r="B245" s="84" t="s">
        <v>407</v>
      </c>
      <c r="C245" s="46"/>
      <c r="D245" s="46"/>
      <c r="E245" s="46"/>
      <c r="F245" s="46"/>
      <c r="G245" s="46"/>
      <c r="H245" s="46"/>
      <c r="I245" s="46"/>
      <c r="J245" s="46"/>
      <c r="K245" s="46"/>
      <c r="L245" s="46"/>
    </row>
    <row r="246" spans="2:13">
      <c r="B246" s="186" t="s">
        <v>56</v>
      </c>
      <c r="C246" s="556">
        <v>2016</v>
      </c>
      <c r="D246" s="265">
        <v>2017</v>
      </c>
      <c r="E246" s="265">
        <v>2018</v>
      </c>
      <c r="F246" s="265">
        <v>2019</v>
      </c>
      <c r="G246" s="265">
        <v>2020</v>
      </c>
      <c r="H246" s="265">
        <v>2021</v>
      </c>
      <c r="I246" s="265">
        <v>2022</v>
      </c>
      <c r="J246" s="265">
        <v>2023</v>
      </c>
      <c r="K246" s="265">
        <v>2024</v>
      </c>
      <c r="L246" s="265">
        <v>2025</v>
      </c>
    </row>
    <row r="247" spans="2:13">
      <c r="B247" s="189" t="s">
        <v>36</v>
      </c>
      <c r="C247" s="564">
        <f>'Ethernet Total'!E41+'Ethernet Total'!E52</f>
        <v>124752</v>
      </c>
      <c r="D247" s="101">
        <f>'Ethernet Total'!F41+'Ethernet Total'!F52</f>
        <v>74262</v>
      </c>
      <c r="E247" s="101">
        <f>'Ethernet Total'!G41+'Ethernet Total'!G52</f>
        <v>0</v>
      </c>
      <c r="F247" s="101">
        <f>'Ethernet Total'!H41+'Ethernet Total'!H52</f>
        <v>0</v>
      </c>
      <c r="G247" s="101">
        <f>'Ethernet Total'!I41+'Ethernet Total'!I52</f>
        <v>0</v>
      </c>
      <c r="H247" s="101">
        <f>'Ethernet Total'!J41+'Ethernet Total'!J52</f>
        <v>0</v>
      </c>
      <c r="I247" s="101">
        <f>'Ethernet Total'!K41+'Ethernet Total'!K52</f>
        <v>0</v>
      </c>
      <c r="J247" s="101">
        <f>'Ethernet Total'!L41+'Ethernet Total'!L52</f>
        <v>0</v>
      </c>
      <c r="K247" s="101">
        <f>'Ethernet Total'!M41+'Ethernet Total'!M52</f>
        <v>0</v>
      </c>
      <c r="L247" s="101">
        <f>'Ethernet Total'!N41+'Ethernet Total'!N52</f>
        <v>0</v>
      </c>
      <c r="M247" s="77" t="s">
        <v>272</v>
      </c>
    </row>
    <row r="248" spans="2:13">
      <c r="B248" s="190" t="s">
        <v>113</v>
      </c>
      <c r="C248" s="565">
        <f>'Ethernet Total'!E42+'Ethernet Total'!E53</f>
        <v>96610</v>
      </c>
      <c r="D248" s="102">
        <f>'Ethernet Total'!F42+'Ethernet Total'!F53</f>
        <v>80471</v>
      </c>
      <c r="E248" s="102">
        <f>'Ethernet Total'!G42+'Ethernet Total'!G53</f>
        <v>0</v>
      </c>
      <c r="F248" s="102">
        <f>'Ethernet Total'!H42+'Ethernet Total'!H53</f>
        <v>0</v>
      </c>
      <c r="G248" s="102">
        <f>'Ethernet Total'!I42+'Ethernet Total'!I53</f>
        <v>0</v>
      </c>
      <c r="H248" s="102">
        <f>'Ethernet Total'!J42+'Ethernet Total'!J53</f>
        <v>0</v>
      </c>
      <c r="I248" s="102">
        <f>'Ethernet Total'!K42+'Ethernet Total'!K53</f>
        <v>0</v>
      </c>
      <c r="J248" s="102">
        <f>'Ethernet Total'!L42+'Ethernet Total'!L53</f>
        <v>0</v>
      </c>
      <c r="K248" s="102">
        <f>'Ethernet Total'!M42+'Ethernet Total'!M53</f>
        <v>0</v>
      </c>
      <c r="L248" s="102">
        <f>'Ethernet Total'!N42+'Ethernet Total'!N53</f>
        <v>0</v>
      </c>
      <c r="M248" s="58">
        <f>SUM(C247:L251)</f>
        <v>7601720</v>
      </c>
    </row>
    <row r="249" spans="2:13">
      <c r="B249" s="190" t="s">
        <v>37</v>
      </c>
      <c r="C249" s="565">
        <f>SUM('Ethernet Total'!E45:E51)+'Ethernet Total'!E43+SUM('Ethernet Total'!E54:E56)</f>
        <v>690552</v>
      </c>
      <c r="D249" s="102">
        <f>SUM('Ethernet Total'!F45:F51)+'Ethernet Total'!F43+SUM('Ethernet Total'!F54:F56)</f>
        <v>2716485</v>
      </c>
      <c r="E249" s="102">
        <f>SUM('Ethernet Total'!G45:G51)+'Ethernet Total'!G43+SUM('Ethernet Total'!G54:G56)</f>
        <v>0</v>
      </c>
      <c r="F249" s="102">
        <f>SUM('Ethernet Total'!H45:H51)+'Ethernet Total'!H43+SUM('Ethernet Total'!H54:H56)</f>
        <v>0</v>
      </c>
      <c r="G249" s="102">
        <f>SUM('Ethernet Total'!I45:I51)+'Ethernet Total'!I43+SUM('Ethernet Total'!I54:I56)</f>
        <v>0</v>
      </c>
      <c r="H249" s="102">
        <f>SUM('Ethernet Total'!J45:J51)+'Ethernet Total'!J43+SUM('Ethernet Total'!J54:J56)</f>
        <v>0</v>
      </c>
      <c r="I249" s="102">
        <f>SUM('Ethernet Total'!K45:K51)+'Ethernet Total'!K43+SUM('Ethernet Total'!K54:K56)</f>
        <v>0</v>
      </c>
      <c r="J249" s="102">
        <f>SUM('Ethernet Total'!L45:L51)+'Ethernet Total'!L43+SUM('Ethernet Total'!L54:L56)</f>
        <v>0</v>
      </c>
      <c r="K249" s="102">
        <f>SUM('Ethernet Total'!M45:M51)+'Ethernet Total'!M43+SUM('Ethernet Total'!M54:M56)</f>
        <v>0</v>
      </c>
      <c r="L249" s="102">
        <f>SUM('Ethernet Total'!N45:N51)+'Ethernet Total'!N43+SUM('Ethernet Total'!N54:N56)</f>
        <v>0</v>
      </c>
      <c r="M249" s="58">
        <f>SUM('Ethernet Total'!E41:N57)*2</f>
        <v>7601720</v>
      </c>
    </row>
    <row r="250" spans="2:13">
      <c r="B250" s="190" t="s">
        <v>287</v>
      </c>
      <c r="C250" s="567">
        <f>'Ethernet Total'!E44+'Ethernet Total'!E57</f>
        <v>7456</v>
      </c>
      <c r="D250" s="103">
        <f>'Ethernet Total'!F44+'Ethernet Total'!F57</f>
        <v>10272</v>
      </c>
      <c r="E250" s="103">
        <f>'Ethernet Total'!G44+'Ethernet Total'!G57</f>
        <v>0</v>
      </c>
      <c r="F250" s="103">
        <f>'Ethernet Total'!H44+'Ethernet Total'!H57</f>
        <v>0</v>
      </c>
      <c r="G250" s="103">
        <f>'Ethernet Total'!I44+'Ethernet Total'!I57</f>
        <v>0</v>
      </c>
      <c r="H250" s="103">
        <f>'Ethernet Total'!J44+'Ethernet Total'!J57</f>
        <v>0</v>
      </c>
      <c r="I250" s="103">
        <f>'Ethernet Total'!K44+'Ethernet Total'!K57</f>
        <v>0</v>
      </c>
      <c r="J250" s="103">
        <f>'Ethernet Total'!L44+'Ethernet Total'!L57</f>
        <v>0</v>
      </c>
      <c r="K250" s="103">
        <f>'Ethernet Total'!M44+'Ethernet Total'!M57</f>
        <v>0</v>
      </c>
      <c r="L250" s="103">
        <f>'Ethernet Total'!N44+'Ethernet Total'!N57</f>
        <v>0</v>
      </c>
      <c r="M250" s="58">
        <f>M249-M248</f>
        <v>0</v>
      </c>
    </row>
    <row r="251" spans="2:13">
      <c r="B251" s="188" t="s">
        <v>54</v>
      </c>
      <c r="C251" s="566">
        <f>SUM(C247:C250)</f>
        <v>919370</v>
      </c>
      <c r="D251" s="260">
        <f t="shared" ref="D251:H251" si="19">SUM(D247:D250)</f>
        <v>2881490</v>
      </c>
      <c r="E251" s="260">
        <f t="shared" si="19"/>
        <v>0</v>
      </c>
      <c r="F251" s="260">
        <f t="shared" si="19"/>
        <v>0</v>
      </c>
      <c r="G251" s="260">
        <f t="shared" si="19"/>
        <v>0</v>
      </c>
      <c r="H251" s="260">
        <f t="shared" si="19"/>
        <v>0</v>
      </c>
      <c r="I251" s="260">
        <f>SUM(I247:I250)</f>
        <v>0</v>
      </c>
      <c r="J251" s="260">
        <f>SUM(J247:J250)</f>
        <v>0</v>
      </c>
      <c r="K251" s="260">
        <f>SUM(K247:K250)</f>
        <v>0</v>
      </c>
      <c r="L251" s="260">
        <f>SUM(L247:L250)</f>
        <v>0</v>
      </c>
    </row>
    <row r="252" spans="2:13">
      <c r="B252" s="245" t="s">
        <v>57</v>
      </c>
      <c r="C252" s="187" t="e">
        <f>C251/#REF!-1</f>
        <v>#REF!</v>
      </c>
      <c r="D252" s="187">
        <f t="shared" ref="D252:J252" si="20">D251/C251-1</f>
        <v>2.1342005938849429</v>
      </c>
      <c r="E252" s="187">
        <f t="shared" si="20"/>
        <v>-1</v>
      </c>
      <c r="F252" s="187" t="e">
        <f t="shared" si="20"/>
        <v>#DIV/0!</v>
      </c>
      <c r="G252" s="187" t="e">
        <f t="shared" si="20"/>
        <v>#DIV/0!</v>
      </c>
      <c r="H252" s="187" t="e">
        <f t="shared" si="20"/>
        <v>#DIV/0!</v>
      </c>
      <c r="I252" s="187" t="e">
        <f t="shared" si="20"/>
        <v>#DIV/0!</v>
      </c>
      <c r="J252" s="187" t="e">
        <f t="shared" si="20"/>
        <v>#DIV/0!</v>
      </c>
      <c r="K252" s="187" t="e">
        <f>K251/J251-1</f>
        <v>#DIV/0!</v>
      </c>
      <c r="L252" s="187" t="e">
        <f>L251/K251-1</f>
        <v>#DIV/0!</v>
      </c>
    </row>
    <row r="254" spans="2:13" ht="21">
      <c r="B254" s="96" t="s">
        <v>408</v>
      </c>
    </row>
    <row r="255" spans="2:13" ht="9" customHeight="1"/>
    <row r="257" spans="2:12">
      <c r="B257" s="3"/>
      <c r="C257" s="3"/>
      <c r="D257" s="3"/>
      <c r="E257" s="3"/>
      <c r="F257" s="3"/>
      <c r="G257" s="3"/>
      <c r="H257" s="3"/>
      <c r="I257" s="3"/>
      <c r="J257" s="3"/>
      <c r="K257" s="3"/>
      <c r="L257" s="3"/>
    </row>
    <row r="258" spans="2:12">
      <c r="B258" s="3"/>
      <c r="C258" s="3"/>
      <c r="D258" s="3"/>
      <c r="E258" s="3"/>
      <c r="F258" s="3"/>
      <c r="G258" s="3"/>
      <c r="H258" s="3"/>
      <c r="I258" s="3"/>
      <c r="J258" s="3"/>
      <c r="K258" s="3"/>
      <c r="L258" s="3"/>
    </row>
    <row r="259" spans="2:12">
      <c r="B259" s="3"/>
      <c r="C259" s="3"/>
      <c r="D259" s="3"/>
      <c r="E259" s="3"/>
      <c r="F259" s="3"/>
      <c r="G259" s="3"/>
      <c r="H259" s="3"/>
      <c r="I259" s="3"/>
      <c r="J259" s="3"/>
      <c r="K259" s="3"/>
      <c r="L259" s="3"/>
    </row>
    <row r="260" spans="2:12">
      <c r="B260" s="3"/>
      <c r="C260" s="3"/>
      <c r="D260" s="3"/>
      <c r="E260" s="3"/>
      <c r="F260" s="3"/>
      <c r="G260" s="3"/>
      <c r="H260" s="3"/>
      <c r="I260" s="3"/>
      <c r="J260" s="3"/>
      <c r="K260" s="3"/>
      <c r="L260" s="3"/>
    </row>
    <row r="261" spans="2:12">
      <c r="B261" s="3"/>
      <c r="C261" s="3"/>
      <c r="D261" s="3"/>
      <c r="E261" s="3"/>
      <c r="F261" s="3"/>
      <c r="G261" s="3"/>
      <c r="H261" s="3"/>
      <c r="I261" s="3"/>
      <c r="J261" s="3"/>
      <c r="K261" s="3"/>
      <c r="L261" s="3"/>
    </row>
    <row r="262" spans="2:12">
      <c r="B262" s="3"/>
      <c r="C262" s="3"/>
      <c r="D262" s="3"/>
      <c r="E262" s="3"/>
      <c r="F262" s="3"/>
      <c r="G262" s="3"/>
      <c r="H262" s="3"/>
      <c r="I262" s="3"/>
      <c r="J262" s="3"/>
      <c r="K262" s="3"/>
      <c r="L262" s="3"/>
    </row>
    <row r="263" spans="2:12">
      <c r="B263" s="3"/>
      <c r="C263" s="3"/>
      <c r="D263" s="3"/>
      <c r="E263" s="3"/>
      <c r="F263" s="3"/>
      <c r="G263" s="3"/>
      <c r="H263" s="3"/>
      <c r="I263" s="3"/>
      <c r="J263" s="3"/>
      <c r="K263" s="3"/>
      <c r="L263" s="3"/>
    </row>
    <row r="264" spans="2:12">
      <c r="B264" s="3"/>
      <c r="C264" s="3"/>
      <c r="D264" s="3"/>
      <c r="E264" s="3"/>
      <c r="F264" s="3"/>
      <c r="G264" s="3"/>
      <c r="H264" s="3"/>
      <c r="I264" s="3"/>
      <c r="J264" s="3"/>
      <c r="K264" s="3"/>
      <c r="L264" s="3"/>
    </row>
    <row r="265" spans="2:12">
      <c r="B265" s="3"/>
      <c r="C265" s="3"/>
      <c r="D265" s="3"/>
      <c r="E265" s="3"/>
      <c r="F265" s="3"/>
      <c r="G265" s="3"/>
      <c r="H265" s="3"/>
      <c r="I265" s="3"/>
      <c r="J265" s="3"/>
      <c r="K265" s="3"/>
      <c r="L265" s="3"/>
    </row>
    <row r="266" spans="2:12">
      <c r="B266" s="3"/>
      <c r="C266" s="3"/>
      <c r="D266" s="3"/>
      <c r="E266" s="3"/>
      <c r="F266" s="3"/>
      <c r="G266" s="3"/>
      <c r="H266" s="3"/>
      <c r="I266" s="3"/>
      <c r="J266" s="3"/>
      <c r="K266" s="3"/>
      <c r="L266" s="3"/>
    </row>
    <row r="267" spans="2:12">
      <c r="B267" s="3"/>
      <c r="C267" s="3"/>
      <c r="D267" s="3"/>
      <c r="E267" s="3"/>
      <c r="F267" s="3"/>
      <c r="G267" s="3"/>
      <c r="H267" s="3"/>
      <c r="I267" s="3"/>
      <c r="J267" s="3"/>
      <c r="K267" s="3"/>
      <c r="L267" s="3"/>
    </row>
    <row r="268" spans="2:12">
      <c r="B268" s="3"/>
      <c r="C268" s="3"/>
      <c r="D268" s="3"/>
      <c r="E268" s="3"/>
      <c r="F268" s="3"/>
      <c r="G268" s="3"/>
      <c r="H268" s="3"/>
      <c r="I268" s="3"/>
      <c r="J268" s="3"/>
      <c r="K268" s="3"/>
      <c r="L268" s="3"/>
    </row>
    <row r="269" spans="2:12" ht="67.75" customHeight="1">
      <c r="B269" s="3"/>
      <c r="C269" s="3"/>
      <c r="D269" s="3"/>
      <c r="E269" s="3"/>
      <c r="F269" s="3"/>
      <c r="G269" s="3"/>
      <c r="H269" s="3"/>
      <c r="I269" s="3"/>
      <c r="J269" s="3"/>
      <c r="K269" s="3"/>
      <c r="L269" s="3"/>
    </row>
    <row r="270" spans="2:12">
      <c r="B270" s="3"/>
      <c r="C270" s="3"/>
      <c r="D270" s="3"/>
      <c r="E270" s="3"/>
      <c r="F270" s="3"/>
      <c r="G270" s="3"/>
      <c r="H270" s="3"/>
      <c r="I270" s="3"/>
      <c r="J270" s="3"/>
      <c r="K270" s="3"/>
      <c r="L270" s="3"/>
    </row>
    <row r="271" spans="2:12">
      <c r="B271" s="3"/>
      <c r="C271" s="3"/>
      <c r="D271" s="3"/>
      <c r="E271" s="3"/>
      <c r="F271" s="3"/>
      <c r="G271" s="3"/>
      <c r="H271" s="3"/>
      <c r="I271" s="3"/>
      <c r="J271" s="3"/>
      <c r="K271" s="3"/>
      <c r="L271" s="3"/>
    </row>
    <row r="272" spans="2:12">
      <c r="B272" s="3"/>
      <c r="C272" s="3"/>
      <c r="D272" s="3"/>
      <c r="E272" s="3"/>
      <c r="F272" s="3"/>
      <c r="G272" s="3"/>
      <c r="H272" s="3"/>
      <c r="I272" s="3"/>
      <c r="J272" s="3"/>
      <c r="K272" s="3"/>
      <c r="L272" s="3"/>
    </row>
    <row r="273" spans="2:13">
      <c r="B273" s="3"/>
      <c r="C273" s="3"/>
      <c r="D273" s="3"/>
      <c r="E273" s="3"/>
      <c r="F273" s="3"/>
      <c r="G273" s="3"/>
      <c r="H273" s="3"/>
      <c r="I273" s="3"/>
      <c r="J273" s="3"/>
      <c r="K273" s="3"/>
      <c r="L273" s="3"/>
    </row>
    <row r="274" spans="2:13">
      <c r="B274" s="3"/>
      <c r="C274" s="3"/>
      <c r="D274" s="3"/>
      <c r="E274" s="3"/>
      <c r="F274" s="3"/>
      <c r="G274" s="3"/>
      <c r="H274" s="3"/>
      <c r="I274" s="3"/>
      <c r="J274" s="3"/>
      <c r="K274" s="3"/>
      <c r="L274" s="3"/>
    </row>
    <row r="275" spans="2:13">
      <c r="B275" s="3"/>
      <c r="C275" s="3"/>
      <c r="D275" s="3"/>
      <c r="E275" s="3"/>
      <c r="F275" s="3"/>
      <c r="G275" s="3"/>
      <c r="H275" s="3"/>
      <c r="I275" s="3"/>
      <c r="J275" s="3"/>
      <c r="K275" s="3"/>
      <c r="L275" s="3"/>
    </row>
    <row r="276" spans="2:13">
      <c r="B276" s="3"/>
      <c r="C276" s="3"/>
      <c r="D276" s="3"/>
      <c r="E276" s="3"/>
      <c r="F276" s="3"/>
      <c r="G276" s="3"/>
      <c r="H276" s="3"/>
      <c r="I276" s="3"/>
      <c r="J276" s="3"/>
      <c r="K276" s="3"/>
      <c r="L276" s="3"/>
    </row>
    <row r="277" spans="2:13">
      <c r="B277" s="3"/>
      <c r="C277" s="3"/>
      <c r="D277" s="3"/>
      <c r="E277" s="3"/>
      <c r="F277" s="3"/>
      <c r="G277" s="3"/>
      <c r="H277" s="3"/>
      <c r="I277" s="3"/>
      <c r="J277" s="3"/>
      <c r="K277" s="3"/>
      <c r="L277" s="3"/>
    </row>
    <row r="278" spans="2:13">
      <c r="B278" s="3"/>
      <c r="C278" s="3"/>
      <c r="D278" s="3"/>
      <c r="E278" s="3"/>
      <c r="F278" s="3"/>
      <c r="G278" s="3"/>
      <c r="H278" s="3"/>
      <c r="I278" s="3"/>
      <c r="J278" s="3"/>
      <c r="K278" s="3"/>
      <c r="L278" s="3"/>
    </row>
    <row r="279" spans="2:13" ht="15.5">
      <c r="B279" s="84" t="s">
        <v>408</v>
      </c>
      <c r="C279" s="556">
        <v>2016</v>
      </c>
      <c r="D279" s="265">
        <v>2017</v>
      </c>
      <c r="E279" s="265">
        <v>2018</v>
      </c>
      <c r="F279" s="265">
        <v>2019</v>
      </c>
      <c r="G279" s="265">
        <v>2020</v>
      </c>
      <c r="H279" s="265">
        <v>2021</v>
      </c>
      <c r="I279" s="265">
        <v>2022</v>
      </c>
      <c r="J279" s="265">
        <v>2023</v>
      </c>
      <c r="K279" s="265">
        <v>2024</v>
      </c>
      <c r="L279" s="265">
        <v>2025</v>
      </c>
    </row>
    <row r="280" spans="2:13">
      <c r="B280" s="257" t="str">
        <f>Segmentation!B89&amp;" "&amp;Segmentation!C89&amp;" "&amp;Segmentation!D89</f>
        <v>200G 100 m QSFP56</v>
      </c>
      <c r="C280" s="564"/>
      <c r="D280" s="101">
        <f>'Ethernet Total'!F58</f>
        <v>0</v>
      </c>
      <c r="E280" s="101">
        <f>'Ethernet Total'!G58</f>
        <v>0</v>
      </c>
      <c r="F280" s="101">
        <f>'Ethernet Total'!H58</f>
        <v>0</v>
      </c>
      <c r="G280" s="101">
        <f>'Ethernet Total'!I58</f>
        <v>0</v>
      </c>
      <c r="H280" s="101">
        <f>'Ethernet Total'!J58</f>
        <v>0</v>
      </c>
      <c r="I280" s="101">
        <f>'Ethernet Total'!K58</f>
        <v>0</v>
      </c>
      <c r="J280" s="101">
        <f>'Ethernet Total'!L58</f>
        <v>0</v>
      </c>
      <c r="K280" s="101">
        <f>'Ethernet Total'!M58</f>
        <v>0</v>
      </c>
      <c r="L280" s="101">
        <f>'Ethernet Total'!N58</f>
        <v>0</v>
      </c>
      <c r="M280" s="77" t="s">
        <v>272</v>
      </c>
    </row>
    <row r="281" spans="2:13">
      <c r="B281" s="198" t="str">
        <f>Segmentation!B90&amp;" "&amp;Segmentation!C90&amp;" "&amp;Segmentation!D90</f>
        <v>2x200G 100 m OSFP</v>
      </c>
      <c r="C281" s="565"/>
      <c r="D281" s="102">
        <f>'Ethernet Total'!F59</f>
        <v>0</v>
      </c>
      <c r="E281" s="102">
        <f>'Ethernet Total'!G59</f>
        <v>0</v>
      </c>
      <c r="F281" s="102">
        <f>'Ethernet Total'!H59</f>
        <v>0</v>
      </c>
      <c r="G281" s="102">
        <f>'Ethernet Total'!I59</f>
        <v>0</v>
      </c>
      <c r="H281" s="102">
        <f>'Ethernet Total'!J59</f>
        <v>0</v>
      </c>
      <c r="I281" s="102">
        <f>'Ethernet Total'!K59</f>
        <v>0</v>
      </c>
      <c r="J281" s="102">
        <f>'Ethernet Total'!L59</f>
        <v>0</v>
      </c>
      <c r="K281" s="102">
        <f>'Ethernet Total'!M59</f>
        <v>0</v>
      </c>
      <c r="L281" s="102">
        <f>'Ethernet Total'!N59</f>
        <v>0</v>
      </c>
      <c r="M281" s="58">
        <f>SUM(C280:K284)</f>
        <v>0</v>
      </c>
    </row>
    <row r="282" spans="2:13">
      <c r="B282" s="198" t="str">
        <f>Segmentation!B91&amp;" "&amp;Segmentation!C91&amp;" "&amp;Segmentation!D91</f>
        <v>200G 2 km QSFP56</v>
      </c>
      <c r="C282" s="565"/>
      <c r="D282" s="102">
        <f>'Ethernet Total'!F60</f>
        <v>0</v>
      </c>
      <c r="E282" s="102">
        <f>'Ethernet Total'!G60</f>
        <v>0</v>
      </c>
      <c r="F282" s="102">
        <f>'Ethernet Total'!H60</f>
        <v>0</v>
      </c>
      <c r="G282" s="102">
        <f>'Ethernet Total'!I60</f>
        <v>0</v>
      </c>
      <c r="H282" s="102">
        <f>'Ethernet Total'!J60</f>
        <v>0</v>
      </c>
      <c r="I282" s="102">
        <f>'Ethernet Total'!K60</f>
        <v>0</v>
      </c>
      <c r="J282" s="102">
        <f>'Ethernet Total'!L60</f>
        <v>0</v>
      </c>
      <c r="K282" s="102">
        <f>'Ethernet Total'!M60</f>
        <v>0</v>
      </c>
      <c r="L282" s="102">
        <f>'Ethernet Total'!N60</f>
        <v>0</v>
      </c>
      <c r="M282" s="58">
        <f>SUM('Ethernet Total'!E58:M61)*2</f>
        <v>0</v>
      </c>
    </row>
    <row r="283" spans="2:13">
      <c r="B283" s="198" t="str">
        <f>Segmentation!B92&amp;" "&amp;Segmentation!C92&amp;" "&amp;Segmentation!D92</f>
        <v>2x200G 2 km OSFP</v>
      </c>
      <c r="C283" s="565"/>
      <c r="D283" s="102">
        <f>'Ethernet Total'!F61</f>
        <v>0</v>
      </c>
      <c r="E283" s="102">
        <f>'Ethernet Total'!G61</f>
        <v>0</v>
      </c>
      <c r="F283" s="102">
        <f>'Ethernet Total'!H61</f>
        <v>0</v>
      </c>
      <c r="G283" s="102">
        <f>'Ethernet Total'!I61</f>
        <v>0</v>
      </c>
      <c r="H283" s="102">
        <f>'Ethernet Total'!J61</f>
        <v>0</v>
      </c>
      <c r="I283" s="102">
        <f>'Ethernet Total'!K61</f>
        <v>0</v>
      </c>
      <c r="J283" s="102">
        <f>'Ethernet Total'!L61</f>
        <v>0</v>
      </c>
      <c r="K283" s="102">
        <f>'Ethernet Total'!M61</f>
        <v>0</v>
      </c>
      <c r="L283" s="102">
        <f>'Ethernet Total'!N61</f>
        <v>0</v>
      </c>
      <c r="M283" s="58">
        <f>M282-M281</f>
        <v>0</v>
      </c>
    </row>
    <row r="284" spans="2:13">
      <c r="B284" s="212" t="s">
        <v>54</v>
      </c>
      <c r="C284" s="568"/>
      <c r="D284" s="104">
        <f t="shared" ref="D284:K284" si="21">SUM(D280:D283)</f>
        <v>0</v>
      </c>
      <c r="E284" s="104">
        <f t="shared" si="21"/>
        <v>0</v>
      </c>
      <c r="F284" s="104">
        <f t="shared" si="21"/>
        <v>0</v>
      </c>
      <c r="G284" s="104">
        <f t="shared" si="21"/>
        <v>0</v>
      </c>
      <c r="H284" s="104">
        <f t="shared" si="21"/>
        <v>0</v>
      </c>
      <c r="I284" s="104">
        <f t="shared" si="21"/>
        <v>0</v>
      </c>
      <c r="J284" s="104">
        <f t="shared" si="21"/>
        <v>0</v>
      </c>
      <c r="K284" s="104">
        <f t="shared" si="21"/>
        <v>0</v>
      </c>
      <c r="L284" s="104">
        <f t="shared" ref="L284" si="22">SUM(L280:L283)</f>
        <v>0</v>
      </c>
    </row>
    <row r="285" spans="2:13">
      <c r="B285" s="245" t="s">
        <v>57</v>
      </c>
      <c r="C285" s="187"/>
      <c r="D285" s="187"/>
      <c r="E285" s="187"/>
      <c r="F285" s="187"/>
      <c r="G285" s="187"/>
      <c r="H285" s="187"/>
    </row>
    <row r="288" spans="2:13" ht="21">
      <c r="B288" s="96" t="s">
        <v>409</v>
      </c>
    </row>
    <row r="300" ht="66.75" customHeight="1"/>
    <row r="314" spans="2:13" ht="15.5">
      <c r="B314" s="84" t="s">
        <v>409</v>
      </c>
      <c r="C314" s="556">
        <v>2016</v>
      </c>
      <c r="D314" s="265">
        <v>2017</v>
      </c>
      <c r="E314" s="265">
        <v>2018</v>
      </c>
      <c r="F314" s="265">
        <v>2019</v>
      </c>
      <c r="G314" s="265">
        <v>2020</v>
      </c>
      <c r="H314" s="265">
        <v>2021</v>
      </c>
      <c r="I314" s="265">
        <v>2022</v>
      </c>
      <c r="J314" s="265">
        <v>2023</v>
      </c>
      <c r="K314" s="265">
        <v>2024</v>
      </c>
      <c r="L314" s="265">
        <v>2025</v>
      </c>
      <c r="M314" s="77" t="s">
        <v>272</v>
      </c>
    </row>
    <row r="315" spans="2:13">
      <c r="B315" s="189" t="str">
        <f>'Ethernet Total'!O62</f>
        <v>400G SR4.2_100 m_all</v>
      </c>
      <c r="C315" s="564"/>
      <c r="D315" s="101">
        <f>'Ethernet Total'!F62</f>
        <v>0</v>
      </c>
      <c r="E315" s="101">
        <f>'Ethernet Total'!G62</f>
        <v>0</v>
      </c>
      <c r="F315" s="101">
        <f>'Ethernet Total'!H62</f>
        <v>0</v>
      </c>
      <c r="G315" s="101">
        <f>'Ethernet Total'!I62</f>
        <v>0</v>
      </c>
      <c r="H315" s="101">
        <f>'Ethernet Total'!J62</f>
        <v>0</v>
      </c>
      <c r="I315" s="101">
        <f>'Ethernet Total'!K62</f>
        <v>0</v>
      </c>
      <c r="J315" s="101">
        <f>'Ethernet Total'!L62</f>
        <v>0</v>
      </c>
      <c r="K315" s="101">
        <f>'Ethernet Total'!M62</f>
        <v>0</v>
      </c>
      <c r="L315" s="101">
        <f>'Ethernet Total'!N62</f>
        <v>0</v>
      </c>
      <c r="M315" s="58">
        <f>SUM(C315:L319)</f>
        <v>178</v>
      </c>
    </row>
    <row r="316" spans="2:13">
      <c r="B316" s="190" t="str">
        <f>'Ethernet Total'!O63</f>
        <v>400G DR4_500 m_all</v>
      </c>
      <c r="C316" s="565"/>
      <c r="D316" s="102">
        <f>'Ethernet Total'!F63</f>
        <v>0</v>
      </c>
      <c r="E316" s="102">
        <f>'Ethernet Total'!G63</f>
        <v>0</v>
      </c>
      <c r="F316" s="102">
        <f>'Ethernet Total'!H63</f>
        <v>0</v>
      </c>
      <c r="G316" s="102">
        <f>'Ethernet Total'!I63</f>
        <v>0</v>
      </c>
      <c r="H316" s="102">
        <f>'Ethernet Total'!J63</f>
        <v>0</v>
      </c>
      <c r="I316" s="102">
        <f>'Ethernet Total'!K63</f>
        <v>0</v>
      </c>
      <c r="J316" s="102">
        <f>'Ethernet Total'!L63</f>
        <v>0</v>
      </c>
      <c r="K316" s="102">
        <f>'Ethernet Total'!M63</f>
        <v>0</v>
      </c>
      <c r="L316" s="102">
        <f>'Ethernet Total'!N63</f>
        <v>0</v>
      </c>
      <c r="M316" s="58">
        <f>SUM('Ethernet Total'!E62:N65)*2</f>
        <v>178</v>
      </c>
    </row>
    <row r="317" spans="2:13">
      <c r="B317" s="190" t="str">
        <f>'Ethernet Total'!O64</f>
        <v>400G FR4, FR8_2 km_all</v>
      </c>
      <c r="C317" s="565"/>
      <c r="D317" s="102">
        <f>'Ethernet Total'!F64</f>
        <v>7</v>
      </c>
      <c r="E317" s="102">
        <f>'Ethernet Total'!G64</f>
        <v>0</v>
      </c>
      <c r="F317" s="102">
        <f>'Ethernet Total'!H64</f>
        <v>0</v>
      </c>
      <c r="G317" s="102">
        <f>'Ethernet Total'!I64</f>
        <v>0</v>
      </c>
      <c r="H317" s="102">
        <f>'Ethernet Total'!J64</f>
        <v>0</v>
      </c>
      <c r="I317" s="102">
        <f>'Ethernet Total'!K64</f>
        <v>0</v>
      </c>
      <c r="J317" s="102">
        <f>'Ethernet Total'!L64</f>
        <v>0</v>
      </c>
      <c r="K317" s="102">
        <f>'Ethernet Total'!M64</f>
        <v>0</v>
      </c>
      <c r="L317" s="102">
        <f>'Ethernet Total'!N64</f>
        <v>0</v>
      </c>
      <c r="M317" s="58">
        <f>M316-M315</f>
        <v>0</v>
      </c>
    </row>
    <row r="318" spans="2:13">
      <c r="B318" s="190" t="str">
        <f>'Ethernet Total'!O65</f>
        <v>400G LR4, LR8_10 km_all</v>
      </c>
      <c r="C318" s="565"/>
      <c r="D318" s="102">
        <f>'Ethernet Total'!F65</f>
        <v>82</v>
      </c>
      <c r="E318" s="102">
        <f>'Ethernet Total'!G65</f>
        <v>0</v>
      </c>
      <c r="F318" s="102">
        <f>'Ethernet Total'!H65</f>
        <v>0</v>
      </c>
      <c r="G318" s="102">
        <f>'Ethernet Total'!I65</f>
        <v>0</v>
      </c>
      <c r="H318" s="102">
        <f>'Ethernet Total'!J65</f>
        <v>0</v>
      </c>
      <c r="I318" s="102">
        <f>'Ethernet Total'!K65</f>
        <v>0</v>
      </c>
      <c r="J318" s="102">
        <f>'Ethernet Total'!L65</f>
        <v>0</v>
      </c>
      <c r="K318" s="102">
        <f>'Ethernet Total'!M65</f>
        <v>0</v>
      </c>
      <c r="L318" s="102">
        <f>'Ethernet Total'!N65</f>
        <v>0</v>
      </c>
    </row>
    <row r="319" spans="2:13">
      <c r="B319" s="212" t="s">
        <v>54</v>
      </c>
      <c r="C319" s="568"/>
      <c r="D319" s="104">
        <f t="shared" ref="D319:L319" si="23">SUM(D315:D318)</f>
        <v>89</v>
      </c>
      <c r="E319" s="104">
        <f t="shared" si="23"/>
        <v>0</v>
      </c>
      <c r="F319" s="104">
        <f t="shared" si="23"/>
        <v>0</v>
      </c>
      <c r="G319" s="104">
        <f t="shared" si="23"/>
        <v>0</v>
      </c>
      <c r="H319" s="104">
        <f t="shared" si="23"/>
        <v>0</v>
      </c>
      <c r="I319" s="104">
        <f t="shared" si="23"/>
        <v>0</v>
      </c>
      <c r="J319" s="104">
        <f t="shared" si="23"/>
        <v>0</v>
      </c>
      <c r="K319" s="104">
        <f t="shared" si="23"/>
        <v>0</v>
      </c>
      <c r="L319" s="104">
        <f t="shared" si="23"/>
        <v>0</v>
      </c>
    </row>
    <row r="320" spans="2:13">
      <c r="B320" s="245" t="s">
        <v>57</v>
      </c>
      <c r="C320" s="187"/>
      <c r="D320" s="187"/>
      <c r="E320" s="187"/>
      <c r="F320" s="187"/>
      <c r="G320" s="187" t="e">
        <f t="shared" ref="G320:L320" si="24">G319/F319-1</f>
        <v>#DIV/0!</v>
      </c>
      <c r="H320" s="187" t="e">
        <f t="shared" si="24"/>
        <v>#DIV/0!</v>
      </c>
      <c r="I320" s="187" t="e">
        <f t="shared" si="24"/>
        <v>#DIV/0!</v>
      </c>
      <c r="J320" s="187" t="e">
        <f t="shared" si="24"/>
        <v>#DIV/0!</v>
      </c>
      <c r="K320" s="187" t="e">
        <f t="shared" si="24"/>
        <v>#DIV/0!</v>
      </c>
      <c r="L320" s="187" t="e">
        <f t="shared" si="24"/>
        <v>#DIV/0!</v>
      </c>
    </row>
    <row r="323" spans="2:2" ht="21">
      <c r="B323" s="96" t="s">
        <v>391</v>
      </c>
    </row>
    <row r="349" spans="2:13" ht="15.5">
      <c r="B349" s="84" t="s">
        <v>409</v>
      </c>
      <c r="C349" s="556">
        <v>2016</v>
      </c>
      <c r="D349" s="265">
        <v>2017</v>
      </c>
      <c r="E349" s="265">
        <v>2018</v>
      </c>
      <c r="F349" s="265">
        <v>2019</v>
      </c>
      <c r="G349" s="265">
        <v>2020</v>
      </c>
      <c r="H349" s="265">
        <v>2021</v>
      </c>
      <c r="I349" s="265">
        <v>2022</v>
      </c>
      <c r="J349" s="265">
        <v>2023</v>
      </c>
      <c r="K349" s="265">
        <v>2024</v>
      </c>
      <c r="L349" s="265">
        <v>2025</v>
      </c>
      <c r="M349" s="77" t="s">
        <v>272</v>
      </c>
    </row>
    <row r="350" spans="2:13">
      <c r="B350" s="189" t="str">
        <f>'Ethernet Total'!O66</f>
        <v>2x400G SR8_50 m_OSFP, QSFP-DD</v>
      </c>
      <c r="C350" s="564">
        <f>'Ethernet Total'!E66</f>
        <v>0</v>
      </c>
      <c r="D350" s="101">
        <f>'Ethernet Total'!F66</f>
        <v>0</v>
      </c>
      <c r="E350" s="101">
        <f>'Ethernet Total'!G66</f>
        <v>0</v>
      </c>
      <c r="F350" s="101">
        <f>'Ethernet Total'!H66</f>
        <v>0</v>
      </c>
      <c r="G350" s="101">
        <f>'Ethernet Total'!I66</f>
        <v>0</v>
      </c>
      <c r="H350" s="101">
        <f>'Ethernet Total'!J66</f>
        <v>0</v>
      </c>
      <c r="I350" s="101">
        <f>'Ethernet Total'!K66</f>
        <v>0</v>
      </c>
      <c r="J350" s="101">
        <f>'Ethernet Total'!L66</f>
        <v>0</v>
      </c>
      <c r="K350" s="101">
        <f>'Ethernet Total'!M66</f>
        <v>0</v>
      </c>
      <c r="L350" s="101">
        <f>'Ethernet Total'!N66</f>
        <v>0</v>
      </c>
      <c r="M350" s="58">
        <f>SUM(C350:L354)</f>
        <v>0</v>
      </c>
    </row>
    <row r="351" spans="2:13">
      <c r="B351" s="190" t="str">
        <f>'Ethernet Total'!O67</f>
        <v>800G DR4_500 m_OSFP, QSFP-DD</v>
      </c>
      <c r="C351" s="565">
        <f>'Ethernet Total'!E67</f>
        <v>0</v>
      </c>
      <c r="D351" s="102">
        <f>'Ethernet Total'!F67</f>
        <v>0</v>
      </c>
      <c r="E351" s="102">
        <f>'Ethernet Total'!G67</f>
        <v>0</v>
      </c>
      <c r="F351" s="102">
        <f>'Ethernet Total'!H67</f>
        <v>0</v>
      </c>
      <c r="G351" s="102">
        <f>'Ethernet Total'!I67</f>
        <v>0</v>
      </c>
      <c r="H351" s="102">
        <f>'Ethernet Total'!J67</f>
        <v>0</v>
      </c>
      <c r="I351" s="102">
        <f>'Ethernet Total'!K67</f>
        <v>0</v>
      </c>
      <c r="J351" s="102">
        <f>'Ethernet Total'!L67</f>
        <v>0</v>
      </c>
      <c r="K351" s="102">
        <f>'Ethernet Total'!M67</f>
        <v>0</v>
      </c>
      <c r="L351" s="102">
        <f>'Ethernet Total'!N67</f>
        <v>0</v>
      </c>
      <c r="M351" s="58">
        <f>SUM('Ethernet Total'!E66:N68)*2</f>
        <v>0</v>
      </c>
    </row>
    <row r="352" spans="2:13">
      <c r="B352" s="190" t="str">
        <f>'Ethernet Total'!O68</f>
        <v>2x400G FR8_2 km_OSFP, QSFP-DD</v>
      </c>
      <c r="C352" s="565">
        <f>'Ethernet Total'!E68</f>
        <v>0</v>
      </c>
      <c r="D352" s="102">
        <f>'Ethernet Total'!F68</f>
        <v>0</v>
      </c>
      <c r="E352" s="102">
        <f>'Ethernet Total'!G68</f>
        <v>0</v>
      </c>
      <c r="F352" s="102">
        <f>'Ethernet Total'!H68</f>
        <v>0</v>
      </c>
      <c r="G352" s="102">
        <f>'Ethernet Total'!I68</f>
        <v>0</v>
      </c>
      <c r="H352" s="102">
        <f>'Ethernet Total'!J68</f>
        <v>0</v>
      </c>
      <c r="I352" s="102">
        <f>'Ethernet Total'!K68</f>
        <v>0</v>
      </c>
      <c r="J352" s="102">
        <f>'Ethernet Total'!L68</f>
        <v>0</v>
      </c>
      <c r="K352" s="102">
        <f>'Ethernet Total'!M68</f>
        <v>0</v>
      </c>
      <c r="L352" s="102">
        <f>'Ethernet Total'!N68</f>
        <v>0</v>
      </c>
      <c r="M352" s="58">
        <f>M351-M350</f>
        <v>0</v>
      </c>
    </row>
    <row r="353" spans="2:12">
      <c r="B353" s="190"/>
      <c r="C353" s="565"/>
      <c r="D353" s="102"/>
      <c r="E353" s="102"/>
      <c r="F353" s="102"/>
      <c r="G353" s="102"/>
      <c r="H353" s="102"/>
      <c r="I353" s="102"/>
      <c r="J353" s="102"/>
      <c r="K353" s="102"/>
      <c r="L353" s="102"/>
    </row>
    <row r="354" spans="2:12">
      <c r="B354" s="212" t="s">
        <v>54</v>
      </c>
      <c r="C354" s="568"/>
      <c r="D354" s="104">
        <f t="shared" ref="D354:L354" si="25">SUM(D350:D353)</f>
        <v>0</v>
      </c>
      <c r="E354" s="104">
        <f t="shared" si="25"/>
        <v>0</v>
      </c>
      <c r="F354" s="104">
        <f t="shared" si="25"/>
        <v>0</v>
      </c>
      <c r="G354" s="104">
        <f t="shared" si="25"/>
        <v>0</v>
      </c>
      <c r="H354" s="104">
        <f t="shared" si="25"/>
        <v>0</v>
      </c>
      <c r="I354" s="104">
        <f t="shared" si="25"/>
        <v>0</v>
      </c>
      <c r="J354" s="104">
        <f t="shared" si="25"/>
        <v>0</v>
      </c>
      <c r="K354" s="104">
        <f t="shared" si="25"/>
        <v>0</v>
      </c>
      <c r="L354" s="104">
        <f t="shared" si="25"/>
        <v>0</v>
      </c>
    </row>
    <row r="355" spans="2:12">
      <c r="B355" s="245" t="s">
        <v>57</v>
      </c>
      <c r="C355" s="187"/>
      <c r="D355" s="187"/>
      <c r="E355" s="187"/>
      <c r="F355" s="187"/>
      <c r="G355" s="187" t="e">
        <f t="shared" ref="G355" si="26">G354/F354-1</f>
        <v>#DIV/0!</v>
      </c>
      <c r="H355" s="187" t="e">
        <f t="shared" ref="H355" si="27">H354/G354-1</f>
        <v>#DIV/0!</v>
      </c>
      <c r="I355" s="187" t="e">
        <f t="shared" ref="I355" si="28">I354/H354-1</f>
        <v>#DIV/0!</v>
      </c>
      <c r="J355" s="187" t="e">
        <f t="shared" ref="J355" si="29">J354/I354-1</f>
        <v>#DIV/0!</v>
      </c>
      <c r="K355" s="187" t="e">
        <f t="shared" ref="K355" si="30">K354/J354-1</f>
        <v>#DIV/0!</v>
      </c>
      <c r="L355" s="187" t="e">
        <f t="shared" ref="L355" si="31">L354/K354-1</f>
        <v>#DIV/0!</v>
      </c>
    </row>
  </sheetData>
  <conditionalFormatting sqref="M63">
    <cfRule type="expression" dxfId="20" priority="26">
      <formula>$M$63&lt;&gt;0</formula>
    </cfRule>
  </conditionalFormatting>
  <conditionalFormatting sqref="M240 M250 M283 M317">
    <cfRule type="expression" dxfId="19" priority="22">
      <formula>$M$240&lt;&gt;0</formula>
    </cfRule>
    <cfRule type="expression" dxfId="18" priority="23">
      <formula>$M$63&lt;&gt;0</formula>
    </cfRule>
  </conditionalFormatting>
  <conditionalFormatting sqref="M80">
    <cfRule type="expression" dxfId="17" priority="7">
      <formula>$M$63&lt;&gt;0</formula>
    </cfRule>
  </conditionalFormatting>
  <conditionalFormatting sqref="M121">
    <cfRule type="expression" dxfId="16" priority="6">
      <formula>$M$63&lt;&gt;0</formula>
    </cfRule>
  </conditionalFormatting>
  <conditionalFormatting sqref="M157">
    <cfRule type="expression" dxfId="15" priority="5">
      <formula>$M$63&lt;&gt;0</formula>
    </cfRule>
  </conditionalFormatting>
  <conditionalFormatting sqref="M168">
    <cfRule type="expression" dxfId="14" priority="4">
      <formula>$M$63&lt;&gt;0</formula>
    </cfRule>
  </conditionalFormatting>
  <conditionalFormatting sqref="M201">
    <cfRule type="expression" dxfId="13" priority="3">
      <formula>$M$63&lt;&gt;0</formula>
    </cfRule>
  </conditionalFormatting>
  <conditionalFormatting sqref="M352">
    <cfRule type="expression" dxfId="12" priority="1">
      <formula>$M$240&lt;&gt;0</formula>
    </cfRule>
    <cfRule type="expression" dxfId="11" priority="2">
      <formula>$M$63&lt;&gt;0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CB270"/>
  <sheetViews>
    <sheetView zoomScale="60" zoomScaleNormal="60" workbookViewId="0">
      <selection activeCell="O58" sqref="O57:O58"/>
    </sheetView>
  </sheetViews>
  <sheetFormatPr defaultColWidth="8.81640625" defaultRowHeight="12.5"/>
  <cols>
    <col min="1" max="1" width="4.453125" customWidth="1"/>
    <col min="2" max="2" width="44.1796875" customWidth="1"/>
    <col min="3" max="3" width="10.81640625" bestFit="1" customWidth="1"/>
    <col min="4" max="4" width="11.453125" bestFit="1" customWidth="1"/>
    <col min="5" max="11" width="10.453125" customWidth="1"/>
    <col min="12" max="12" width="10.453125" style="3" customWidth="1"/>
    <col min="13" max="13" width="11.81640625" bestFit="1" customWidth="1"/>
    <col min="16" max="16" width="7" customWidth="1"/>
  </cols>
  <sheetData>
    <row r="1" spans="2:16" s="69" customFormat="1" ht="13">
      <c r="B1" s="423"/>
    </row>
    <row r="2" spans="2:16" s="69" customFormat="1" ht="23.5">
      <c r="B2" s="272" t="str">
        <f>'Ethernet Dashboard'!$B$2</f>
        <v>LightCounting Mega Datacenter Report Database</v>
      </c>
      <c r="O2" s="12"/>
      <c r="P2" s="12"/>
    </row>
    <row r="3" spans="2:16" s="69" customFormat="1" ht="15.5">
      <c r="B3" s="422" t="str">
        <f>Introduction!$B$3</f>
        <v>July 2020 - sample template</v>
      </c>
    </row>
    <row r="4" spans="2:16" s="69" customFormat="1" ht="21">
      <c r="B4" s="345" t="s">
        <v>376</v>
      </c>
    </row>
    <row r="5" spans="2:16" ht="17" customHeight="1">
      <c r="B5" s="186"/>
      <c r="C5" s="186"/>
      <c r="D5" s="186"/>
      <c r="E5" s="186"/>
      <c r="F5" s="186"/>
      <c r="G5" s="186"/>
      <c r="H5" s="186"/>
      <c r="I5" s="186"/>
      <c r="J5" s="186"/>
      <c r="K5" s="186"/>
      <c r="L5" s="186"/>
    </row>
    <row r="6" spans="2:16" s="3" customFormat="1" ht="18.5">
      <c r="B6" s="550" t="s">
        <v>379</v>
      </c>
      <c r="C6" s="186"/>
      <c r="D6" s="186"/>
      <c r="E6" s="186"/>
      <c r="F6" s="186"/>
      <c r="G6" s="186"/>
      <c r="H6" s="186"/>
      <c r="I6" s="186"/>
      <c r="J6" s="186"/>
      <c r="K6" s="186"/>
      <c r="L6" s="186"/>
    </row>
    <row r="7" spans="2:16" s="3" customFormat="1" ht="13">
      <c r="B7" s="186"/>
      <c r="C7" s="186"/>
      <c r="D7" s="186"/>
      <c r="E7" s="186"/>
      <c r="F7" s="186"/>
      <c r="G7" s="186"/>
      <c r="H7" s="186"/>
      <c r="I7" s="186"/>
      <c r="J7" s="186"/>
      <c r="K7" s="186"/>
      <c r="L7" s="186"/>
    </row>
    <row r="8" spans="2:16" s="3" customFormat="1" ht="13">
      <c r="B8" s="186"/>
      <c r="C8" s="186"/>
      <c r="D8" s="186"/>
      <c r="E8" s="186"/>
      <c r="F8" s="186"/>
      <c r="G8" s="186"/>
      <c r="H8" s="186"/>
      <c r="I8" s="186"/>
      <c r="J8" s="186"/>
      <c r="K8" s="186"/>
      <c r="L8" s="186"/>
    </row>
    <row r="9" spans="2:16" s="3" customFormat="1" ht="13">
      <c r="B9" s="186"/>
      <c r="C9" s="186"/>
      <c r="D9" s="186"/>
      <c r="E9" s="186"/>
      <c r="F9" s="186"/>
      <c r="G9" s="186"/>
      <c r="H9" s="186"/>
      <c r="I9" s="186"/>
      <c r="J9" s="186"/>
      <c r="K9" s="186"/>
      <c r="L9" s="186"/>
    </row>
    <row r="10" spans="2:16" s="3" customFormat="1" ht="13">
      <c r="B10" s="186"/>
      <c r="C10" s="186"/>
      <c r="D10" s="186"/>
      <c r="E10" s="186"/>
      <c r="F10" s="186"/>
      <c r="G10" s="186"/>
      <c r="H10" s="186"/>
      <c r="I10" s="186"/>
      <c r="J10" s="186"/>
      <c r="K10" s="186"/>
      <c r="L10" s="186"/>
    </row>
    <row r="11" spans="2:16" s="3" customFormat="1" ht="13">
      <c r="B11" s="186"/>
      <c r="C11" s="186"/>
      <c r="D11" s="186"/>
      <c r="E11" s="186"/>
      <c r="F11" s="186"/>
      <c r="G11" s="186"/>
      <c r="H11" s="186"/>
      <c r="I11" s="186"/>
      <c r="J11" s="186"/>
      <c r="K11" s="186"/>
      <c r="L11" s="186"/>
    </row>
    <row r="12" spans="2:16" s="3" customFormat="1" ht="13">
      <c r="B12" s="186"/>
      <c r="C12" s="186"/>
      <c r="D12" s="186"/>
      <c r="E12" s="186"/>
      <c r="F12" s="186"/>
      <c r="G12" s="186"/>
      <c r="H12" s="186"/>
      <c r="I12" s="186"/>
      <c r="J12" s="186"/>
      <c r="K12" s="186"/>
      <c r="L12" s="186"/>
    </row>
    <row r="13" spans="2:16" s="3" customFormat="1" ht="13">
      <c r="B13" s="186"/>
      <c r="C13" s="186"/>
      <c r="D13" s="186"/>
      <c r="E13" s="186"/>
      <c r="F13" s="186"/>
      <c r="G13" s="186"/>
      <c r="H13" s="186"/>
      <c r="I13" s="186"/>
      <c r="J13" s="186"/>
      <c r="K13" s="186"/>
      <c r="L13" s="186"/>
    </row>
    <row r="14" spans="2:16" s="3" customFormat="1" ht="13">
      <c r="B14" s="186"/>
      <c r="C14" s="186"/>
      <c r="D14" s="186"/>
      <c r="E14" s="186"/>
      <c r="F14" s="186"/>
      <c r="G14" s="186"/>
      <c r="H14" s="186"/>
      <c r="I14" s="186"/>
      <c r="J14" s="186"/>
      <c r="K14" s="186"/>
      <c r="L14" s="186"/>
    </row>
    <row r="15" spans="2:16" s="3" customFormat="1" ht="13">
      <c r="B15" s="186"/>
      <c r="C15" s="186"/>
      <c r="D15" s="186"/>
      <c r="E15" s="186"/>
      <c r="F15" s="186"/>
      <c r="G15" s="186"/>
      <c r="H15" s="186"/>
      <c r="I15" s="186"/>
      <c r="J15" s="186"/>
      <c r="K15" s="186"/>
      <c r="L15" s="186"/>
    </row>
    <row r="16" spans="2:16" s="3" customFormat="1" ht="13">
      <c r="B16" s="186"/>
      <c r="C16" s="186"/>
      <c r="D16" s="186"/>
      <c r="E16" s="186"/>
      <c r="F16" s="186"/>
      <c r="G16" s="186"/>
      <c r="H16" s="186"/>
      <c r="I16" s="186"/>
      <c r="J16" s="186"/>
      <c r="K16" s="186"/>
      <c r="L16" s="186"/>
    </row>
    <row r="17" spans="2:16" s="3" customFormat="1" ht="13">
      <c r="B17" s="186"/>
      <c r="C17" s="186"/>
      <c r="D17" s="186"/>
      <c r="E17" s="186"/>
      <c r="F17" s="186"/>
      <c r="G17" s="186"/>
      <c r="H17" s="186"/>
      <c r="I17" s="186"/>
      <c r="J17" s="186"/>
      <c r="K17" s="186"/>
      <c r="L17" s="186"/>
    </row>
    <row r="18" spans="2:16" s="3" customFormat="1" ht="13">
      <c r="B18" s="186"/>
      <c r="C18" s="186"/>
      <c r="D18" s="186"/>
      <c r="E18" s="186"/>
      <c r="F18" s="186"/>
      <c r="G18" s="186"/>
      <c r="H18" s="186"/>
      <c r="I18" s="186"/>
      <c r="J18" s="186"/>
      <c r="K18" s="186"/>
      <c r="L18" s="186"/>
    </row>
    <row r="19" spans="2:16" s="3" customFormat="1" ht="13">
      <c r="B19" s="186"/>
      <c r="C19" s="186"/>
      <c r="D19" s="186"/>
      <c r="E19" s="186"/>
      <c r="F19" s="186"/>
      <c r="G19" s="186"/>
      <c r="H19" s="186"/>
      <c r="I19" s="186"/>
      <c r="J19" s="186"/>
      <c r="K19" s="186"/>
      <c r="L19" s="186"/>
    </row>
    <row r="20" spans="2:16" s="3" customFormat="1" ht="13">
      <c r="B20" s="186"/>
      <c r="C20" s="186"/>
      <c r="D20" s="186"/>
      <c r="E20" s="186"/>
      <c r="F20" s="186"/>
      <c r="G20" s="186"/>
      <c r="H20" s="186"/>
      <c r="I20" s="186"/>
      <c r="J20" s="186"/>
      <c r="K20" s="186"/>
      <c r="L20" s="186"/>
    </row>
    <row r="21" spans="2:16" s="3" customFormat="1" ht="13">
      <c r="B21" s="186"/>
      <c r="C21" s="186"/>
      <c r="D21" s="186"/>
      <c r="E21" s="186"/>
      <c r="F21" s="186"/>
      <c r="G21" s="186"/>
      <c r="H21" s="186"/>
      <c r="I21" s="186"/>
      <c r="J21" s="186"/>
      <c r="K21" s="186"/>
      <c r="L21" s="186"/>
    </row>
    <row r="22" spans="2:16" s="3" customFormat="1" ht="14.5">
      <c r="B22" s="213" t="s">
        <v>377</v>
      </c>
      <c r="C22" s="630">
        <v>2016</v>
      </c>
      <c r="D22" s="630">
        <v>2017</v>
      </c>
      <c r="E22" s="630">
        <v>2018</v>
      </c>
      <c r="F22" s="630">
        <v>2019</v>
      </c>
      <c r="G22" s="630">
        <v>2020</v>
      </c>
      <c r="H22" s="630">
        <v>2021</v>
      </c>
      <c r="I22" s="630">
        <v>2022</v>
      </c>
      <c r="J22" s="630">
        <v>2023</v>
      </c>
      <c r="K22" s="630">
        <v>2024</v>
      </c>
      <c r="L22" s="630">
        <v>2025</v>
      </c>
    </row>
    <row r="23" spans="2:16" s="3" customFormat="1" ht="14.5">
      <c r="B23" s="547" t="s">
        <v>363</v>
      </c>
      <c r="C23" s="540">
        <f t="shared" ref="C23:K23" si="0">C105</f>
        <v>94.079769954156802</v>
      </c>
      <c r="D23" s="540">
        <f t="shared" si="0"/>
        <v>151.88007757008566</v>
      </c>
      <c r="E23" s="540">
        <f t="shared" si="0"/>
        <v>0</v>
      </c>
      <c r="F23" s="540">
        <f t="shared" si="0"/>
        <v>0</v>
      </c>
      <c r="G23" s="540">
        <f t="shared" si="0"/>
        <v>0</v>
      </c>
      <c r="H23" s="540">
        <f t="shared" si="0"/>
        <v>0</v>
      </c>
      <c r="I23" s="540">
        <f t="shared" si="0"/>
        <v>0</v>
      </c>
      <c r="J23" s="540">
        <f t="shared" si="0"/>
        <v>0</v>
      </c>
      <c r="K23" s="540">
        <f t="shared" si="0"/>
        <v>0</v>
      </c>
      <c r="L23" s="540">
        <f t="shared" ref="L23" si="1">L105</f>
        <v>0</v>
      </c>
      <c r="M23" s="641" t="e">
        <f>L23/G23</f>
        <v>#DIV/0!</v>
      </c>
      <c r="O23" s="642" t="s">
        <v>363</v>
      </c>
      <c r="P23" s="643" t="s">
        <v>474</v>
      </c>
    </row>
    <row r="24" spans="2:16" s="3" customFormat="1" ht="14.5">
      <c r="B24" s="547" t="s">
        <v>368</v>
      </c>
      <c r="C24" s="540">
        <f t="shared" ref="C24:K24" si="2">C141</f>
        <v>67.510947840013586</v>
      </c>
      <c r="D24" s="540">
        <f t="shared" si="2"/>
        <v>143.79289903322837</v>
      </c>
      <c r="E24" s="540">
        <f t="shared" si="2"/>
        <v>0</v>
      </c>
      <c r="F24" s="540">
        <f t="shared" si="2"/>
        <v>0</v>
      </c>
      <c r="G24" s="540">
        <f t="shared" si="2"/>
        <v>0</v>
      </c>
      <c r="H24" s="540">
        <f t="shared" si="2"/>
        <v>0</v>
      </c>
      <c r="I24" s="540">
        <f t="shared" si="2"/>
        <v>0</v>
      </c>
      <c r="J24" s="540">
        <f t="shared" si="2"/>
        <v>0</v>
      </c>
      <c r="K24" s="540">
        <f t="shared" si="2"/>
        <v>0</v>
      </c>
      <c r="L24" s="540">
        <f t="shared" ref="L24" si="3">L141</f>
        <v>0</v>
      </c>
      <c r="M24" s="641" t="e">
        <f t="shared" ref="M24:M28" si="4">L24/G24</f>
        <v>#DIV/0!</v>
      </c>
      <c r="O24" s="642" t="s">
        <v>368</v>
      </c>
      <c r="P24" s="643" t="s">
        <v>475</v>
      </c>
    </row>
    <row r="25" spans="2:16" s="3" customFormat="1" ht="14.5">
      <c r="B25" s="547" t="s">
        <v>371</v>
      </c>
      <c r="C25" s="540">
        <f t="shared" ref="C25:K25" si="5">C183</f>
        <v>61.379694057802389</v>
      </c>
      <c r="D25" s="540">
        <f t="shared" si="5"/>
        <v>143.97483241237421</v>
      </c>
      <c r="E25" s="540">
        <f t="shared" si="5"/>
        <v>0</v>
      </c>
      <c r="F25" s="540">
        <f t="shared" si="5"/>
        <v>0</v>
      </c>
      <c r="G25" s="540">
        <f t="shared" si="5"/>
        <v>0</v>
      </c>
      <c r="H25" s="540">
        <f t="shared" si="5"/>
        <v>0</v>
      </c>
      <c r="I25" s="540">
        <f t="shared" si="5"/>
        <v>0</v>
      </c>
      <c r="J25" s="540">
        <f t="shared" si="5"/>
        <v>0</v>
      </c>
      <c r="K25" s="540">
        <f t="shared" si="5"/>
        <v>0</v>
      </c>
      <c r="L25" s="540">
        <f t="shared" ref="L25" si="6">L183</f>
        <v>0</v>
      </c>
      <c r="M25" s="641" t="e">
        <f t="shared" si="4"/>
        <v>#DIV/0!</v>
      </c>
      <c r="O25" s="642" t="s">
        <v>371</v>
      </c>
      <c r="P25" s="643" t="s">
        <v>476</v>
      </c>
    </row>
    <row r="26" spans="2:16" s="3" customFormat="1" ht="14.5">
      <c r="B26" s="547" t="s">
        <v>374</v>
      </c>
      <c r="C26" s="540">
        <f t="shared" ref="C26:K26" si="7">C215</f>
        <v>22.013029914331199</v>
      </c>
      <c r="D26" s="540">
        <f t="shared" si="7"/>
        <v>41.051617830260071</v>
      </c>
      <c r="E26" s="540">
        <f t="shared" si="7"/>
        <v>0</v>
      </c>
      <c r="F26" s="540">
        <f t="shared" si="7"/>
        <v>0</v>
      </c>
      <c r="G26" s="540">
        <f t="shared" si="7"/>
        <v>0</v>
      </c>
      <c r="H26" s="540">
        <f t="shared" si="7"/>
        <v>0</v>
      </c>
      <c r="I26" s="540">
        <f t="shared" si="7"/>
        <v>0</v>
      </c>
      <c r="J26" s="540">
        <f t="shared" si="7"/>
        <v>0</v>
      </c>
      <c r="K26" s="540">
        <f t="shared" si="7"/>
        <v>0</v>
      </c>
      <c r="L26" s="540">
        <f t="shared" ref="L26" si="8">L215</f>
        <v>0</v>
      </c>
      <c r="M26" s="641" t="e">
        <f t="shared" si="4"/>
        <v>#DIV/0!</v>
      </c>
      <c r="O26" s="642" t="s">
        <v>374</v>
      </c>
      <c r="P26" s="643" t="s">
        <v>477</v>
      </c>
    </row>
    <row r="27" spans="2:16" s="3" customFormat="1" ht="14.5">
      <c r="B27" s="547" t="s">
        <v>375</v>
      </c>
      <c r="C27" s="540">
        <f t="shared" ref="C27:K27" si="9">C257</f>
        <v>49.064971080067991</v>
      </c>
      <c r="D27" s="540">
        <f t="shared" si="9"/>
        <v>73.00732059328277</v>
      </c>
      <c r="E27" s="540">
        <f t="shared" si="9"/>
        <v>0</v>
      </c>
      <c r="F27" s="540">
        <f t="shared" si="9"/>
        <v>0</v>
      </c>
      <c r="G27" s="540">
        <f t="shared" si="9"/>
        <v>0</v>
      </c>
      <c r="H27" s="540">
        <f t="shared" si="9"/>
        <v>0</v>
      </c>
      <c r="I27" s="540">
        <f t="shared" si="9"/>
        <v>0</v>
      </c>
      <c r="J27" s="540">
        <f t="shared" si="9"/>
        <v>0</v>
      </c>
      <c r="K27" s="540">
        <f t="shared" si="9"/>
        <v>0</v>
      </c>
      <c r="L27" s="540">
        <f t="shared" ref="L27" si="10">L257</f>
        <v>0</v>
      </c>
      <c r="M27" s="641" t="e">
        <f t="shared" si="4"/>
        <v>#DIV/0!</v>
      </c>
      <c r="O27" s="642" t="s">
        <v>375</v>
      </c>
      <c r="P27" s="643" t="s">
        <v>476</v>
      </c>
    </row>
    <row r="28" spans="2:16" s="3" customFormat="1" ht="14.5">
      <c r="B28" s="547" t="s">
        <v>382</v>
      </c>
      <c r="C28" s="540">
        <f t="shared" ref="C28:K28" si="11">SUM(C23:C27)</f>
        <v>294.048412846372</v>
      </c>
      <c r="D28" s="540">
        <f t="shared" si="11"/>
        <v>553.70674743923109</v>
      </c>
      <c r="E28" s="540">
        <f t="shared" si="11"/>
        <v>0</v>
      </c>
      <c r="F28" s="540">
        <f t="shared" si="11"/>
        <v>0</v>
      </c>
      <c r="G28" s="540">
        <f t="shared" si="11"/>
        <v>0</v>
      </c>
      <c r="H28" s="540">
        <f t="shared" si="11"/>
        <v>0</v>
      </c>
      <c r="I28" s="540">
        <f t="shared" si="11"/>
        <v>0</v>
      </c>
      <c r="J28" s="540">
        <f t="shared" si="11"/>
        <v>0</v>
      </c>
      <c r="K28" s="540">
        <f t="shared" si="11"/>
        <v>0</v>
      </c>
      <c r="L28" s="540">
        <f t="shared" ref="L28" si="12">SUM(L23:L27)</f>
        <v>0</v>
      </c>
      <c r="M28" s="641" t="e">
        <f t="shared" si="4"/>
        <v>#DIV/0!</v>
      </c>
      <c r="O28" s="307" t="s">
        <v>382</v>
      </c>
    </row>
    <row r="29" spans="2:16" s="3" customFormat="1" ht="13">
      <c r="B29" s="245" t="s">
        <v>383</v>
      </c>
      <c r="C29" s="187"/>
      <c r="D29" s="187">
        <f t="shared" ref="D29:L29" si="13">D28/C28-1</f>
        <v>0.88304620344446372</v>
      </c>
      <c r="E29" s="187">
        <f t="shared" si="13"/>
        <v>-1</v>
      </c>
      <c r="F29" s="187" t="e">
        <f t="shared" si="13"/>
        <v>#DIV/0!</v>
      </c>
      <c r="G29" s="187" t="e">
        <f t="shared" si="13"/>
        <v>#DIV/0!</v>
      </c>
      <c r="H29" s="187" t="e">
        <f t="shared" si="13"/>
        <v>#DIV/0!</v>
      </c>
      <c r="I29" s="187" t="e">
        <f t="shared" si="13"/>
        <v>#DIV/0!</v>
      </c>
      <c r="J29" s="187" t="e">
        <f t="shared" si="13"/>
        <v>#DIV/0!</v>
      </c>
      <c r="K29" s="187" t="e">
        <f t="shared" si="13"/>
        <v>#DIV/0!</v>
      </c>
      <c r="L29" s="187" t="e">
        <f t="shared" si="13"/>
        <v>#DIV/0!</v>
      </c>
    </row>
    <row r="30" spans="2:16" s="3" customFormat="1" ht="14.5">
      <c r="B30" s="548"/>
      <c r="C30" s="186"/>
      <c r="D30" s="186"/>
      <c r="E30" s="186"/>
      <c r="F30" s="186"/>
      <c r="G30" s="186"/>
      <c r="H30" s="186"/>
      <c r="I30" s="186"/>
      <c r="J30" s="186"/>
      <c r="K30" s="186"/>
      <c r="L30" s="186"/>
    </row>
    <row r="31" spans="2:16" s="3" customFormat="1" ht="13">
      <c r="C31" s="186"/>
      <c r="D31" s="186"/>
      <c r="E31" s="186"/>
      <c r="F31" s="186"/>
      <c r="G31" s="186"/>
      <c r="H31" s="186"/>
      <c r="I31" s="186"/>
      <c r="J31" s="186"/>
      <c r="K31" s="186"/>
      <c r="L31" s="186"/>
    </row>
    <row r="32" spans="2:16" s="3" customFormat="1" ht="18.5">
      <c r="B32" s="550" t="s">
        <v>378</v>
      </c>
      <c r="C32" s="186"/>
      <c r="D32" s="186"/>
      <c r="E32" s="186"/>
      <c r="F32" s="186"/>
      <c r="G32" s="186"/>
      <c r="H32" s="186"/>
      <c r="I32" s="186"/>
      <c r="J32" s="186"/>
      <c r="K32" s="186"/>
      <c r="L32" s="186"/>
    </row>
    <row r="33" spans="3:12" s="3" customFormat="1" ht="13">
      <c r="C33" s="186"/>
      <c r="D33" s="186"/>
      <c r="E33" s="186"/>
      <c r="F33" s="186"/>
      <c r="G33" s="186"/>
      <c r="H33" s="186"/>
      <c r="I33" s="186"/>
      <c r="J33" s="186"/>
      <c r="K33" s="186"/>
      <c r="L33" s="186"/>
    </row>
    <row r="34" spans="3:12" s="3" customFormat="1" ht="13">
      <c r="C34" s="186"/>
      <c r="D34" s="186"/>
      <c r="E34" s="186"/>
      <c r="F34" s="186"/>
      <c r="G34" s="186"/>
      <c r="H34" s="186"/>
      <c r="I34" s="186"/>
      <c r="J34" s="186"/>
      <c r="K34" s="186"/>
      <c r="L34" s="186"/>
    </row>
    <row r="35" spans="3:12" s="3" customFormat="1" ht="13">
      <c r="C35" s="186"/>
      <c r="D35" s="186"/>
      <c r="E35" s="186"/>
      <c r="F35" s="186"/>
      <c r="G35" s="186"/>
      <c r="H35" s="186"/>
      <c r="I35" s="186"/>
      <c r="J35" s="186"/>
      <c r="K35" s="186"/>
      <c r="L35" s="186"/>
    </row>
    <row r="36" spans="3:12" s="3" customFormat="1" ht="13">
      <c r="C36" s="186"/>
      <c r="D36" s="186"/>
      <c r="E36" s="186"/>
      <c r="F36" s="186"/>
      <c r="G36" s="186"/>
      <c r="H36" s="186"/>
      <c r="I36" s="186"/>
      <c r="J36" s="186"/>
      <c r="K36" s="186"/>
      <c r="L36" s="186"/>
    </row>
    <row r="37" spans="3:12" s="3" customFormat="1" ht="13">
      <c r="C37" s="186"/>
      <c r="D37" s="186"/>
      <c r="E37" s="186"/>
      <c r="F37" s="186"/>
      <c r="G37" s="186"/>
      <c r="H37" s="186"/>
      <c r="I37" s="186"/>
      <c r="J37" s="186"/>
      <c r="K37" s="186"/>
      <c r="L37" s="186"/>
    </row>
    <row r="38" spans="3:12" s="3" customFormat="1" ht="13">
      <c r="C38" s="186"/>
      <c r="D38" s="186"/>
      <c r="E38" s="186"/>
      <c r="F38" s="186"/>
      <c r="G38" s="186"/>
      <c r="H38" s="186"/>
      <c r="I38" s="186"/>
      <c r="J38" s="186"/>
      <c r="K38" s="186"/>
      <c r="L38" s="186"/>
    </row>
    <row r="39" spans="3:12" s="3" customFormat="1" ht="13">
      <c r="C39" s="186"/>
      <c r="D39" s="186"/>
      <c r="E39" s="186"/>
      <c r="F39" s="186"/>
      <c r="G39" s="186"/>
      <c r="H39" s="186"/>
      <c r="I39" s="186"/>
      <c r="J39" s="186"/>
      <c r="K39" s="186"/>
      <c r="L39" s="186"/>
    </row>
    <row r="40" spans="3:12" s="3" customFormat="1" ht="13">
      <c r="C40" s="186"/>
      <c r="D40" s="186"/>
      <c r="E40" s="186"/>
      <c r="F40" s="186"/>
      <c r="G40" s="186"/>
      <c r="H40" s="186"/>
      <c r="I40" s="186"/>
      <c r="J40" s="186"/>
      <c r="K40" s="186"/>
      <c r="L40" s="186"/>
    </row>
    <row r="41" spans="3:12" s="3" customFormat="1" ht="13">
      <c r="C41" s="186"/>
      <c r="D41" s="186"/>
      <c r="E41" s="186"/>
      <c r="F41" s="186"/>
      <c r="G41" s="186"/>
      <c r="H41" s="186"/>
      <c r="I41" s="186"/>
      <c r="J41" s="186"/>
      <c r="K41" s="186"/>
      <c r="L41" s="186"/>
    </row>
    <row r="42" spans="3:12" s="3" customFormat="1" ht="13">
      <c r="C42" s="186"/>
      <c r="D42" s="186"/>
      <c r="E42" s="186"/>
      <c r="F42" s="186"/>
      <c r="G42" s="186"/>
      <c r="H42" s="186"/>
      <c r="I42" s="186"/>
      <c r="J42" s="186"/>
      <c r="K42" s="186"/>
      <c r="L42" s="186"/>
    </row>
    <row r="43" spans="3:12" s="3" customFormat="1" ht="13">
      <c r="C43" s="186"/>
      <c r="D43" s="186"/>
      <c r="E43" s="186"/>
      <c r="F43" s="186"/>
      <c r="G43" s="186"/>
      <c r="H43" s="186"/>
      <c r="I43" s="186"/>
      <c r="J43" s="186"/>
      <c r="K43" s="186"/>
      <c r="L43" s="186"/>
    </row>
    <row r="44" spans="3:12" s="3" customFormat="1" ht="13">
      <c r="C44" s="186"/>
      <c r="D44" s="186"/>
      <c r="E44" s="186"/>
      <c r="F44" s="186"/>
      <c r="G44" s="186"/>
      <c r="H44" s="186"/>
      <c r="I44" s="186"/>
      <c r="J44" s="186"/>
      <c r="K44" s="186"/>
      <c r="L44" s="186"/>
    </row>
    <row r="45" spans="3:12" s="3" customFormat="1"/>
    <row r="46" spans="3:12" s="3" customFormat="1"/>
    <row r="47" spans="3:12" s="3" customFormat="1"/>
    <row r="48" spans="3:12" s="3" customFormat="1"/>
    <row r="49" spans="2:12" s="3" customFormat="1"/>
    <row r="50" spans="2:12" s="3" customFormat="1"/>
    <row r="51" spans="2:12" s="3" customFormat="1"/>
    <row r="53" spans="2:12" s="3" customFormat="1"/>
    <row r="54" spans="2:12" s="3" customFormat="1"/>
    <row r="55" spans="2:12" s="3" customFormat="1" ht="13">
      <c r="B55" s="631" t="s">
        <v>462</v>
      </c>
      <c r="C55" s="630">
        <v>2016</v>
      </c>
      <c r="D55" s="630">
        <v>2017</v>
      </c>
      <c r="E55" s="630">
        <v>2018</v>
      </c>
      <c r="F55" s="630">
        <v>2019</v>
      </c>
      <c r="G55" s="630">
        <v>2020</v>
      </c>
      <c r="H55" s="630">
        <v>2021</v>
      </c>
      <c r="I55" s="630">
        <v>2022</v>
      </c>
      <c r="J55" s="630">
        <v>2023</v>
      </c>
      <c r="K55" s="630">
        <v>2024</v>
      </c>
      <c r="L55" s="630">
        <v>2025</v>
      </c>
    </row>
    <row r="56" spans="2:12" s="3" customFormat="1" ht="14.5">
      <c r="B56" s="547" t="s">
        <v>369</v>
      </c>
      <c r="C56" s="540">
        <f t="shared" ref="C56:K56" si="14">C131</f>
        <v>88200.6</v>
      </c>
      <c r="D56" s="540">
        <f t="shared" si="14"/>
        <v>683412.1</v>
      </c>
      <c r="E56" s="540"/>
      <c r="F56" s="540"/>
      <c r="G56" s="540"/>
      <c r="H56" s="540"/>
      <c r="I56" s="540"/>
      <c r="J56" s="540"/>
      <c r="K56" s="540"/>
      <c r="L56" s="540"/>
    </row>
    <row r="57" spans="2:12" s="3" customFormat="1" ht="14.5">
      <c r="B57" s="547" t="s">
        <v>373</v>
      </c>
      <c r="C57" s="540">
        <f t="shared" ref="C57:J57" si="15">C247+C173</f>
        <v>0</v>
      </c>
      <c r="D57" s="540">
        <f t="shared" si="15"/>
        <v>0</v>
      </c>
      <c r="E57" s="540"/>
      <c r="F57" s="540"/>
      <c r="G57" s="540"/>
      <c r="H57" s="540"/>
      <c r="I57" s="540"/>
      <c r="J57" s="540"/>
      <c r="K57" s="540"/>
      <c r="L57" s="540"/>
    </row>
    <row r="58" spans="2:12" s="3" customFormat="1" ht="14.5">
      <c r="B58" s="547" t="s">
        <v>372</v>
      </c>
      <c r="C58" s="540">
        <f t="shared" ref="C58:K58" si="16">C209+C169</f>
        <v>200861</v>
      </c>
      <c r="D58" s="540">
        <f t="shared" si="16"/>
        <v>710038</v>
      </c>
      <c r="E58" s="540"/>
      <c r="F58" s="540"/>
      <c r="G58" s="540"/>
      <c r="H58" s="540"/>
      <c r="I58" s="540"/>
      <c r="J58" s="540"/>
      <c r="K58" s="540"/>
      <c r="L58" s="540"/>
    </row>
    <row r="59" spans="2:12" s="3" customFormat="1" ht="14.5">
      <c r="B59" s="547" t="s">
        <v>463</v>
      </c>
      <c r="C59" s="634">
        <f>C96+C243</f>
        <v>210043.5</v>
      </c>
      <c r="D59" s="634">
        <f t="shared" ref="D59:L59" si="17">D96+D243</f>
        <v>386131.03999999992</v>
      </c>
      <c r="E59" s="634"/>
      <c r="F59" s="634"/>
      <c r="G59" s="634"/>
      <c r="H59" s="634"/>
      <c r="I59" s="634"/>
      <c r="J59" s="634"/>
      <c r="K59" s="634"/>
      <c r="L59" s="634"/>
    </row>
    <row r="60" spans="2:12" s="3" customFormat="1" ht="14.5">
      <c r="B60" s="547" t="s">
        <v>455</v>
      </c>
      <c r="C60" s="634">
        <f>C245+C98+C171</f>
        <v>63548.87999999999</v>
      </c>
      <c r="D60" s="634">
        <f t="shared" ref="D60:L60" si="18">D245+D98+D171</f>
        <v>434849.46</v>
      </c>
      <c r="E60" s="634"/>
      <c r="F60" s="634"/>
      <c r="G60" s="634"/>
      <c r="H60" s="634"/>
      <c r="I60" s="634"/>
      <c r="J60" s="634"/>
      <c r="K60" s="634"/>
      <c r="L60" s="634"/>
    </row>
    <row r="61" spans="2:12" s="3" customFormat="1" ht="14.5">
      <c r="B61" s="547" t="s">
        <v>370</v>
      </c>
      <c r="C61" s="540">
        <f t="shared" ref="C61:K61" si="19">C133</f>
        <v>0</v>
      </c>
      <c r="D61" s="540">
        <f t="shared" si="19"/>
        <v>0</v>
      </c>
      <c r="E61" s="540"/>
      <c r="F61" s="540"/>
      <c r="G61" s="540"/>
      <c r="H61" s="540"/>
      <c r="I61" s="540"/>
      <c r="J61" s="540"/>
      <c r="K61" s="540"/>
      <c r="L61" s="540"/>
    </row>
    <row r="62" spans="2:12" s="3" customFormat="1" ht="14.5">
      <c r="B62" s="547" t="s">
        <v>359</v>
      </c>
      <c r="C62" s="540">
        <f>C100+C249</f>
        <v>0</v>
      </c>
      <c r="D62" s="540">
        <f t="shared" ref="D62:L62" si="20">D100+D249</f>
        <v>0</v>
      </c>
      <c r="E62" s="540"/>
      <c r="F62" s="540"/>
      <c r="G62" s="540"/>
      <c r="H62" s="540"/>
      <c r="I62" s="540"/>
      <c r="J62" s="540"/>
      <c r="K62" s="540"/>
      <c r="L62" s="540"/>
    </row>
    <row r="63" spans="2:12" s="3" customFormat="1" ht="14.5">
      <c r="B63" s="547" t="s">
        <v>329</v>
      </c>
      <c r="C63" s="540">
        <f t="shared" ref="C63:L63" si="21">C135+C175+C211+C251</f>
        <v>0</v>
      </c>
      <c r="D63" s="540">
        <f t="shared" si="21"/>
        <v>0</v>
      </c>
      <c r="E63" s="540"/>
      <c r="F63" s="540"/>
      <c r="G63" s="540"/>
      <c r="H63" s="540"/>
      <c r="I63" s="540"/>
      <c r="J63" s="540"/>
      <c r="K63" s="540"/>
      <c r="L63" s="540"/>
    </row>
    <row r="64" spans="2:12" s="3" customFormat="1" ht="14.5">
      <c r="B64" s="547" t="s">
        <v>454</v>
      </c>
      <c r="C64" s="540">
        <f t="shared" ref="C64:L64" si="22">C137+C177+C253</f>
        <v>0</v>
      </c>
      <c r="D64" s="540">
        <f t="shared" si="22"/>
        <v>5.6000000000000005</v>
      </c>
      <c r="E64" s="540"/>
      <c r="F64" s="540"/>
      <c r="G64" s="540"/>
      <c r="H64" s="540"/>
      <c r="I64" s="540"/>
      <c r="J64" s="540"/>
      <c r="K64" s="540"/>
      <c r="L64" s="540"/>
    </row>
    <row r="65" spans="2:12" s="3" customFormat="1" ht="14.5">
      <c r="B65" s="547" t="s">
        <v>332</v>
      </c>
      <c r="C65" s="540">
        <f t="shared" ref="C65:K65" si="23">C102</f>
        <v>0</v>
      </c>
      <c r="D65" s="540">
        <f t="shared" si="23"/>
        <v>0</v>
      </c>
      <c r="E65" s="540"/>
      <c r="F65" s="540"/>
      <c r="G65" s="540"/>
      <c r="H65" s="540"/>
      <c r="I65" s="540"/>
      <c r="J65" s="540"/>
      <c r="K65" s="540"/>
      <c r="L65" s="540"/>
    </row>
    <row r="66" spans="2:12" s="3" customFormat="1" ht="14.5">
      <c r="B66" s="547" t="s">
        <v>481</v>
      </c>
      <c r="C66" s="543">
        <f>C179</f>
        <v>0</v>
      </c>
      <c r="D66" s="543">
        <f t="shared" ref="D66:L66" si="24">D179</f>
        <v>0</v>
      </c>
      <c r="E66" s="543"/>
      <c r="F66" s="543"/>
      <c r="G66" s="543"/>
      <c r="H66" s="543"/>
      <c r="I66" s="543"/>
      <c r="J66" s="543"/>
      <c r="K66" s="543"/>
      <c r="L66" s="543"/>
    </row>
    <row r="67" spans="2:12" s="3" customFormat="1" ht="14.5">
      <c r="B67" s="549" t="s">
        <v>13</v>
      </c>
      <c r="C67" s="540">
        <f>SUM(C56:C66)</f>
        <v>562653.98</v>
      </c>
      <c r="D67" s="540">
        <f t="shared" ref="D67:L67" si="25">SUM(D56:D66)</f>
        <v>2214436.2000000002</v>
      </c>
      <c r="E67" s="540"/>
      <c r="F67" s="540"/>
      <c r="G67" s="540"/>
      <c r="H67" s="540"/>
      <c r="I67" s="540"/>
      <c r="J67" s="540"/>
      <c r="K67" s="540"/>
      <c r="L67" s="540"/>
    </row>
    <row r="68" spans="2:12" s="3" customFormat="1" ht="13">
      <c r="I68" s="58"/>
      <c r="J68" s="58"/>
      <c r="K68" s="58"/>
      <c r="L68" s="58"/>
    </row>
    <row r="69" spans="2:12" s="3" customFormat="1" ht="13">
      <c r="C69" s="186"/>
      <c r="D69" s="186"/>
      <c r="E69" s="186"/>
      <c r="F69" s="186"/>
      <c r="G69" s="186"/>
      <c r="H69" s="186"/>
      <c r="I69" s="186"/>
      <c r="J69" s="186"/>
      <c r="K69" s="186"/>
      <c r="L69" s="186"/>
    </row>
    <row r="70" spans="2:12" s="3" customFormat="1" ht="13">
      <c r="C70" s="186"/>
      <c r="D70" s="186"/>
      <c r="E70" s="186"/>
      <c r="F70" s="186"/>
      <c r="G70" s="186"/>
      <c r="H70" s="186"/>
      <c r="I70" s="186"/>
      <c r="J70" s="186"/>
      <c r="K70" s="186"/>
      <c r="L70" s="186"/>
    </row>
    <row r="71" spans="2:12" s="3" customFormat="1" ht="13">
      <c r="C71" s="186"/>
      <c r="D71" s="186"/>
      <c r="E71" s="186"/>
      <c r="F71" s="186"/>
      <c r="G71" s="186"/>
      <c r="H71" s="186"/>
      <c r="I71" s="186"/>
      <c r="J71" s="186"/>
      <c r="K71" s="186"/>
      <c r="L71" s="186"/>
    </row>
    <row r="72" spans="2:12" s="3" customFormat="1" ht="13">
      <c r="C72" s="186"/>
      <c r="D72" s="186"/>
      <c r="E72" s="186"/>
      <c r="F72" s="186"/>
      <c r="G72" s="186"/>
      <c r="H72" s="186"/>
      <c r="I72" s="186"/>
      <c r="J72" s="186"/>
      <c r="K72" s="186"/>
      <c r="L72" s="186"/>
    </row>
    <row r="73" spans="2:12" s="3" customFormat="1" ht="13">
      <c r="C73" s="186"/>
      <c r="D73" s="186"/>
      <c r="E73" s="186"/>
      <c r="F73" s="186"/>
      <c r="G73" s="186"/>
      <c r="H73" s="186"/>
      <c r="I73" s="186"/>
      <c r="J73" s="186"/>
      <c r="K73" s="186"/>
      <c r="L73" s="186"/>
    </row>
    <row r="74" spans="2:12" s="3" customFormat="1" ht="13">
      <c r="C74" s="186"/>
      <c r="D74" s="186"/>
      <c r="E74" s="186"/>
      <c r="F74" s="186"/>
      <c r="G74" s="186"/>
      <c r="H74" s="186"/>
      <c r="I74" s="186"/>
      <c r="J74" s="186"/>
      <c r="K74" s="186"/>
      <c r="L74" s="186"/>
    </row>
    <row r="75" spans="2:12" s="3" customFormat="1" ht="13">
      <c r="C75" s="186"/>
      <c r="D75" s="186"/>
      <c r="E75" s="186"/>
      <c r="F75" s="186"/>
      <c r="G75" s="186"/>
      <c r="H75" s="186"/>
      <c r="I75" s="186"/>
      <c r="J75" s="186"/>
      <c r="K75" s="186"/>
      <c r="L75" s="186"/>
    </row>
    <row r="76" spans="2:12" s="3" customFormat="1" ht="13">
      <c r="C76" s="186"/>
      <c r="D76" s="186"/>
      <c r="E76" s="186"/>
      <c r="F76" s="186"/>
      <c r="G76" s="186"/>
      <c r="H76" s="186"/>
      <c r="I76" s="186"/>
      <c r="J76" s="186"/>
      <c r="K76" s="186"/>
      <c r="L76" s="186"/>
    </row>
    <row r="77" spans="2:12" s="3" customFormat="1" ht="13">
      <c r="C77" s="186"/>
      <c r="D77" s="186"/>
      <c r="E77" s="186"/>
      <c r="F77" s="186"/>
      <c r="G77" s="186"/>
      <c r="H77" s="186"/>
      <c r="I77" s="186"/>
      <c r="J77" s="186"/>
      <c r="K77" s="186"/>
      <c r="L77" s="186"/>
    </row>
    <row r="78" spans="2:12" s="3" customFormat="1" ht="13">
      <c r="C78" s="186"/>
      <c r="D78" s="186"/>
      <c r="E78" s="186"/>
      <c r="F78" s="186"/>
      <c r="G78" s="186"/>
      <c r="H78" s="186"/>
      <c r="I78" s="186"/>
      <c r="J78" s="186"/>
      <c r="K78" s="186"/>
      <c r="L78" s="186"/>
    </row>
    <row r="79" spans="2:12" s="3" customFormat="1" ht="13">
      <c r="C79" s="186"/>
      <c r="D79" s="186"/>
      <c r="E79" s="186"/>
      <c r="F79" s="186"/>
      <c r="G79" s="186"/>
      <c r="H79" s="186"/>
      <c r="I79" s="186"/>
      <c r="J79" s="186"/>
      <c r="K79" s="186"/>
      <c r="L79" s="186"/>
    </row>
    <row r="80" spans="2:12" s="3" customFormat="1" ht="13">
      <c r="C80" s="186"/>
      <c r="D80" s="186"/>
      <c r="E80" s="186"/>
      <c r="F80" s="186"/>
      <c r="G80" s="186"/>
      <c r="H80" s="186"/>
      <c r="I80" s="186"/>
      <c r="J80" s="186"/>
      <c r="K80" s="186"/>
      <c r="L80" s="186"/>
    </row>
    <row r="81" spans="2:76" s="3" customFormat="1" ht="13">
      <c r="C81" s="186"/>
      <c r="D81" s="186"/>
      <c r="E81" s="186"/>
      <c r="F81" s="186"/>
      <c r="G81" s="186"/>
      <c r="H81" s="186"/>
      <c r="I81" s="186"/>
      <c r="J81" s="186"/>
      <c r="K81" s="186"/>
      <c r="L81" s="186"/>
    </row>
    <row r="82" spans="2:76" s="3" customFormat="1" ht="13">
      <c r="C82" s="186"/>
      <c r="D82" s="186"/>
      <c r="E82" s="186"/>
      <c r="F82" s="186"/>
      <c r="G82" s="186"/>
      <c r="H82" s="186"/>
      <c r="I82" s="186"/>
      <c r="J82" s="186"/>
      <c r="K82" s="186"/>
      <c r="L82" s="186"/>
    </row>
    <row r="83" spans="2:76" s="3" customFormat="1" ht="13">
      <c r="C83" s="186"/>
      <c r="D83" s="186"/>
      <c r="E83" s="186"/>
      <c r="F83" s="186"/>
      <c r="G83" s="186"/>
      <c r="H83" s="186"/>
      <c r="I83" s="186"/>
      <c r="J83" s="186"/>
      <c r="K83" s="186"/>
      <c r="L83" s="186"/>
    </row>
    <row r="84" spans="2:76" s="3" customFormat="1" ht="13">
      <c r="C84" s="186"/>
      <c r="D84" s="186"/>
      <c r="E84" s="186"/>
      <c r="F84" s="186"/>
      <c r="G84" s="186"/>
      <c r="H84" s="186"/>
      <c r="I84" s="186"/>
      <c r="J84" s="186"/>
      <c r="K84" s="186"/>
      <c r="L84" s="186"/>
    </row>
    <row r="85" spans="2:76" s="3" customFormat="1" ht="13">
      <c r="C85" s="186"/>
      <c r="D85" s="186"/>
      <c r="E85" s="186"/>
      <c r="F85" s="186"/>
      <c r="G85" s="186"/>
      <c r="H85" s="186"/>
      <c r="I85" s="186"/>
      <c r="J85" s="186"/>
      <c r="K85" s="186"/>
      <c r="L85" s="186"/>
    </row>
    <row r="86" spans="2:76" s="3" customFormat="1" ht="13">
      <c r="C86" s="186"/>
      <c r="D86" s="186"/>
      <c r="E86" s="186"/>
      <c r="F86" s="186"/>
      <c r="G86" s="186"/>
      <c r="H86" s="186"/>
      <c r="I86" s="186"/>
      <c r="J86" s="186"/>
      <c r="K86" s="186"/>
      <c r="L86" s="186"/>
    </row>
    <row r="87" spans="2:76" s="3" customFormat="1" ht="13">
      <c r="C87" s="186"/>
      <c r="D87" s="186"/>
      <c r="E87" s="186"/>
      <c r="F87" s="186"/>
      <c r="G87" s="186"/>
      <c r="H87" s="186"/>
      <c r="I87" s="186"/>
      <c r="J87" s="186"/>
      <c r="K87" s="186"/>
      <c r="L87" s="186"/>
    </row>
    <row r="88" spans="2:76" ht="13">
      <c r="B88" s="186"/>
      <c r="C88" s="186"/>
      <c r="D88" s="186"/>
      <c r="E88" s="186"/>
      <c r="F88" s="186"/>
      <c r="G88" s="186"/>
      <c r="H88" s="186"/>
      <c r="I88" s="186"/>
      <c r="J88" s="186"/>
      <c r="K88" s="186"/>
      <c r="L88" s="186"/>
    </row>
    <row r="89" spans="2:76" ht="13">
      <c r="B89" s="538" t="s">
        <v>363</v>
      </c>
      <c r="C89" s="630">
        <v>2016</v>
      </c>
      <c r="D89" s="630">
        <v>2017</v>
      </c>
      <c r="E89" s="630">
        <v>2018</v>
      </c>
      <c r="F89" s="630">
        <v>2019</v>
      </c>
      <c r="G89" s="630">
        <v>2020</v>
      </c>
      <c r="H89" s="630">
        <v>2021</v>
      </c>
      <c r="I89" s="630">
        <v>2022</v>
      </c>
      <c r="J89" s="630">
        <v>2023</v>
      </c>
      <c r="K89" s="630">
        <v>2024</v>
      </c>
      <c r="L89" s="630">
        <v>2025</v>
      </c>
    </row>
    <row r="90" spans="2:76" ht="13">
      <c r="B90" s="190" t="s">
        <v>364</v>
      </c>
      <c r="C90" s="617">
        <v>126888.24939167958</v>
      </c>
      <c r="D90" s="617">
        <v>89268.791592887108</v>
      </c>
      <c r="E90" s="617"/>
      <c r="F90" s="617"/>
      <c r="G90" s="617"/>
      <c r="H90" s="617"/>
      <c r="I90" s="617"/>
      <c r="J90" s="617"/>
      <c r="K90" s="617"/>
      <c r="L90" s="617"/>
      <c r="M90" s="3"/>
    </row>
    <row r="91" spans="2:76" ht="13">
      <c r="B91" s="539" t="str">
        <f>"% consumed by "&amp;B89</f>
        <v>% consumed by Google</v>
      </c>
      <c r="C91" s="618">
        <v>0.15</v>
      </c>
      <c r="D91" s="618">
        <v>0.15</v>
      </c>
      <c r="E91" s="618"/>
      <c r="F91" s="618"/>
      <c r="G91" s="618"/>
      <c r="H91" s="618"/>
      <c r="I91" s="618"/>
      <c r="J91" s="618"/>
      <c r="K91" s="618"/>
      <c r="L91" s="618"/>
      <c r="M91" s="3"/>
    </row>
    <row r="92" spans="2:76" s="3" customFormat="1" ht="13">
      <c r="B92" s="542" t="s">
        <v>465</v>
      </c>
      <c r="C92" s="617">
        <v>186701.61600000001</v>
      </c>
      <c r="D92" s="617">
        <v>224971.93949999998</v>
      </c>
      <c r="E92" s="617"/>
      <c r="F92" s="617"/>
      <c r="G92" s="617"/>
      <c r="H92" s="617"/>
      <c r="I92" s="617"/>
      <c r="J92" s="617"/>
      <c r="K92" s="617"/>
      <c r="L92" s="617"/>
    </row>
    <row r="93" spans="2:76" s="3" customFormat="1" ht="13">
      <c r="B93" s="539" t="str">
        <f>"% consumed by "&amp;B89</f>
        <v>% consumed by Google</v>
      </c>
      <c r="C93" s="618">
        <v>0.6</v>
      </c>
      <c r="D93" s="618">
        <v>0.7</v>
      </c>
      <c r="E93" s="618"/>
      <c r="F93" s="618"/>
      <c r="G93" s="618"/>
      <c r="H93" s="618"/>
      <c r="I93" s="618"/>
      <c r="J93" s="618"/>
      <c r="K93" s="618"/>
      <c r="L93" s="618"/>
    </row>
    <row r="94" spans="2:76" ht="13">
      <c r="B94" s="542" t="s">
        <v>466</v>
      </c>
      <c r="C94" s="617">
        <v>32914.629999999997</v>
      </c>
      <c r="D94" s="617">
        <v>40330.800000000003</v>
      </c>
      <c r="E94" s="617"/>
      <c r="F94" s="617"/>
      <c r="G94" s="617"/>
      <c r="H94" s="617"/>
      <c r="I94" s="617"/>
      <c r="J94" s="617"/>
      <c r="K94" s="617"/>
      <c r="L94" s="617"/>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row>
    <row r="95" spans="2:76" ht="13">
      <c r="B95" s="615" t="str">
        <f>B91</f>
        <v>% consumed by Google</v>
      </c>
      <c r="C95" s="618">
        <v>0.1</v>
      </c>
      <c r="D95" s="618">
        <v>0.1</v>
      </c>
      <c r="E95" s="618"/>
      <c r="F95" s="618"/>
      <c r="G95" s="618"/>
      <c r="H95" s="618"/>
      <c r="I95" s="618"/>
      <c r="J95" s="618"/>
      <c r="K95" s="618"/>
      <c r="L95" s="618"/>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row>
    <row r="96" spans="2:76" s="186" customFormat="1" ht="13">
      <c r="B96" s="542" t="s">
        <v>453</v>
      </c>
      <c r="C96" s="617">
        <v>126026.09999999999</v>
      </c>
      <c r="D96" s="617">
        <v>270291.72799999994</v>
      </c>
      <c r="E96" s="617"/>
      <c r="F96" s="617"/>
      <c r="G96" s="617"/>
      <c r="H96" s="617"/>
      <c r="I96" s="617"/>
      <c r="J96" s="617"/>
      <c r="K96" s="617"/>
      <c r="L96" s="617"/>
      <c r="M96" s="614"/>
      <c r="N96" s="614"/>
      <c r="O96" s="614"/>
      <c r="P96" s="614"/>
      <c r="Q96" s="614"/>
      <c r="R96" s="614"/>
      <c r="S96" s="614"/>
      <c r="T96" s="614"/>
      <c r="U96" s="614"/>
    </row>
    <row r="97" spans="2:76" s="186" customFormat="1" ht="13">
      <c r="B97" s="615" t="s">
        <v>456</v>
      </c>
      <c r="C97" s="618">
        <v>0.6</v>
      </c>
      <c r="D97" s="618">
        <v>0.7</v>
      </c>
      <c r="E97" s="618"/>
      <c r="F97" s="618"/>
      <c r="G97" s="619"/>
      <c r="H97" s="619"/>
      <c r="I97" s="619"/>
      <c r="J97" s="619"/>
      <c r="K97" s="618"/>
      <c r="L97" s="618"/>
    </row>
    <row r="98" spans="2:76" ht="13">
      <c r="B98" s="542" t="s">
        <v>455</v>
      </c>
      <c r="C98" s="616">
        <v>38129.327999999994</v>
      </c>
      <c r="D98" s="616">
        <v>282652.14900000003</v>
      </c>
      <c r="E98" s="616"/>
      <c r="F98" s="616"/>
      <c r="G98" s="616"/>
      <c r="H98" s="616"/>
      <c r="I98" s="616"/>
      <c r="J98" s="616"/>
      <c r="K98" s="616"/>
      <c r="L98" s="616"/>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row>
    <row r="99" spans="2:76" ht="13">
      <c r="B99" s="541" t="s">
        <v>456</v>
      </c>
      <c r="C99" s="618">
        <v>0.6</v>
      </c>
      <c r="D99" s="618">
        <v>0.65</v>
      </c>
      <c r="E99" s="618"/>
      <c r="F99" s="618"/>
      <c r="G99" s="618"/>
      <c r="H99" s="618"/>
      <c r="I99" s="618"/>
      <c r="J99" s="618"/>
      <c r="K99" s="618"/>
      <c r="L99" s="618"/>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row>
    <row r="100" spans="2:76" ht="13">
      <c r="B100" s="188" t="s">
        <v>464</v>
      </c>
      <c r="C100" s="617">
        <v>0</v>
      </c>
      <c r="D100" s="617">
        <v>0</v>
      </c>
      <c r="E100" s="617"/>
      <c r="F100" s="617"/>
      <c r="G100" s="617"/>
      <c r="H100" s="617"/>
      <c r="I100" s="617"/>
      <c r="J100" s="617"/>
      <c r="K100" s="617"/>
      <c r="L100" s="617"/>
    </row>
    <row r="101" spans="2:76" s="3" customFormat="1" ht="13">
      <c r="B101" s="624" t="s">
        <v>456</v>
      </c>
      <c r="C101" s="618">
        <v>0</v>
      </c>
      <c r="D101" s="618">
        <v>0</v>
      </c>
      <c r="E101" s="618"/>
      <c r="F101" s="618"/>
      <c r="G101" s="618"/>
      <c r="H101" s="618"/>
      <c r="I101" s="618"/>
      <c r="J101" s="618"/>
      <c r="K101" s="618"/>
      <c r="L101" s="618"/>
    </row>
    <row r="102" spans="2:76" ht="13">
      <c r="B102" s="219" t="s">
        <v>332</v>
      </c>
      <c r="C102" s="617">
        <v>0</v>
      </c>
      <c r="D102" s="617">
        <v>0</v>
      </c>
      <c r="E102" s="617"/>
      <c r="F102" s="617"/>
      <c r="G102" s="617"/>
      <c r="H102" s="617"/>
      <c r="I102" s="617"/>
      <c r="J102" s="617"/>
      <c r="K102" s="617"/>
      <c r="L102" s="617"/>
    </row>
    <row r="103" spans="2:76" ht="13">
      <c r="B103" s="186" t="s">
        <v>365</v>
      </c>
      <c r="C103" s="58">
        <v>0</v>
      </c>
      <c r="D103" s="58">
        <v>0</v>
      </c>
      <c r="E103" s="58"/>
      <c r="F103" s="58"/>
      <c r="G103" s="58"/>
      <c r="H103" s="58"/>
      <c r="I103" s="58"/>
      <c r="J103" s="58"/>
      <c r="K103" s="58"/>
      <c r="L103" s="58"/>
    </row>
    <row r="104" spans="2:76" ht="13">
      <c r="B104" s="188" t="s">
        <v>366</v>
      </c>
      <c r="C104" s="540">
        <f>(C90*10+C94*40+(C98+C96)*100+C100*400+C102*800)/10^6</f>
        <v>19.001010493916795</v>
      </c>
      <c r="D104" s="546">
        <f>(D90*10+D94*40+(D98+D96)*100+D100*400+D102*800)/10^6</f>
        <v>57.800307615928865</v>
      </c>
      <c r="E104" s="546"/>
      <c r="F104" s="546"/>
      <c r="G104" s="546"/>
      <c r="H104" s="546"/>
      <c r="I104" s="546"/>
      <c r="J104" s="546"/>
      <c r="K104" s="546"/>
      <c r="L104" s="546"/>
    </row>
    <row r="105" spans="2:76" ht="13">
      <c r="B105" s="188" t="s">
        <v>129</v>
      </c>
      <c r="C105" s="540">
        <v>94.079769954156802</v>
      </c>
      <c r="D105" s="540">
        <f t="shared" ref="D105:L105" si="26">D104+C105</f>
        <v>151.88007757008566</v>
      </c>
      <c r="E105" s="540"/>
      <c r="F105" s="540"/>
      <c r="G105" s="540"/>
      <c r="H105" s="540"/>
      <c r="I105" s="540"/>
      <c r="J105" s="540"/>
      <c r="K105" s="540"/>
      <c r="L105" s="540"/>
    </row>
    <row r="106" spans="2:76" ht="13">
      <c r="B106" s="212" t="s">
        <v>367</v>
      </c>
      <c r="C106" s="545">
        <v>0.42221242148363269</v>
      </c>
      <c r="D106" s="545">
        <f t="shared" ref="D106:L106" si="27">D105/C105-1</f>
        <v>0.6143755203067971</v>
      </c>
      <c r="E106" s="545"/>
      <c r="F106" s="545"/>
      <c r="G106" s="545"/>
      <c r="H106" s="545"/>
      <c r="I106" s="545"/>
      <c r="J106" s="545"/>
      <c r="K106" s="545"/>
      <c r="L106" s="545"/>
    </row>
    <row r="107" spans="2:76" ht="13">
      <c r="B107" s="186"/>
      <c r="C107" s="186"/>
      <c r="D107" s="186"/>
      <c r="E107" s="186"/>
      <c r="F107" s="186"/>
      <c r="G107" s="186"/>
      <c r="H107" s="186"/>
      <c r="I107" s="186"/>
      <c r="J107" s="186"/>
      <c r="K107" s="186"/>
      <c r="L107" s="186"/>
    </row>
    <row r="108" spans="2:76" s="3" customFormat="1" ht="13">
      <c r="C108" s="186"/>
      <c r="D108" s="186"/>
      <c r="E108" s="186"/>
      <c r="F108" s="186"/>
      <c r="G108" s="186"/>
      <c r="H108" s="186"/>
      <c r="I108" s="186"/>
      <c r="J108" s="186"/>
      <c r="K108" s="186"/>
      <c r="L108" s="186"/>
    </row>
    <row r="109" spans="2:76" s="3" customFormat="1" ht="13">
      <c r="C109" s="186"/>
      <c r="D109" s="186"/>
      <c r="E109" s="186"/>
      <c r="F109" s="186"/>
      <c r="G109" s="186"/>
      <c r="H109" s="186"/>
      <c r="I109" s="186"/>
      <c r="J109" s="186"/>
      <c r="K109" s="186"/>
      <c r="L109" s="186"/>
    </row>
    <row r="110" spans="2:76" s="3" customFormat="1" ht="13">
      <c r="C110" s="186"/>
      <c r="D110" s="186"/>
      <c r="E110" s="186"/>
      <c r="F110" s="186"/>
      <c r="G110" s="186"/>
      <c r="H110" s="186"/>
      <c r="I110" s="186"/>
      <c r="J110" s="186"/>
      <c r="K110" s="186"/>
      <c r="L110" s="186"/>
    </row>
    <row r="111" spans="2:76" s="3" customFormat="1" ht="13">
      <c r="C111" s="186"/>
      <c r="D111" s="186"/>
      <c r="E111" s="186"/>
      <c r="F111" s="186"/>
      <c r="G111" s="186"/>
      <c r="H111" s="186"/>
      <c r="I111" s="186"/>
      <c r="J111" s="186"/>
      <c r="K111" s="186"/>
      <c r="L111" s="186"/>
    </row>
    <row r="112" spans="2:76" s="3" customFormat="1" ht="13">
      <c r="C112" s="186"/>
      <c r="D112" s="186"/>
      <c r="E112" s="186"/>
      <c r="F112" s="186"/>
      <c r="G112" s="186"/>
      <c r="H112" s="186"/>
      <c r="I112" s="186"/>
      <c r="J112" s="186"/>
      <c r="K112" s="186"/>
      <c r="L112" s="186"/>
    </row>
    <row r="113" spans="2:13" s="3" customFormat="1" ht="13">
      <c r="C113" s="186"/>
      <c r="D113" s="186"/>
      <c r="E113" s="186"/>
      <c r="F113" s="186"/>
      <c r="G113" s="186"/>
      <c r="H113" s="186"/>
      <c r="I113" s="186"/>
      <c r="J113" s="186"/>
      <c r="K113" s="186"/>
      <c r="L113" s="186"/>
    </row>
    <row r="114" spans="2:13" s="3" customFormat="1" ht="13">
      <c r="C114" s="186"/>
      <c r="D114" s="186"/>
      <c r="E114" s="186"/>
      <c r="F114" s="186"/>
      <c r="G114" s="186"/>
      <c r="H114" s="186"/>
      <c r="I114" s="186"/>
      <c r="J114" s="186"/>
      <c r="K114" s="186"/>
      <c r="L114" s="186"/>
    </row>
    <row r="115" spans="2:13" s="3" customFormat="1" ht="13">
      <c r="C115" s="186"/>
      <c r="D115" s="186"/>
      <c r="E115" s="186"/>
      <c r="F115" s="186"/>
      <c r="G115" s="186"/>
      <c r="H115" s="186"/>
      <c r="I115" s="186"/>
      <c r="J115" s="186"/>
      <c r="K115" s="186"/>
      <c r="L115" s="186"/>
    </row>
    <row r="116" spans="2:13" s="3" customFormat="1" ht="13">
      <c r="C116" s="186"/>
      <c r="D116" s="186"/>
      <c r="E116" s="186"/>
      <c r="F116" s="186"/>
      <c r="G116" s="186"/>
      <c r="H116" s="186"/>
      <c r="I116" s="186"/>
      <c r="J116" s="186"/>
      <c r="K116" s="186"/>
      <c r="L116" s="186"/>
    </row>
    <row r="117" spans="2:13" s="3" customFormat="1" ht="13">
      <c r="C117" s="186"/>
      <c r="D117" s="186"/>
      <c r="E117" s="186"/>
      <c r="F117" s="186"/>
      <c r="G117" s="186"/>
      <c r="H117" s="186"/>
      <c r="I117" s="186"/>
      <c r="J117" s="186"/>
      <c r="K117" s="186"/>
      <c r="L117" s="186"/>
    </row>
    <row r="118" spans="2:13" s="3" customFormat="1" ht="13">
      <c r="C118" s="186"/>
      <c r="D118" s="186"/>
      <c r="E118" s="186"/>
      <c r="F118" s="186"/>
      <c r="G118" s="186"/>
      <c r="H118" s="186"/>
      <c r="I118" s="186"/>
      <c r="J118" s="186"/>
      <c r="K118" s="186"/>
      <c r="L118" s="186"/>
    </row>
    <row r="119" spans="2:13" s="3" customFormat="1" ht="13">
      <c r="C119" s="186"/>
      <c r="D119" s="186"/>
      <c r="E119" s="186"/>
      <c r="F119" s="186"/>
      <c r="G119" s="186"/>
      <c r="H119" s="186"/>
      <c r="I119" s="186"/>
      <c r="J119" s="186"/>
      <c r="K119" s="186"/>
      <c r="L119" s="186"/>
    </row>
    <row r="120" spans="2:13" s="3" customFormat="1" ht="13">
      <c r="C120" s="186"/>
      <c r="D120" s="186"/>
      <c r="E120" s="186"/>
      <c r="F120" s="186"/>
      <c r="G120" s="186"/>
      <c r="H120" s="186"/>
      <c r="I120" s="186"/>
      <c r="J120" s="186"/>
      <c r="K120" s="186"/>
      <c r="L120" s="186"/>
    </row>
    <row r="121" spans="2:13" s="3" customFormat="1" ht="13">
      <c r="C121" s="186"/>
      <c r="D121" s="186"/>
      <c r="E121" s="186"/>
      <c r="F121" s="186"/>
      <c r="G121" s="186"/>
      <c r="H121" s="186"/>
      <c r="I121" s="186"/>
      <c r="J121" s="186"/>
      <c r="K121" s="186"/>
      <c r="L121" s="186"/>
    </row>
    <row r="122" spans="2:13" s="3" customFormat="1" ht="13">
      <c r="C122" s="186"/>
      <c r="D122" s="186"/>
      <c r="E122" s="186"/>
      <c r="F122" s="186"/>
      <c r="G122" s="186"/>
      <c r="H122" s="186"/>
      <c r="I122" s="186"/>
      <c r="J122" s="186"/>
      <c r="K122" s="186"/>
      <c r="L122" s="186"/>
    </row>
    <row r="123" spans="2:13" s="3" customFormat="1" ht="13">
      <c r="C123" s="186"/>
      <c r="D123" s="186"/>
      <c r="E123" s="186"/>
      <c r="F123" s="186"/>
      <c r="G123" s="186"/>
      <c r="H123" s="186"/>
      <c r="I123" s="186"/>
      <c r="J123" s="186"/>
      <c r="K123" s="186"/>
      <c r="L123" s="186"/>
    </row>
    <row r="124" spans="2:13" s="3" customFormat="1" ht="13">
      <c r="C124" s="186"/>
      <c r="D124" s="186"/>
      <c r="E124" s="186"/>
      <c r="F124" s="186"/>
      <c r="G124" s="186"/>
      <c r="H124" s="186"/>
      <c r="I124" s="186"/>
      <c r="J124" s="186"/>
      <c r="K124" s="186"/>
      <c r="L124" s="186"/>
    </row>
    <row r="125" spans="2:13" ht="13">
      <c r="B125" s="186"/>
      <c r="C125" s="186"/>
      <c r="D125" s="186"/>
      <c r="E125" s="186"/>
      <c r="F125" s="186"/>
      <c r="G125" s="186"/>
      <c r="H125" s="186"/>
      <c r="I125" s="186"/>
      <c r="J125" s="186"/>
      <c r="K125" s="186"/>
      <c r="L125" s="186"/>
    </row>
    <row r="126" spans="2:13" ht="13">
      <c r="B126" s="538" t="s">
        <v>368</v>
      </c>
      <c r="C126" s="630">
        <v>2016</v>
      </c>
      <c r="D126" s="630">
        <v>2017</v>
      </c>
      <c r="E126" s="630">
        <v>2018</v>
      </c>
      <c r="F126" s="630">
        <v>2019</v>
      </c>
      <c r="G126" s="630">
        <v>2020</v>
      </c>
      <c r="H126" s="630">
        <v>2021</v>
      </c>
      <c r="I126" s="630">
        <v>2022</v>
      </c>
      <c r="J126" s="630">
        <v>2023</v>
      </c>
      <c r="K126" s="630">
        <v>2024</v>
      </c>
      <c r="L126" s="630">
        <v>2025</v>
      </c>
    </row>
    <row r="127" spans="2:13" ht="13">
      <c r="B127" s="212" t="s">
        <v>364</v>
      </c>
      <c r="C127" s="620">
        <v>253776.49878335916</v>
      </c>
      <c r="D127" s="620">
        <v>148781.31932147851</v>
      </c>
      <c r="E127" s="620"/>
      <c r="F127" s="620"/>
      <c r="G127" s="620"/>
      <c r="H127" s="620"/>
      <c r="I127" s="620"/>
      <c r="J127" s="620"/>
      <c r="K127" s="620"/>
      <c r="L127" s="620"/>
      <c r="M127" s="3"/>
    </row>
    <row r="128" spans="2:13" ht="13">
      <c r="B128" s="539" t="str">
        <f>"% consumed by "&amp;B126</f>
        <v>% consumed by Facebook</v>
      </c>
      <c r="C128" s="618">
        <v>0.3</v>
      </c>
      <c r="D128" s="618">
        <v>0.25</v>
      </c>
      <c r="E128" s="618"/>
      <c r="F128" s="618"/>
      <c r="G128" s="618"/>
      <c r="H128" s="618"/>
      <c r="I128" s="618"/>
      <c r="J128" s="618"/>
      <c r="K128" s="618"/>
      <c r="L128" s="618"/>
      <c r="M128" s="3"/>
    </row>
    <row r="129" spans="2:13" ht="13">
      <c r="B129" s="188" t="s">
        <v>466</v>
      </c>
      <c r="C129" s="620">
        <v>131658.51999999999</v>
      </c>
      <c r="D129" s="620">
        <v>161323.20000000001</v>
      </c>
      <c r="E129" s="620"/>
      <c r="F129" s="620"/>
      <c r="G129" s="620"/>
      <c r="H129" s="620"/>
      <c r="I129" s="620"/>
      <c r="J129" s="620"/>
      <c r="K129" s="620"/>
      <c r="L129" s="620"/>
      <c r="M129" s="3"/>
    </row>
    <row r="130" spans="2:13" ht="13">
      <c r="B130" s="539" t="s">
        <v>484</v>
      </c>
      <c r="C130" s="618">
        <v>0.4</v>
      </c>
      <c r="D130" s="618">
        <v>0.4</v>
      </c>
      <c r="E130" s="618"/>
      <c r="F130" s="618"/>
      <c r="G130" s="618"/>
      <c r="H130" s="618"/>
      <c r="I130" s="618"/>
      <c r="J130" s="618"/>
      <c r="K130" s="618"/>
      <c r="L130" s="618"/>
      <c r="M130" s="3"/>
    </row>
    <row r="131" spans="2:13" ht="13">
      <c r="B131" s="212" t="s">
        <v>369</v>
      </c>
      <c r="C131" s="620">
        <v>88200.6</v>
      </c>
      <c r="D131" s="620">
        <v>683412.1</v>
      </c>
      <c r="E131" s="620"/>
      <c r="F131" s="620"/>
      <c r="G131" s="620"/>
      <c r="H131" s="620"/>
      <c r="I131" s="620"/>
      <c r="J131" s="620"/>
      <c r="K131" s="620"/>
      <c r="L131" s="620"/>
    </row>
    <row r="132" spans="2:13" ht="13">
      <c r="B132" s="539" t="s">
        <v>484</v>
      </c>
      <c r="C132" s="618">
        <v>1</v>
      </c>
      <c r="D132" s="618">
        <v>1</v>
      </c>
      <c r="E132" s="618"/>
      <c r="F132" s="618"/>
      <c r="G132" s="618"/>
      <c r="H132" s="618"/>
      <c r="I132" s="618"/>
      <c r="J132" s="618"/>
      <c r="K132" s="618"/>
      <c r="L132" s="618"/>
    </row>
    <row r="133" spans="2:13" ht="13">
      <c r="B133" s="212" t="s">
        <v>485</v>
      </c>
      <c r="C133" s="620">
        <v>0</v>
      </c>
      <c r="D133" s="620">
        <v>0</v>
      </c>
      <c r="E133" s="620"/>
      <c r="F133" s="620"/>
      <c r="G133" s="620"/>
      <c r="H133" s="620"/>
      <c r="I133" s="620"/>
      <c r="J133" s="620"/>
      <c r="K133" s="620"/>
      <c r="L133" s="620"/>
    </row>
    <row r="134" spans="2:13" ht="13">
      <c r="B134" s="539" t="s">
        <v>484</v>
      </c>
      <c r="C134" s="618">
        <v>0</v>
      </c>
      <c r="D134" s="618">
        <v>0</v>
      </c>
      <c r="E134" s="618"/>
      <c r="F134" s="618"/>
      <c r="G134" s="618"/>
      <c r="H134" s="618"/>
      <c r="I134" s="618"/>
      <c r="J134" s="618"/>
      <c r="K134" s="618"/>
      <c r="L134" s="618"/>
    </row>
    <row r="135" spans="2:13" ht="13">
      <c r="B135" s="212" t="s">
        <v>329</v>
      </c>
      <c r="C135" s="620">
        <v>0</v>
      </c>
      <c r="D135" s="620">
        <v>0</v>
      </c>
      <c r="E135" s="620"/>
      <c r="F135" s="620"/>
      <c r="G135" s="620"/>
      <c r="H135" s="620"/>
      <c r="I135" s="620"/>
      <c r="J135" s="620"/>
      <c r="K135" s="620"/>
      <c r="L135" s="620"/>
    </row>
    <row r="136" spans="2:13" ht="13">
      <c r="B136" s="539" t="s">
        <v>484</v>
      </c>
      <c r="C136" s="618">
        <v>0</v>
      </c>
      <c r="D136" s="618">
        <v>0</v>
      </c>
      <c r="E136" s="618"/>
      <c r="F136" s="618"/>
      <c r="G136" s="618"/>
      <c r="H136" s="618"/>
      <c r="I136" s="618"/>
      <c r="J136" s="618"/>
      <c r="K136" s="618"/>
      <c r="L136" s="618"/>
    </row>
    <row r="137" spans="2:13" ht="13">
      <c r="B137" s="542" t="s">
        <v>454</v>
      </c>
      <c r="C137" s="620">
        <v>0</v>
      </c>
      <c r="D137" s="620">
        <v>0</v>
      </c>
      <c r="E137" s="620"/>
      <c r="F137" s="620"/>
      <c r="G137" s="620"/>
      <c r="H137" s="620"/>
      <c r="I137" s="620"/>
      <c r="J137" s="620"/>
      <c r="K137" s="620"/>
      <c r="L137" s="620"/>
    </row>
    <row r="138" spans="2:13" ht="13">
      <c r="B138" s="539" t="str">
        <f>B130</f>
        <v>% consumed by Facebook</v>
      </c>
      <c r="C138" s="618">
        <v>0</v>
      </c>
      <c r="D138" s="618">
        <v>0</v>
      </c>
      <c r="E138" s="618"/>
      <c r="F138" s="618"/>
      <c r="G138" s="618"/>
      <c r="H138" s="618"/>
      <c r="I138" s="618"/>
      <c r="J138" s="618"/>
      <c r="K138" s="618"/>
      <c r="L138" s="618"/>
    </row>
    <row r="139" spans="2:13" ht="13">
      <c r="B139" s="186" t="s">
        <v>365</v>
      </c>
      <c r="C139" s="186"/>
      <c r="D139" s="186"/>
      <c r="E139" s="186"/>
      <c r="F139" s="186"/>
      <c r="G139" s="186"/>
      <c r="H139" s="186"/>
      <c r="I139" s="186"/>
      <c r="J139" s="186"/>
      <c r="K139" s="186"/>
      <c r="L139" s="186"/>
    </row>
    <row r="140" spans="2:13" ht="13">
      <c r="B140" s="212" t="s">
        <v>366</v>
      </c>
      <c r="C140" s="540">
        <f t="shared" ref="C140:K140" si="28">(C127*10+C129*40+C131*100+C133*200+(C135+C137)*400)/10^6</f>
        <v>16.624165787833594</v>
      </c>
      <c r="D140" s="540">
        <f t="shared" si="28"/>
        <v>76.281951193214795</v>
      </c>
      <c r="E140" s="540"/>
      <c r="F140" s="540"/>
      <c r="G140" s="540"/>
      <c r="H140" s="540"/>
      <c r="I140" s="540"/>
      <c r="J140" s="540"/>
      <c r="K140" s="540"/>
      <c r="L140" s="540"/>
    </row>
    <row r="141" spans="2:13" ht="13">
      <c r="B141" s="212" t="s">
        <v>129</v>
      </c>
      <c r="C141" s="540">
        <v>67.510947840013586</v>
      </c>
      <c r="D141" s="540">
        <f t="shared" ref="D141:L141" si="29">C141+D140</f>
        <v>143.79289903322837</v>
      </c>
      <c r="E141" s="540"/>
      <c r="F141" s="540"/>
      <c r="G141" s="540"/>
      <c r="H141" s="540"/>
      <c r="I141" s="540"/>
      <c r="J141" s="540"/>
      <c r="K141" s="540"/>
      <c r="L141" s="540"/>
    </row>
    <row r="142" spans="2:13" ht="13">
      <c r="B142" s="212" t="s">
        <v>367</v>
      </c>
      <c r="C142" s="545">
        <v>0.47056812602243459</v>
      </c>
      <c r="D142" s="545">
        <f t="shared" ref="D142:L142" si="30">D141/C141-1</f>
        <v>1.1299197187097207</v>
      </c>
      <c r="E142" s="545"/>
      <c r="F142" s="545"/>
      <c r="G142" s="545"/>
      <c r="H142" s="545"/>
      <c r="I142" s="545"/>
      <c r="J142" s="545"/>
      <c r="K142" s="545"/>
      <c r="L142" s="545"/>
    </row>
    <row r="143" spans="2:13" ht="13">
      <c r="B143" s="186"/>
      <c r="C143" s="554"/>
      <c r="D143" s="554"/>
      <c r="E143" s="554"/>
      <c r="F143" s="554"/>
      <c r="G143" s="554"/>
      <c r="H143" s="554"/>
      <c r="I143" s="554"/>
      <c r="J143" s="554"/>
      <c r="K143" s="554"/>
      <c r="L143" s="554"/>
    </row>
    <row r="144" spans="2:13" s="3" customFormat="1" ht="13">
      <c r="C144" s="186"/>
      <c r="D144" s="186"/>
      <c r="E144" s="186"/>
      <c r="F144" s="186"/>
      <c r="G144" s="186"/>
      <c r="H144" s="186"/>
      <c r="I144" s="186"/>
      <c r="J144" s="186"/>
      <c r="K144" s="186"/>
      <c r="L144" s="186"/>
    </row>
    <row r="145" spans="3:12" s="3" customFormat="1" ht="13">
      <c r="C145" s="186"/>
      <c r="D145" s="186"/>
      <c r="E145" s="186"/>
      <c r="F145" s="186"/>
      <c r="G145" s="186"/>
      <c r="H145" s="186"/>
      <c r="I145" s="186"/>
      <c r="J145" s="186"/>
      <c r="K145" s="186"/>
      <c r="L145" s="186"/>
    </row>
    <row r="146" spans="3:12" s="3" customFormat="1" ht="13">
      <c r="C146" s="186"/>
      <c r="D146" s="186"/>
      <c r="E146" s="186"/>
      <c r="F146" s="186"/>
      <c r="G146" s="186"/>
      <c r="H146" s="186"/>
      <c r="I146" s="186"/>
      <c r="J146" s="186"/>
      <c r="K146" s="186"/>
      <c r="L146" s="186"/>
    </row>
    <row r="147" spans="3:12" s="3" customFormat="1" ht="13">
      <c r="C147" s="186"/>
      <c r="D147" s="186"/>
      <c r="E147" s="186"/>
      <c r="F147" s="186"/>
      <c r="G147" s="186"/>
      <c r="H147" s="186"/>
      <c r="I147" s="186"/>
      <c r="J147" s="186"/>
      <c r="K147" s="186"/>
      <c r="L147" s="186"/>
    </row>
    <row r="148" spans="3:12" s="3" customFormat="1" ht="13">
      <c r="C148" s="186"/>
      <c r="D148" s="186"/>
      <c r="E148" s="186"/>
      <c r="F148" s="186"/>
      <c r="G148" s="186"/>
      <c r="H148" s="186"/>
      <c r="I148" s="186"/>
      <c r="J148" s="186"/>
      <c r="K148" s="186"/>
      <c r="L148" s="186"/>
    </row>
    <row r="149" spans="3:12" s="3" customFormat="1" ht="13">
      <c r="C149" s="186"/>
      <c r="D149" s="186"/>
      <c r="E149" s="186"/>
      <c r="F149" s="186"/>
      <c r="G149" s="186"/>
      <c r="H149" s="186"/>
      <c r="I149" s="186"/>
      <c r="J149" s="186"/>
      <c r="K149" s="186"/>
      <c r="L149" s="186"/>
    </row>
    <row r="150" spans="3:12" s="3" customFormat="1" ht="13">
      <c r="C150" s="186"/>
      <c r="D150" s="186"/>
      <c r="E150" s="186"/>
      <c r="F150" s="186"/>
      <c r="G150" s="186"/>
      <c r="H150" s="186"/>
      <c r="I150" s="186"/>
      <c r="J150" s="186"/>
      <c r="K150" s="186"/>
      <c r="L150" s="186"/>
    </row>
    <row r="151" spans="3:12" s="3" customFormat="1" ht="13">
      <c r="C151" s="186"/>
      <c r="D151" s="186"/>
      <c r="E151" s="186"/>
      <c r="F151" s="186"/>
      <c r="G151" s="186"/>
      <c r="H151" s="186"/>
      <c r="I151" s="186"/>
      <c r="J151" s="186"/>
      <c r="K151" s="186"/>
      <c r="L151" s="186"/>
    </row>
    <row r="152" spans="3:12" s="3" customFormat="1" ht="13">
      <c r="C152" s="186"/>
      <c r="D152" s="186"/>
      <c r="E152" s="186"/>
      <c r="F152" s="186"/>
      <c r="G152" s="186"/>
      <c r="H152" s="186"/>
      <c r="I152" s="186"/>
      <c r="J152" s="186"/>
      <c r="K152" s="186"/>
      <c r="L152" s="186"/>
    </row>
    <row r="153" spans="3:12" s="3" customFormat="1" ht="13">
      <c r="C153" s="186"/>
      <c r="D153" s="186"/>
      <c r="E153" s="186"/>
      <c r="F153" s="186"/>
      <c r="G153" s="186"/>
      <c r="H153" s="186"/>
      <c r="I153" s="186"/>
      <c r="J153" s="186"/>
      <c r="K153" s="186"/>
      <c r="L153" s="186"/>
    </row>
    <row r="154" spans="3:12" s="3" customFormat="1" ht="13">
      <c r="C154" s="186"/>
      <c r="D154" s="186"/>
      <c r="E154" s="186"/>
      <c r="F154" s="186"/>
      <c r="G154" s="186"/>
      <c r="H154" s="186"/>
      <c r="I154" s="186"/>
      <c r="J154" s="186"/>
      <c r="K154" s="186"/>
      <c r="L154" s="186"/>
    </row>
    <row r="155" spans="3:12" s="3" customFormat="1" ht="13">
      <c r="C155" s="186"/>
      <c r="D155" s="186"/>
      <c r="E155" s="186"/>
      <c r="F155" s="186"/>
      <c r="G155" s="186"/>
      <c r="H155" s="186"/>
      <c r="I155" s="186"/>
      <c r="J155" s="186"/>
      <c r="K155" s="186"/>
      <c r="L155" s="186"/>
    </row>
    <row r="156" spans="3:12" s="3" customFormat="1" ht="13">
      <c r="C156" s="186"/>
      <c r="D156" s="186"/>
      <c r="E156" s="186"/>
      <c r="F156" s="186"/>
      <c r="G156" s="186"/>
      <c r="H156" s="186"/>
      <c r="I156" s="186"/>
      <c r="J156" s="186"/>
      <c r="K156" s="186"/>
      <c r="L156" s="186"/>
    </row>
    <row r="157" spans="3:12" s="3" customFormat="1" ht="13">
      <c r="C157" s="186"/>
      <c r="D157" s="186"/>
      <c r="E157" s="186"/>
      <c r="F157" s="186"/>
      <c r="G157" s="186"/>
      <c r="H157" s="186"/>
      <c r="I157" s="186"/>
      <c r="J157" s="186"/>
      <c r="K157" s="186"/>
      <c r="L157" s="186"/>
    </row>
    <row r="158" spans="3:12" s="3" customFormat="1" ht="13">
      <c r="C158" s="186"/>
      <c r="D158" s="186"/>
      <c r="E158" s="186"/>
      <c r="F158" s="186"/>
      <c r="G158" s="186"/>
      <c r="H158" s="186"/>
      <c r="I158" s="186"/>
      <c r="J158" s="186"/>
      <c r="K158" s="186"/>
      <c r="L158" s="186"/>
    </row>
    <row r="159" spans="3:12" s="3" customFormat="1" ht="13">
      <c r="C159" s="186"/>
      <c r="D159" s="186"/>
      <c r="E159" s="186"/>
      <c r="F159" s="186"/>
      <c r="G159" s="186"/>
      <c r="H159" s="186"/>
      <c r="I159" s="186"/>
      <c r="J159" s="186"/>
      <c r="K159" s="186"/>
      <c r="L159" s="186"/>
    </row>
    <row r="160" spans="3:12" s="3" customFormat="1" ht="13">
      <c r="C160" s="186"/>
      <c r="D160" s="186"/>
      <c r="E160" s="186"/>
      <c r="F160" s="186"/>
      <c r="G160" s="186"/>
      <c r="H160" s="186"/>
      <c r="I160" s="186"/>
      <c r="J160" s="186"/>
      <c r="K160" s="186"/>
      <c r="L160" s="186"/>
    </row>
    <row r="161" spans="2:13" ht="13">
      <c r="B161" s="186"/>
      <c r="C161" s="186"/>
      <c r="D161" s="186"/>
      <c r="E161" s="3"/>
      <c r="F161" s="3"/>
      <c r="G161" s="3"/>
      <c r="H161" s="3"/>
      <c r="I161" s="3"/>
      <c r="J161" s="3"/>
      <c r="K161" s="3"/>
    </row>
    <row r="162" spans="2:13" ht="13">
      <c r="B162" s="538" t="s">
        <v>371</v>
      </c>
      <c r="C162" s="630">
        <v>2016</v>
      </c>
      <c r="D162" s="630">
        <v>2017</v>
      </c>
      <c r="E162" s="630">
        <v>2018</v>
      </c>
      <c r="F162" s="630">
        <v>2019</v>
      </c>
      <c r="G162" s="630">
        <v>2020</v>
      </c>
      <c r="H162" s="630">
        <v>2021</v>
      </c>
      <c r="I162" s="630">
        <v>2022</v>
      </c>
      <c r="J162" s="630">
        <v>2023</v>
      </c>
      <c r="K162" s="630">
        <v>2024</v>
      </c>
      <c r="L162" s="630">
        <v>2025</v>
      </c>
    </row>
    <row r="163" spans="2:13" ht="13">
      <c r="B163" s="212" t="s">
        <v>364</v>
      </c>
      <c r="C163" s="543">
        <v>169184.33252223945</v>
      </c>
      <c r="D163" s="543">
        <v>119025.05545718281</v>
      </c>
      <c r="E163" s="543"/>
      <c r="F163" s="543"/>
      <c r="G163" s="543"/>
      <c r="H163" s="543"/>
      <c r="I163" s="543"/>
      <c r="J163" s="543"/>
      <c r="K163" s="543"/>
      <c r="L163" s="543"/>
      <c r="M163" s="3"/>
    </row>
    <row r="164" spans="2:13" ht="13">
      <c r="B164" s="539" t="str">
        <f>"% consumed by "&amp;B162</f>
        <v>% consumed by Amazon</v>
      </c>
      <c r="C164" s="618">
        <v>0.2</v>
      </c>
      <c r="D164" s="618">
        <v>0.2</v>
      </c>
      <c r="E164" s="618"/>
      <c r="F164" s="618"/>
      <c r="G164" s="618"/>
      <c r="H164" s="618"/>
      <c r="I164" s="618"/>
      <c r="J164" s="618"/>
      <c r="K164" s="618"/>
      <c r="L164" s="618"/>
      <c r="M164" s="3"/>
    </row>
    <row r="165" spans="2:13" ht="13">
      <c r="B165" s="632" t="s">
        <v>486</v>
      </c>
      <c r="C165" s="620">
        <v>341791.8</v>
      </c>
      <c r="D165" s="620">
        <v>30682</v>
      </c>
      <c r="E165" s="620"/>
      <c r="F165" s="620"/>
      <c r="G165" s="620"/>
      <c r="H165" s="620"/>
      <c r="I165" s="620"/>
      <c r="J165" s="620"/>
      <c r="K165" s="620"/>
      <c r="L165" s="620"/>
      <c r="M165" s="3"/>
    </row>
    <row r="166" spans="2:13" ht="13">
      <c r="B166" s="633" t="str">
        <f>B164</f>
        <v>% consumed by Amazon</v>
      </c>
      <c r="C166" s="618">
        <v>0.6</v>
      </c>
      <c r="D166" s="618">
        <v>0.1</v>
      </c>
      <c r="E166" s="618"/>
      <c r="F166" s="618"/>
      <c r="G166" s="618"/>
      <c r="H166" s="618"/>
      <c r="I166" s="618"/>
      <c r="J166" s="618"/>
      <c r="K166" s="618"/>
      <c r="L166" s="618"/>
      <c r="M166" s="3"/>
    </row>
    <row r="167" spans="2:13" s="186" customFormat="1" ht="13">
      <c r="B167" s="632" t="s">
        <v>466</v>
      </c>
      <c r="C167" s="620">
        <v>65829.259999999995</v>
      </c>
      <c r="D167" s="620">
        <v>80661.600000000006</v>
      </c>
      <c r="E167" s="620"/>
      <c r="F167" s="620"/>
      <c r="G167" s="620"/>
      <c r="H167" s="620"/>
      <c r="I167" s="620"/>
      <c r="J167" s="620"/>
      <c r="K167" s="620"/>
      <c r="L167" s="620"/>
      <c r="M167" s="3"/>
    </row>
    <row r="168" spans="2:13" s="186" customFormat="1" ht="13">
      <c r="B168" s="633" t="str">
        <f>B166</f>
        <v>% consumed by Amazon</v>
      </c>
      <c r="C168" s="618">
        <v>0.2</v>
      </c>
      <c r="D168" s="618">
        <v>0.2</v>
      </c>
      <c r="E168" s="618"/>
      <c r="F168" s="618"/>
      <c r="G168" s="618"/>
      <c r="H168" s="618"/>
      <c r="I168" s="618"/>
      <c r="J168" s="618"/>
      <c r="K168" s="618"/>
      <c r="L168" s="618"/>
      <c r="M168" s="3"/>
    </row>
    <row r="169" spans="2:13" ht="13">
      <c r="B169" s="632" t="s">
        <v>372</v>
      </c>
      <c r="C169" s="620">
        <v>190817.94999999998</v>
      </c>
      <c r="D169" s="620">
        <v>639034.20000000007</v>
      </c>
      <c r="E169" s="620"/>
      <c r="F169" s="620"/>
      <c r="G169" s="620"/>
      <c r="H169" s="620"/>
      <c r="I169" s="620"/>
      <c r="J169" s="620"/>
      <c r="K169" s="620"/>
      <c r="L169" s="620"/>
      <c r="M169" s="3"/>
    </row>
    <row r="170" spans="2:13" ht="13">
      <c r="B170" s="633" t="str">
        <f>B166</f>
        <v>% consumed by Amazon</v>
      </c>
      <c r="C170" s="618">
        <v>0.95</v>
      </c>
      <c r="D170" s="618">
        <v>0.9</v>
      </c>
      <c r="E170" s="618"/>
      <c r="F170" s="618"/>
      <c r="G170" s="618"/>
      <c r="H170" s="618"/>
      <c r="I170" s="618"/>
      <c r="J170" s="618"/>
      <c r="K170" s="618"/>
      <c r="L170" s="618"/>
      <c r="M170" s="3"/>
    </row>
    <row r="171" spans="2:13" ht="13">
      <c r="B171" s="632" t="s">
        <v>455</v>
      </c>
      <c r="C171" s="617">
        <v>19064.663999999997</v>
      </c>
      <c r="D171" s="617">
        <v>130454.838</v>
      </c>
      <c r="E171" s="617"/>
      <c r="F171" s="617"/>
      <c r="G171" s="617"/>
      <c r="H171" s="617"/>
      <c r="I171" s="617"/>
      <c r="J171" s="617"/>
      <c r="K171" s="617"/>
      <c r="L171" s="617"/>
      <c r="M171" s="3"/>
    </row>
    <row r="172" spans="2:13" ht="13">
      <c r="B172" s="633" t="str">
        <f>B170</f>
        <v>% consumed by Amazon</v>
      </c>
      <c r="C172" s="618">
        <v>0.3</v>
      </c>
      <c r="D172" s="618">
        <v>0.3</v>
      </c>
      <c r="E172" s="618"/>
      <c r="F172" s="618"/>
      <c r="G172" s="618"/>
      <c r="H172" s="618"/>
      <c r="I172" s="618"/>
      <c r="J172" s="618"/>
      <c r="K172" s="618"/>
      <c r="L172" s="618"/>
    </row>
    <row r="173" spans="2:13" ht="13">
      <c r="B173" s="632" t="s">
        <v>373</v>
      </c>
      <c r="C173" s="620">
        <v>0</v>
      </c>
      <c r="D173" s="620">
        <v>0</v>
      </c>
      <c r="E173" s="620"/>
      <c r="F173" s="620"/>
      <c r="G173" s="620"/>
      <c r="H173" s="620"/>
      <c r="I173" s="620"/>
      <c r="J173" s="620"/>
      <c r="K173" s="620"/>
      <c r="L173" s="620"/>
    </row>
    <row r="174" spans="2:13" ht="13">
      <c r="B174" s="633" t="str">
        <f>B164</f>
        <v>% consumed by Amazon</v>
      </c>
      <c r="C174" s="618">
        <v>0</v>
      </c>
      <c r="D174" s="618">
        <v>0</v>
      </c>
      <c r="E174" s="618"/>
      <c r="F174" s="618"/>
      <c r="G174" s="618"/>
      <c r="H174" s="618"/>
      <c r="I174" s="618"/>
      <c r="J174" s="618"/>
      <c r="K174" s="618"/>
      <c r="L174" s="618"/>
    </row>
    <row r="175" spans="2:13" ht="13">
      <c r="B175" s="632" t="s">
        <v>329</v>
      </c>
      <c r="C175" s="617">
        <v>0</v>
      </c>
      <c r="D175" s="617">
        <v>0</v>
      </c>
      <c r="E175" s="617"/>
      <c r="F175" s="617"/>
      <c r="G175" s="617"/>
      <c r="H175" s="617"/>
      <c r="I175" s="617"/>
      <c r="J175" s="617"/>
      <c r="K175" s="617"/>
      <c r="L175" s="617"/>
    </row>
    <row r="176" spans="2:13" ht="13">
      <c r="B176" s="633" t="str">
        <f>B164</f>
        <v>% consumed by Amazon</v>
      </c>
      <c r="C176" s="618">
        <v>0</v>
      </c>
      <c r="D176" s="618">
        <v>0</v>
      </c>
      <c r="E176" s="618"/>
      <c r="F176" s="618"/>
      <c r="G176" s="618"/>
      <c r="H176" s="618"/>
      <c r="I176" s="618"/>
      <c r="J176" s="618"/>
      <c r="K176" s="618"/>
      <c r="L176" s="618"/>
    </row>
    <row r="177" spans="2:12" ht="13">
      <c r="B177" s="632" t="s">
        <v>454</v>
      </c>
      <c r="C177" s="620">
        <v>0</v>
      </c>
      <c r="D177" s="620">
        <v>5.6000000000000005</v>
      </c>
      <c r="E177" s="620"/>
      <c r="F177" s="620"/>
      <c r="G177" s="620"/>
      <c r="H177" s="620"/>
      <c r="I177" s="620"/>
      <c r="J177" s="620"/>
      <c r="K177" s="620"/>
      <c r="L177" s="620"/>
    </row>
    <row r="178" spans="2:12" ht="13">
      <c r="B178" s="633" t="str">
        <f>B170</f>
        <v>% consumed by Amazon</v>
      </c>
      <c r="C178" s="618">
        <v>0</v>
      </c>
      <c r="D178" s="618">
        <v>1</v>
      </c>
      <c r="E178" s="618"/>
      <c r="F178" s="618"/>
      <c r="G178" s="618"/>
      <c r="H178" s="618"/>
      <c r="I178" s="618"/>
      <c r="J178" s="618"/>
      <c r="K178" s="618"/>
      <c r="L178" s="618"/>
    </row>
    <row r="179" spans="2:12" s="3" customFormat="1" ht="13">
      <c r="B179" s="632" t="s">
        <v>423</v>
      </c>
      <c r="C179" s="620">
        <v>0</v>
      </c>
      <c r="D179" s="620">
        <v>0</v>
      </c>
      <c r="E179" s="620"/>
      <c r="F179" s="620"/>
      <c r="G179" s="620"/>
      <c r="H179" s="620"/>
      <c r="I179" s="620"/>
      <c r="J179" s="620"/>
      <c r="K179" s="620"/>
      <c r="L179" s="620"/>
    </row>
    <row r="180" spans="2:12" s="3" customFormat="1" ht="13">
      <c r="B180" s="539" t="str">
        <f>B172</f>
        <v>% consumed by Amazon</v>
      </c>
      <c r="C180" s="618">
        <v>0</v>
      </c>
      <c r="D180" s="618">
        <v>0</v>
      </c>
      <c r="E180" s="618"/>
      <c r="F180" s="618"/>
      <c r="G180" s="618"/>
      <c r="H180" s="618"/>
      <c r="I180" s="618"/>
      <c r="J180" s="618"/>
      <c r="K180" s="618"/>
      <c r="L180" s="618"/>
    </row>
    <row r="181" spans="2:12" ht="13">
      <c r="B181" s="186" t="s">
        <v>365</v>
      </c>
      <c r="C181" s="186"/>
      <c r="D181" s="186"/>
      <c r="E181" s="186"/>
      <c r="F181" s="186"/>
      <c r="G181" s="186"/>
      <c r="H181" s="186"/>
      <c r="I181" s="186"/>
      <c r="J181" s="186"/>
      <c r="K181" s="186"/>
      <c r="L181" s="186"/>
    </row>
    <row r="182" spans="2:12" ht="13">
      <c r="B182" s="212" t="s">
        <v>366</v>
      </c>
      <c r="C182" s="544">
        <f>(C163*10+(C165+C167)*40+(C169+C171+C173)*100+(C175+C177)*400+C179*800)/10^6</f>
        <v>38.984947125222391</v>
      </c>
      <c r="D182" s="540">
        <f>(D163*10+(D165+D167)*40+(D169+D171+D173)*100+(D175+D177)*400+D179*800)/10^6</f>
        <v>82.59513835457183</v>
      </c>
      <c r="E182" s="540"/>
      <c r="F182" s="540"/>
      <c r="G182" s="540"/>
      <c r="H182" s="540"/>
      <c r="I182" s="540"/>
      <c r="J182" s="540"/>
      <c r="K182" s="540"/>
      <c r="L182" s="540"/>
    </row>
    <row r="183" spans="2:12" ht="13">
      <c r="B183" s="212" t="s">
        <v>129</v>
      </c>
      <c r="C183" s="540">
        <v>61.379694057802389</v>
      </c>
      <c r="D183" s="540">
        <f t="shared" ref="D183:L183" si="31">C183+D182</f>
        <v>143.97483241237421</v>
      </c>
      <c r="E183" s="540"/>
      <c r="F183" s="540"/>
      <c r="G183" s="540"/>
      <c r="H183" s="540"/>
      <c r="I183" s="540"/>
      <c r="J183" s="540"/>
      <c r="K183" s="540"/>
      <c r="L183" s="540"/>
    </row>
    <row r="184" spans="2:12" ht="13">
      <c r="B184" s="212" t="s">
        <v>367</v>
      </c>
      <c r="C184" s="545">
        <v>0.71745956473676298</v>
      </c>
      <c r="D184" s="545">
        <f t="shared" ref="D184:L184" si="32">D183/C183-1</f>
        <v>1.345642718205641</v>
      </c>
      <c r="E184" s="545"/>
      <c r="F184" s="545"/>
      <c r="G184" s="545"/>
      <c r="H184" s="545"/>
      <c r="I184" s="545"/>
      <c r="J184" s="545"/>
      <c r="K184" s="545"/>
      <c r="L184" s="545"/>
    </row>
    <row r="185" spans="2:12" ht="13">
      <c r="B185" s="186"/>
      <c r="C185" s="58">
        <v>0</v>
      </c>
      <c r="D185" s="58">
        <v>0</v>
      </c>
      <c r="E185" s="58"/>
      <c r="F185" s="58"/>
      <c r="G185" s="58"/>
      <c r="H185" s="58"/>
      <c r="I185" s="58"/>
      <c r="J185" s="58"/>
      <c r="K185" s="58"/>
      <c r="L185" s="58"/>
    </row>
    <row r="186" spans="2:12" s="3" customFormat="1" ht="13">
      <c r="B186" s="186"/>
      <c r="C186" s="186"/>
      <c r="D186" s="186"/>
      <c r="E186" s="186"/>
      <c r="F186" s="186"/>
      <c r="G186" s="186"/>
      <c r="H186" s="186"/>
      <c r="I186" s="186"/>
      <c r="J186" s="186"/>
      <c r="K186" s="186"/>
      <c r="L186" s="186"/>
    </row>
    <row r="187" spans="2:12" s="3" customFormat="1" ht="13">
      <c r="C187" s="186"/>
      <c r="D187" s="186"/>
      <c r="E187" s="186"/>
      <c r="F187" s="186"/>
      <c r="G187" s="186"/>
      <c r="H187" s="186"/>
      <c r="I187" s="186"/>
      <c r="J187" s="186"/>
      <c r="K187" s="186"/>
      <c r="L187" s="186"/>
    </row>
    <row r="188" spans="2:12" s="3" customFormat="1" ht="13">
      <c r="C188" s="186"/>
      <c r="D188" s="186"/>
      <c r="E188" s="186"/>
      <c r="F188" s="186"/>
      <c r="G188" s="186"/>
      <c r="H188" s="186"/>
      <c r="I188" s="186"/>
      <c r="J188" s="186"/>
      <c r="K188" s="186"/>
      <c r="L188" s="186"/>
    </row>
    <row r="189" spans="2:12" s="3" customFormat="1" ht="13">
      <c r="C189" s="186"/>
      <c r="D189" s="186"/>
      <c r="E189" s="186"/>
      <c r="F189" s="186"/>
      <c r="G189" s="186"/>
      <c r="H189" s="186"/>
      <c r="I189" s="186"/>
      <c r="J189" s="186"/>
      <c r="K189" s="186"/>
      <c r="L189" s="186"/>
    </row>
    <row r="190" spans="2:12" s="3" customFormat="1" ht="13">
      <c r="C190" s="186"/>
      <c r="D190" s="186"/>
      <c r="E190" s="186"/>
      <c r="F190" s="186"/>
      <c r="G190" s="186"/>
      <c r="H190" s="186"/>
      <c r="I190" s="186"/>
      <c r="J190" s="186"/>
      <c r="K190" s="186"/>
      <c r="L190" s="186"/>
    </row>
    <row r="191" spans="2:12" s="3" customFormat="1" ht="13">
      <c r="C191" s="186"/>
      <c r="D191" s="186"/>
      <c r="E191" s="186"/>
      <c r="F191" s="186"/>
      <c r="G191" s="186"/>
      <c r="H191" s="186"/>
      <c r="I191" s="186"/>
      <c r="J191" s="186"/>
      <c r="K191" s="186"/>
      <c r="L191" s="186"/>
    </row>
    <row r="192" spans="2:12" s="3" customFormat="1" ht="13">
      <c r="C192" s="186"/>
      <c r="D192" s="186"/>
      <c r="E192" s="186"/>
      <c r="F192" s="186"/>
      <c r="G192" s="186"/>
      <c r="H192" s="186"/>
      <c r="I192" s="186"/>
      <c r="J192" s="186"/>
      <c r="K192" s="186"/>
      <c r="L192" s="186"/>
    </row>
    <row r="193" spans="2:13" s="3" customFormat="1" ht="13">
      <c r="C193" s="186"/>
      <c r="D193" s="186"/>
      <c r="E193" s="186"/>
      <c r="F193" s="186"/>
      <c r="G193" s="186"/>
      <c r="H193" s="186"/>
      <c r="I193" s="186"/>
      <c r="J193" s="186"/>
      <c r="K193" s="186"/>
      <c r="L193" s="186"/>
    </row>
    <row r="194" spans="2:13" s="3" customFormat="1" ht="13">
      <c r="C194" s="186"/>
      <c r="D194" s="186"/>
      <c r="E194" s="186"/>
      <c r="F194" s="186"/>
      <c r="G194" s="186"/>
      <c r="H194" s="186"/>
      <c r="I194" s="186"/>
      <c r="J194" s="186"/>
      <c r="K194" s="186"/>
      <c r="L194" s="186"/>
    </row>
    <row r="195" spans="2:13" s="3" customFormat="1" ht="13">
      <c r="C195" s="186"/>
      <c r="D195" s="186"/>
      <c r="E195" s="186"/>
      <c r="F195" s="186"/>
      <c r="G195" s="186"/>
      <c r="H195" s="186"/>
      <c r="I195" s="186"/>
      <c r="J195" s="186"/>
      <c r="K195" s="186"/>
      <c r="L195" s="186"/>
    </row>
    <row r="196" spans="2:13" s="3" customFormat="1" ht="13">
      <c r="C196" s="186"/>
      <c r="D196" s="186"/>
      <c r="E196" s="186"/>
      <c r="F196" s="186"/>
      <c r="G196" s="186"/>
      <c r="H196" s="186"/>
      <c r="I196" s="186"/>
      <c r="J196" s="186"/>
      <c r="K196" s="186"/>
      <c r="L196" s="186"/>
    </row>
    <row r="197" spans="2:13" s="3" customFormat="1" ht="13">
      <c r="C197" s="186"/>
      <c r="D197" s="186"/>
      <c r="E197" s="186"/>
      <c r="F197" s="186"/>
      <c r="G197" s="186"/>
      <c r="H197" s="186"/>
      <c r="I197" s="186"/>
      <c r="J197" s="186"/>
      <c r="K197" s="186"/>
      <c r="L197" s="186"/>
    </row>
    <row r="198" spans="2:13" s="3" customFormat="1" ht="13">
      <c r="C198" s="186"/>
      <c r="D198" s="186"/>
      <c r="E198" s="186"/>
      <c r="F198" s="186"/>
      <c r="G198" s="186"/>
      <c r="H198" s="186"/>
      <c r="I198" s="186"/>
      <c r="J198" s="186"/>
      <c r="K198" s="186"/>
      <c r="L198" s="186"/>
    </row>
    <row r="199" spans="2:13" s="3" customFormat="1" ht="13">
      <c r="C199" s="186"/>
      <c r="D199" s="186"/>
      <c r="E199" s="186"/>
      <c r="F199" s="186"/>
      <c r="G199" s="186"/>
      <c r="H199" s="186"/>
      <c r="I199" s="186"/>
      <c r="J199" s="186"/>
      <c r="K199" s="186"/>
      <c r="L199" s="186"/>
    </row>
    <row r="200" spans="2:13" s="3" customFormat="1" ht="13">
      <c r="C200" s="186"/>
      <c r="D200" s="186"/>
      <c r="E200" s="186"/>
      <c r="F200" s="186"/>
      <c r="G200" s="186"/>
      <c r="H200" s="186"/>
      <c r="I200" s="186"/>
      <c r="J200" s="186"/>
      <c r="K200" s="186"/>
      <c r="L200" s="186"/>
    </row>
    <row r="201" spans="2:13" s="3" customFormat="1" ht="13">
      <c r="C201" s="186"/>
      <c r="D201" s="186"/>
      <c r="E201" s="186"/>
      <c r="F201" s="186"/>
      <c r="G201" s="186"/>
      <c r="H201" s="186"/>
      <c r="I201" s="186"/>
      <c r="J201" s="186"/>
      <c r="K201" s="186"/>
      <c r="L201" s="186"/>
    </row>
    <row r="202" spans="2:13" s="3" customFormat="1" ht="13">
      <c r="C202" s="186"/>
      <c r="D202" s="186"/>
      <c r="E202" s="186"/>
      <c r="F202" s="186"/>
      <c r="G202" s="186"/>
      <c r="H202" s="186"/>
      <c r="I202" s="186"/>
      <c r="J202" s="186"/>
      <c r="K202" s="186"/>
      <c r="L202" s="186"/>
    </row>
    <row r="203" spans="2:13" ht="13">
      <c r="B203" s="186"/>
      <c r="C203" s="186"/>
      <c r="D203" s="186"/>
      <c r="E203" s="186"/>
      <c r="F203" s="3"/>
      <c r="G203" s="3"/>
      <c r="H203" s="3"/>
      <c r="I203" s="3"/>
      <c r="J203" s="3"/>
      <c r="K203" s="3"/>
    </row>
    <row r="204" spans="2:13" ht="13">
      <c r="B204" s="538" t="s">
        <v>374</v>
      </c>
      <c r="C204" s="630">
        <v>2016</v>
      </c>
      <c r="D204" s="630">
        <v>2017</v>
      </c>
      <c r="E204" s="630">
        <v>2018</v>
      </c>
      <c r="F204" s="630">
        <v>2019</v>
      </c>
      <c r="G204" s="630">
        <v>2020</v>
      </c>
      <c r="H204" s="630">
        <v>2021</v>
      </c>
      <c r="I204" s="630">
        <v>2022</v>
      </c>
      <c r="J204" s="630">
        <v>2023</v>
      </c>
      <c r="K204" s="630">
        <v>2024</v>
      </c>
      <c r="L204" s="630">
        <v>2025</v>
      </c>
    </row>
    <row r="205" spans="2:13" ht="13">
      <c r="B205" s="212" t="s">
        <v>364</v>
      </c>
      <c r="C205" s="617">
        <v>84592.166261119724</v>
      </c>
      <c r="D205" s="617">
        <v>89268.791592887108</v>
      </c>
      <c r="E205" s="617"/>
      <c r="F205" s="617"/>
      <c r="G205" s="617"/>
      <c r="H205" s="617"/>
      <c r="I205" s="617"/>
      <c r="J205" s="617"/>
      <c r="K205" s="617"/>
      <c r="L205" s="617"/>
      <c r="M205" s="553"/>
    </row>
    <row r="206" spans="2:13" ht="13">
      <c r="B206" s="539" t="str">
        <f>"% consumed by "&amp;B204</f>
        <v>% consumed by Microsoft</v>
      </c>
      <c r="C206" s="618">
        <v>0.1</v>
      </c>
      <c r="D206" s="618">
        <v>0.15</v>
      </c>
      <c r="E206" s="618"/>
      <c r="F206" s="618"/>
      <c r="G206" s="618"/>
      <c r="H206" s="618"/>
      <c r="I206" s="618"/>
      <c r="J206" s="618"/>
      <c r="K206" s="618"/>
      <c r="L206" s="618"/>
      <c r="M206" s="613"/>
    </row>
    <row r="207" spans="2:13" ht="13">
      <c r="B207" s="491" t="s">
        <v>486</v>
      </c>
      <c r="C207" s="491">
        <v>227861.2</v>
      </c>
      <c r="D207" s="491">
        <v>276138</v>
      </c>
      <c r="E207" s="491"/>
      <c r="F207" s="491"/>
      <c r="G207" s="491"/>
      <c r="H207" s="491"/>
      <c r="I207" s="491"/>
      <c r="J207" s="491"/>
      <c r="K207" s="491"/>
      <c r="L207" s="491"/>
      <c r="M207" s="613"/>
    </row>
    <row r="208" spans="2:13" ht="13">
      <c r="B208" s="491" t="s">
        <v>487</v>
      </c>
      <c r="C208" s="618">
        <v>0.4</v>
      </c>
      <c r="D208" s="618">
        <v>0.9</v>
      </c>
      <c r="E208" s="618"/>
      <c r="F208" s="618"/>
      <c r="G208" s="618"/>
      <c r="H208" s="618"/>
      <c r="I208" s="618"/>
      <c r="J208" s="618"/>
      <c r="K208" s="618"/>
      <c r="L208" s="618"/>
      <c r="M208" s="613"/>
    </row>
    <row r="209" spans="2:12" ht="13">
      <c r="B209" s="491" t="s">
        <v>372</v>
      </c>
      <c r="C209" s="617">
        <v>10043.050000000008</v>
      </c>
      <c r="D209" s="617">
        <v>71003.799999999988</v>
      </c>
      <c r="E209" s="617"/>
      <c r="F209" s="617"/>
      <c r="G209" s="617"/>
      <c r="H209" s="617"/>
      <c r="I209" s="617"/>
      <c r="J209" s="617"/>
      <c r="K209" s="617"/>
      <c r="L209" s="617"/>
    </row>
    <row r="210" spans="2:12" ht="13">
      <c r="B210" s="491" t="s">
        <v>487</v>
      </c>
      <c r="C210" s="618">
        <v>5.0000000000000044E-2</v>
      </c>
      <c r="D210" s="618">
        <v>9.9999999999999978E-2</v>
      </c>
      <c r="E210" s="618"/>
      <c r="F210" s="618"/>
      <c r="G210" s="618"/>
      <c r="H210" s="618"/>
      <c r="I210" s="618"/>
      <c r="J210" s="618"/>
      <c r="K210" s="618"/>
      <c r="L210" s="618"/>
    </row>
    <row r="211" spans="2:12" ht="13">
      <c r="B211" s="491" t="s">
        <v>329</v>
      </c>
      <c r="C211" s="542">
        <v>0</v>
      </c>
      <c r="D211" s="542">
        <v>0</v>
      </c>
      <c r="E211" s="542"/>
      <c r="F211" s="617"/>
      <c r="G211" s="617"/>
      <c r="H211" s="617"/>
      <c r="I211" s="617"/>
      <c r="J211" s="617"/>
      <c r="K211" s="617"/>
      <c r="L211" s="617"/>
    </row>
    <row r="212" spans="2:12" ht="13">
      <c r="B212" s="491" t="s">
        <v>487</v>
      </c>
      <c r="C212" s="542">
        <v>0</v>
      </c>
      <c r="D212" s="542">
        <v>0</v>
      </c>
      <c r="E212" s="542"/>
      <c r="F212" s="618"/>
      <c r="G212" s="618"/>
      <c r="H212" s="618"/>
      <c r="I212" s="618"/>
      <c r="J212" s="618"/>
      <c r="K212" s="618"/>
      <c r="L212" s="618"/>
    </row>
    <row r="213" spans="2:12" ht="13">
      <c r="B213" s="186" t="s">
        <v>365</v>
      </c>
      <c r="C213" s="186"/>
      <c r="D213" s="186"/>
      <c r="E213" s="186"/>
      <c r="F213" s="186"/>
      <c r="G213" s="186"/>
      <c r="H213" s="186"/>
      <c r="I213" s="186"/>
      <c r="J213" s="186"/>
      <c r="K213" s="186"/>
      <c r="L213" s="186"/>
    </row>
    <row r="214" spans="2:12" ht="13">
      <c r="B214" s="212" t="s">
        <v>366</v>
      </c>
      <c r="C214" s="540">
        <f t="shared" ref="C214" si="33">(C205*10+C207*40+C209*100+C211*400)/10^6</f>
        <v>10.964674662611198</v>
      </c>
      <c r="D214" s="540">
        <f t="shared" ref="D214:E214" si="34">(D205*10+D207*40+D209*100+D211*400)/10^6</f>
        <v>19.038587915928872</v>
      </c>
      <c r="E214" s="540"/>
      <c r="F214" s="540"/>
      <c r="G214" s="540"/>
      <c r="H214" s="540"/>
      <c r="I214" s="540"/>
      <c r="J214" s="540"/>
      <c r="K214" s="540"/>
      <c r="L214" s="540"/>
    </row>
    <row r="215" spans="2:12" ht="13">
      <c r="B215" s="212" t="s">
        <v>129</v>
      </c>
      <c r="C215" s="540">
        <v>22.013029914331199</v>
      </c>
      <c r="D215" s="540">
        <f t="shared" ref="D215:G215" si="35">C215+D214</f>
        <v>41.051617830260071</v>
      </c>
      <c r="E215" s="540"/>
      <c r="F215" s="540"/>
      <c r="G215" s="540"/>
      <c r="H215" s="540"/>
      <c r="I215" s="540"/>
      <c r="J215" s="540"/>
      <c r="K215" s="540"/>
      <c r="L215" s="540"/>
    </row>
    <row r="216" spans="2:12" ht="13">
      <c r="B216" s="212" t="s">
        <v>367</v>
      </c>
      <c r="C216" s="545">
        <v>0.99242596864399601</v>
      </c>
      <c r="D216" s="545">
        <f t="shared" ref="D216:G216" si="36">D215/C215-1</f>
        <v>0.8648781194602444</v>
      </c>
      <c r="E216" s="545"/>
      <c r="F216" s="545"/>
      <c r="G216" s="545"/>
      <c r="H216" s="545"/>
      <c r="I216" s="545"/>
      <c r="J216" s="545"/>
      <c r="K216" s="545"/>
      <c r="L216" s="545"/>
    </row>
    <row r="217" spans="2:12" ht="13">
      <c r="B217" s="652" t="s">
        <v>375</v>
      </c>
      <c r="C217" s="186"/>
      <c r="D217" s="186"/>
      <c r="E217" s="186"/>
      <c r="F217" s="186"/>
      <c r="G217" s="186"/>
      <c r="H217" s="186"/>
      <c r="I217" s="186"/>
      <c r="J217" s="186"/>
      <c r="K217" s="186"/>
      <c r="L217" s="186"/>
    </row>
    <row r="218" spans="2:12" s="3" customFormat="1" ht="13">
      <c r="C218" s="186"/>
      <c r="D218" s="186"/>
      <c r="E218" s="186"/>
      <c r="F218" s="186"/>
      <c r="G218" s="186"/>
      <c r="H218" s="186"/>
      <c r="I218" s="186"/>
      <c r="J218" s="186"/>
      <c r="K218" s="186"/>
      <c r="L218" s="186"/>
    </row>
    <row r="219" spans="2:12" s="3" customFormat="1" ht="13">
      <c r="C219" s="186"/>
      <c r="D219" s="186"/>
      <c r="E219" s="186"/>
      <c r="F219" s="186"/>
      <c r="G219" s="186"/>
      <c r="H219" s="186"/>
      <c r="I219" s="186"/>
      <c r="J219" s="186"/>
      <c r="K219" s="186"/>
      <c r="L219" s="186"/>
    </row>
    <row r="220" spans="2:12" s="3" customFormat="1" ht="13">
      <c r="C220" s="186"/>
      <c r="D220" s="186"/>
      <c r="E220" s="186"/>
      <c r="F220" s="186"/>
      <c r="G220" s="186"/>
      <c r="H220" s="186"/>
      <c r="I220" s="186"/>
      <c r="J220" s="186"/>
      <c r="K220" s="186"/>
      <c r="L220" s="186"/>
    </row>
    <row r="221" spans="2:12" s="3" customFormat="1" ht="13">
      <c r="C221" s="186"/>
      <c r="D221" s="186"/>
      <c r="E221" s="186"/>
      <c r="F221" s="186"/>
      <c r="G221" s="186"/>
      <c r="H221" s="186"/>
      <c r="I221" s="186"/>
      <c r="J221" s="186"/>
      <c r="K221" s="186"/>
      <c r="L221" s="186"/>
    </row>
    <row r="222" spans="2:12" s="3" customFormat="1" ht="13">
      <c r="C222" s="186"/>
      <c r="D222" s="186"/>
      <c r="E222" s="186"/>
      <c r="F222" s="186"/>
      <c r="G222" s="186"/>
      <c r="H222" s="186"/>
      <c r="I222" s="186"/>
      <c r="J222" s="186"/>
      <c r="K222" s="186"/>
      <c r="L222" s="186"/>
    </row>
    <row r="223" spans="2:12" s="3" customFormat="1" ht="13">
      <c r="C223" s="186"/>
      <c r="D223" s="186"/>
      <c r="E223" s="186"/>
      <c r="F223" s="186"/>
      <c r="G223" s="186"/>
      <c r="H223" s="186"/>
      <c r="I223" s="186"/>
      <c r="J223" s="186"/>
      <c r="K223" s="186"/>
      <c r="L223" s="186"/>
    </row>
    <row r="224" spans="2:12" s="3" customFormat="1" ht="13">
      <c r="C224" s="186"/>
      <c r="D224" s="186"/>
      <c r="E224" s="186"/>
      <c r="F224" s="186"/>
      <c r="G224" s="186"/>
      <c r="H224" s="186"/>
      <c r="I224" s="186"/>
      <c r="J224" s="186"/>
      <c r="K224" s="186"/>
      <c r="L224" s="186"/>
    </row>
    <row r="225" spans="2:80" s="3" customFormat="1" ht="13">
      <c r="C225" s="186"/>
      <c r="D225" s="186"/>
      <c r="E225" s="186"/>
      <c r="F225" s="186"/>
      <c r="G225" s="186"/>
      <c r="H225" s="186"/>
      <c r="I225" s="186"/>
      <c r="J225" s="186"/>
      <c r="K225" s="186"/>
      <c r="L225" s="186"/>
    </row>
    <row r="226" spans="2:80" s="3" customFormat="1" ht="13">
      <c r="C226" s="186"/>
      <c r="D226" s="186"/>
      <c r="E226" s="186"/>
      <c r="F226" s="186"/>
      <c r="G226" s="186"/>
      <c r="H226" s="186"/>
      <c r="I226" s="186"/>
      <c r="J226" s="186"/>
      <c r="K226" s="186"/>
      <c r="L226" s="186"/>
    </row>
    <row r="227" spans="2:80" s="3" customFormat="1" ht="13">
      <c r="C227" s="186"/>
      <c r="D227" s="186"/>
      <c r="E227" s="186"/>
      <c r="F227" s="186"/>
      <c r="G227" s="186"/>
      <c r="H227" s="186"/>
      <c r="I227" s="186"/>
      <c r="J227" s="186"/>
      <c r="K227" s="186"/>
      <c r="L227" s="186"/>
    </row>
    <row r="228" spans="2:80" s="3" customFormat="1" ht="13">
      <c r="C228" s="186"/>
      <c r="D228" s="186"/>
      <c r="E228" s="186"/>
      <c r="F228" s="186"/>
      <c r="G228" s="186"/>
      <c r="H228" s="186"/>
      <c r="I228" s="186"/>
      <c r="J228" s="186"/>
      <c r="K228" s="186"/>
      <c r="L228" s="186"/>
    </row>
    <row r="229" spans="2:80" s="3" customFormat="1" ht="13">
      <c r="C229" s="186"/>
      <c r="D229" s="186"/>
      <c r="E229" s="186"/>
      <c r="F229" s="186"/>
      <c r="G229" s="186"/>
      <c r="H229" s="186"/>
      <c r="I229" s="186"/>
      <c r="J229" s="186"/>
      <c r="K229" s="186"/>
      <c r="L229" s="186"/>
    </row>
    <row r="230" spans="2:80" s="3" customFormat="1" ht="13">
      <c r="C230" s="186"/>
      <c r="D230" s="186"/>
      <c r="E230" s="186"/>
      <c r="F230" s="186"/>
      <c r="G230" s="186"/>
      <c r="H230" s="186"/>
      <c r="I230" s="186"/>
      <c r="J230" s="186"/>
      <c r="K230" s="186"/>
      <c r="L230" s="186"/>
    </row>
    <row r="231" spans="2:80" s="3" customFormat="1" ht="13">
      <c r="C231" s="186"/>
      <c r="D231" s="186"/>
      <c r="E231" s="186"/>
      <c r="F231" s="186"/>
      <c r="G231" s="186"/>
      <c r="H231" s="186"/>
      <c r="I231" s="186"/>
      <c r="J231" s="186"/>
      <c r="K231" s="186"/>
      <c r="L231" s="186"/>
    </row>
    <row r="232" spans="2:80" s="3" customFormat="1" ht="13">
      <c r="C232" s="186"/>
      <c r="D232" s="186"/>
      <c r="E232" s="186"/>
      <c r="F232" s="186"/>
      <c r="G232" s="186"/>
      <c r="H232" s="186"/>
      <c r="I232" s="186"/>
      <c r="J232" s="186"/>
      <c r="K232" s="186"/>
      <c r="L232" s="186"/>
    </row>
    <row r="233" spans="2:80" s="3" customFormat="1" ht="13">
      <c r="C233" s="186"/>
      <c r="D233" s="186"/>
      <c r="E233" s="186"/>
      <c r="F233" s="186"/>
      <c r="G233" s="186"/>
      <c r="H233" s="186"/>
      <c r="I233" s="186"/>
      <c r="J233" s="186"/>
      <c r="K233" s="186"/>
      <c r="L233" s="186"/>
    </row>
    <row r="234" spans="2:80" s="3" customFormat="1" ht="13">
      <c r="B234" s="186"/>
      <c r="C234" s="186"/>
      <c r="D234" s="186"/>
    </row>
    <row r="235" spans="2:80" ht="13">
      <c r="B235" s="186"/>
      <c r="C235" s="186"/>
      <c r="D235" s="186"/>
      <c r="E235" s="3"/>
      <c r="F235" s="3"/>
      <c r="G235" s="3"/>
      <c r="H235" s="3"/>
      <c r="I235" s="3"/>
      <c r="J235" s="3"/>
      <c r="K235" s="3"/>
    </row>
    <row r="236" spans="2:80" ht="13">
      <c r="B236" s="538" t="s">
        <v>375</v>
      </c>
      <c r="C236" s="630">
        <v>2016</v>
      </c>
      <c r="D236" s="630">
        <v>2017</v>
      </c>
      <c r="E236" s="630">
        <v>2018</v>
      </c>
      <c r="F236" s="630">
        <v>2019</v>
      </c>
      <c r="G236" s="630">
        <v>2020</v>
      </c>
      <c r="H236" s="630">
        <v>2021</v>
      </c>
      <c r="I236" s="630">
        <v>2022</v>
      </c>
      <c r="J236" s="630">
        <v>2023</v>
      </c>
      <c r="K236" s="630">
        <v>2024</v>
      </c>
      <c r="L236" s="630">
        <v>2025</v>
      </c>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row>
    <row r="237" spans="2:80" ht="13">
      <c r="B237" s="212" t="s">
        <v>364</v>
      </c>
      <c r="C237" s="617">
        <v>211480.4156527993</v>
      </c>
      <c r="D237" s="617">
        <v>148781.31932147851</v>
      </c>
      <c r="E237" s="617"/>
      <c r="F237" s="617"/>
      <c r="G237" s="617"/>
      <c r="H237" s="617"/>
      <c r="I237" s="617"/>
      <c r="J237" s="617"/>
      <c r="K237" s="617"/>
      <c r="L237" s="617"/>
      <c r="M237" s="55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row>
    <row r="238" spans="2:80" ht="13">
      <c r="B238" s="539" t="str">
        <f>"% consumed by "&amp;B236</f>
        <v>% consumed by Alibaba</v>
      </c>
      <c r="C238" s="618">
        <v>0.25</v>
      </c>
      <c r="D238" s="618">
        <v>0.25</v>
      </c>
      <c r="E238" s="618"/>
      <c r="F238" s="618"/>
      <c r="G238" s="618"/>
      <c r="H238" s="618"/>
      <c r="I238" s="618"/>
      <c r="J238" s="618"/>
      <c r="K238" s="618"/>
      <c r="L238" s="618"/>
      <c r="M238" s="635"/>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row>
    <row r="239" spans="2:80" s="186" customFormat="1" ht="13">
      <c r="B239" s="620" t="s">
        <v>465</v>
      </c>
      <c r="C239" s="543">
        <v>124467.74400000002</v>
      </c>
      <c r="D239" s="543">
        <v>96416.545500000007</v>
      </c>
      <c r="E239" s="543"/>
      <c r="F239" s="543"/>
      <c r="G239" s="543"/>
      <c r="H239" s="543"/>
      <c r="I239" s="543"/>
      <c r="J239" s="543"/>
      <c r="K239" s="543"/>
      <c r="L239" s="543"/>
      <c r="M239" s="635"/>
      <c r="N239"/>
      <c r="O239"/>
      <c r="P239"/>
      <c r="Q239"/>
      <c r="R239"/>
      <c r="S239"/>
      <c r="T239"/>
    </row>
    <row r="240" spans="2:80" s="186" customFormat="1" ht="13">
      <c r="B240" s="539" t="str">
        <f>"% consumed by "&amp;B236</f>
        <v>% consumed by Alibaba</v>
      </c>
      <c r="C240" s="545">
        <v>0.4</v>
      </c>
      <c r="D240" s="545">
        <v>0.30000000000000004</v>
      </c>
      <c r="E240" s="545"/>
      <c r="F240" s="545"/>
      <c r="G240" s="545"/>
      <c r="H240" s="545"/>
      <c r="I240" s="545"/>
      <c r="J240" s="545"/>
      <c r="K240" s="545"/>
      <c r="L240" s="545"/>
      <c r="M240" s="635"/>
      <c r="N240"/>
      <c r="O240"/>
      <c r="P240"/>
      <c r="Q240"/>
      <c r="R240"/>
      <c r="S240"/>
      <c r="T240"/>
    </row>
    <row r="241" spans="2:80" ht="13">
      <c r="B241" s="620" t="s">
        <v>466</v>
      </c>
      <c r="C241" s="620">
        <v>98743.89</v>
      </c>
      <c r="D241" s="620">
        <v>120992.4</v>
      </c>
      <c r="E241" s="620"/>
      <c r="F241" s="620"/>
      <c r="G241" s="620"/>
      <c r="H241" s="620"/>
      <c r="I241" s="620"/>
      <c r="J241" s="620"/>
      <c r="K241" s="620"/>
      <c r="L241" s="620"/>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row>
    <row r="242" spans="2:80" ht="13">
      <c r="B242" s="539" t="s">
        <v>488</v>
      </c>
      <c r="C242" s="618">
        <v>0.3</v>
      </c>
      <c r="D242" s="618">
        <v>0.3</v>
      </c>
      <c r="E242" s="618"/>
      <c r="F242" s="618"/>
      <c r="G242" s="618"/>
      <c r="H242" s="618"/>
      <c r="I242" s="618"/>
      <c r="J242" s="618"/>
      <c r="K242" s="618"/>
      <c r="L242" s="618"/>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row>
    <row r="243" spans="2:80" s="186" customFormat="1" ht="13">
      <c r="B243" s="542" t="s">
        <v>453</v>
      </c>
      <c r="C243" s="617">
        <v>84017.400000000009</v>
      </c>
      <c r="D243" s="617">
        <v>115839.31200000001</v>
      </c>
      <c r="E243" s="617"/>
      <c r="F243" s="617"/>
      <c r="G243" s="617"/>
      <c r="H243" s="617"/>
      <c r="I243" s="617"/>
      <c r="J243" s="617"/>
      <c r="K243" s="617"/>
      <c r="L243" s="617"/>
      <c r="M243" s="614"/>
      <c r="N243" s="614"/>
      <c r="O243" s="614"/>
      <c r="P243" s="614"/>
      <c r="Q243" s="614"/>
      <c r="R243" s="614"/>
      <c r="S243" s="614"/>
      <c r="T243" s="614"/>
      <c r="U243" s="614"/>
    </row>
    <row r="244" spans="2:80" s="186" customFormat="1" ht="13">
      <c r="B244" s="615" t="s">
        <v>488</v>
      </c>
      <c r="C244" s="621">
        <v>0.4</v>
      </c>
      <c r="D244" s="621">
        <v>0.30000000000000004</v>
      </c>
      <c r="E244" s="621"/>
      <c r="F244" s="621"/>
      <c r="G244" s="622"/>
      <c r="H244" s="623"/>
      <c r="I244" s="619"/>
      <c r="J244" s="619"/>
      <c r="K244" s="618"/>
      <c r="L244" s="618"/>
    </row>
    <row r="245" spans="2:80" ht="13">
      <c r="B245" s="542" t="s">
        <v>455</v>
      </c>
      <c r="C245" s="617">
        <v>6354.8879999999981</v>
      </c>
      <c r="D245" s="617">
        <v>21742.472999999973</v>
      </c>
      <c r="E245" s="617"/>
      <c r="F245" s="617"/>
      <c r="G245" s="617"/>
      <c r="H245" s="617"/>
      <c r="I245" s="617"/>
      <c r="J245" s="617"/>
      <c r="K245" s="617"/>
      <c r="L245" s="617"/>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row>
    <row r="246" spans="2:80" ht="13">
      <c r="B246" s="539" t="s">
        <v>488</v>
      </c>
      <c r="C246" s="618">
        <v>9.9999999999999978E-2</v>
      </c>
      <c r="D246" s="618">
        <v>4.9999999999999933E-2</v>
      </c>
      <c r="E246" s="618"/>
      <c r="F246" s="618"/>
      <c r="G246" s="618"/>
      <c r="H246" s="618"/>
      <c r="I246" s="618"/>
      <c r="J246" s="618"/>
      <c r="K246" s="618"/>
      <c r="L246" s="618"/>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row>
    <row r="247" spans="2:80" ht="13">
      <c r="B247" s="212" t="s">
        <v>373</v>
      </c>
      <c r="C247" s="617">
        <v>0</v>
      </c>
      <c r="D247" s="617">
        <v>0</v>
      </c>
      <c r="E247" s="617"/>
      <c r="F247" s="617"/>
      <c r="G247" s="617"/>
      <c r="H247" s="617"/>
      <c r="I247" s="617"/>
      <c r="J247" s="617"/>
      <c r="K247" s="617"/>
      <c r="L247" s="617"/>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row>
    <row r="248" spans="2:80" ht="13">
      <c r="B248" s="539" t="s">
        <v>488</v>
      </c>
      <c r="C248" s="618">
        <v>0</v>
      </c>
      <c r="D248" s="618">
        <v>0</v>
      </c>
      <c r="E248" s="618"/>
      <c r="F248" s="618"/>
      <c r="G248" s="618"/>
      <c r="H248" s="618"/>
      <c r="I248" s="618"/>
      <c r="J248" s="618"/>
      <c r="K248" s="618"/>
      <c r="L248" s="618"/>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row>
    <row r="249" spans="2:80" s="3" customFormat="1" ht="13">
      <c r="B249" s="212" t="s">
        <v>489</v>
      </c>
      <c r="C249" s="617">
        <v>0</v>
      </c>
      <c r="D249" s="617">
        <v>0</v>
      </c>
      <c r="E249" s="617"/>
      <c r="F249" s="617"/>
      <c r="G249" s="617"/>
      <c r="H249" s="617"/>
      <c r="I249" s="617"/>
      <c r="J249" s="617"/>
      <c r="K249" s="617"/>
      <c r="L249" s="617"/>
    </row>
    <row r="250" spans="2:80" s="3" customFormat="1" ht="13">
      <c r="B250" s="539" t="s">
        <v>488</v>
      </c>
      <c r="C250" s="618">
        <v>0</v>
      </c>
      <c r="D250" s="618">
        <v>0</v>
      </c>
      <c r="E250" s="618"/>
      <c r="F250" s="618"/>
      <c r="G250" s="618"/>
      <c r="H250" s="618"/>
      <c r="I250" s="618"/>
      <c r="J250" s="618"/>
      <c r="K250" s="618"/>
      <c r="L250" s="618"/>
    </row>
    <row r="251" spans="2:80" ht="13">
      <c r="B251" s="212" t="s">
        <v>329</v>
      </c>
      <c r="C251" s="617">
        <v>0</v>
      </c>
      <c r="D251" s="617">
        <v>0</v>
      </c>
      <c r="E251" s="617"/>
      <c r="F251" s="617"/>
      <c r="G251" s="617"/>
      <c r="H251" s="617"/>
      <c r="I251" s="617"/>
      <c r="J251" s="617"/>
      <c r="K251" s="617"/>
      <c r="L251" s="617"/>
    </row>
    <row r="252" spans="2:80" ht="13">
      <c r="B252" s="539" t="s">
        <v>488</v>
      </c>
      <c r="C252" s="618">
        <v>0</v>
      </c>
      <c r="D252" s="618">
        <v>0</v>
      </c>
      <c r="E252" s="618"/>
      <c r="F252" s="618"/>
      <c r="G252" s="618"/>
      <c r="H252" s="618"/>
      <c r="I252" s="618"/>
      <c r="J252" s="618"/>
      <c r="K252" s="618"/>
      <c r="L252" s="618"/>
    </row>
    <row r="253" spans="2:80" ht="13">
      <c r="B253" s="542" t="s">
        <v>454</v>
      </c>
      <c r="C253" s="620">
        <v>0</v>
      </c>
      <c r="D253" s="620">
        <v>0</v>
      </c>
      <c r="E253" s="620"/>
      <c r="F253" s="620"/>
      <c r="G253" s="620"/>
      <c r="H253" s="620"/>
      <c r="I253" s="620"/>
      <c r="J253" s="620"/>
      <c r="K253" s="620"/>
      <c r="L253" s="620"/>
    </row>
    <row r="254" spans="2:80" ht="13">
      <c r="B254" s="539" t="s">
        <v>488</v>
      </c>
      <c r="C254" s="542">
        <v>0</v>
      </c>
      <c r="D254" s="542">
        <v>0</v>
      </c>
      <c r="E254" s="618"/>
      <c r="F254" s="618"/>
      <c r="G254" s="618"/>
      <c r="H254" s="618"/>
      <c r="I254" s="618"/>
      <c r="J254" s="618"/>
      <c r="K254" s="618"/>
      <c r="L254" s="618"/>
    </row>
    <row r="255" spans="2:80" ht="13">
      <c r="B255" s="186" t="s">
        <v>365</v>
      </c>
      <c r="C255" s="186"/>
      <c r="D255" s="186"/>
      <c r="E255" s="186"/>
      <c r="F255" s="186"/>
      <c r="G255" s="186"/>
      <c r="H255" s="186"/>
      <c r="I255" s="186"/>
      <c r="J255" s="186"/>
      <c r="K255" s="186"/>
      <c r="L255" s="186"/>
    </row>
    <row r="256" spans="2:80" ht="13">
      <c r="B256" s="212" t="s">
        <v>366</v>
      </c>
      <c r="C256" s="540">
        <f>(C237*10+(C241+C239)*40+(C245+C243)*100+C247*100+C249*200+(C251+C253)*400)/10^6</f>
        <v>20.080498316527997</v>
      </c>
      <c r="D256" s="540">
        <f t="shared" ref="D256:L256" si="37">(D237*10+(D241+D239)*40+(D245+D243)*100+D247*100+D249*200+(D251+D253)*400)/10^6</f>
        <v>23.942349513214783</v>
      </c>
      <c r="E256" s="540"/>
      <c r="F256" s="540"/>
      <c r="G256" s="540"/>
      <c r="H256" s="540"/>
      <c r="I256" s="540"/>
      <c r="J256" s="540"/>
      <c r="K256" s="540"/>
      <c r="L256" s="540"/>
    </row>
    <row r="257" spans="2:14" ht="13">
      <c r="B257" s="212" t="s">
        <v>129</v>
      </c>
      <c r="C257" s="544">
        <v>49.064971080067991</v>
      </c>
      <c r="D257" s="540">
        <f t="shared" ref="D257:E257" si="38">C257+D256</f>
        <v>73.00732059328277</v>
      </c>
      <c r="E257" s="540"/>
      <c r="F257" s="540"/>
      <c r="G257" s="540"/>
      <c r="H257" s="540"/>
      <c r="I257" s="540"/>
      <c r="J257" s="540"/>
      <c r="K257" s="540"/>
      <c r="L257" s="540"/>
    </row>
    <row r="258" spans="2:14" ht="13">
      <c r="B258" s="212" t="s">
        <v>367</v>
      </c>
      <c r="C258" s="545">
        <v>0.69280191778363331</v>
      </c>
      <c r="D258" s="545">
        <f t="shared" ref="D258:E258" si="39">D257/C257-1</f>
        <v>0.4879723555557347</v>
      </c>
      <c r="E258" s="545"/>
      <c r="F258" s="545"/>
      <c r="G258" s="545"/>
      <c r="H258" s="545"/>
      <c r="I258" s="545"/>
      <c r="J258" s="545"/>
      <c r="K258" s="545"/>
      <c r="L258" s="545"/>
    </row>
    <row r="259" spans="2:14">
      <c r="C259" s="613">
        <v>0</v>
      </c>
      <c r="D259" s="613">
        <v>0</v>
      </c>
      <c r="E259" s="613"/>
      <c r="F259" s="613"/>
      <c r="G259" s="613"/>
      <c r="H259" s="613"/>
      <c r="I259" s="613"/>
      <c r="J259" s="613"/>
      <c r="K259" s="613"/>
      <c r="L259" s="613"/>
    </row>
    <row r="260" spans="2:14">
      <c r="B260" s="3"/>
      <c r="C260" s="3"/>
      <c r="D260" s="3"/>
      <c r="E260" s="3"/>
      <c r="F260" s="3"/>
      <c r="G260" s="3"/>
      <c r="H260" s="3"/>
      <c r="I260" s="3"/>
      <c r="J260" s="3"/>
      <c r="K260" s="3"/>
      <c r="M260" s="3"/>
      <c r="N260" s="3"/>
    </row>
    <row r="261" spans="2:14">
      <c r="B261" s="3"/>
      <c r="C261" s="3"/>
      <c r="D261" s="3"/>
      <c r="E261" s="3"/>
      <c r="F261" s="3"/>
      <c r="G261" s="3"/>
      <c r="H261" s="3"/>
      <c r="I261" s="3"/>
      <c r="J261" s="3"/>
      <c r="K261" s="3"/>
      <c r="M261" s="3"/>
      <c r="N261" s="3"/>
    </row>
    <row r="262" spans="2:14">
      <c r="B262" s="3"/>
      <c r="C262" s="3"/>
      <c r="D262" s="3"/>
      <c r="E262" s="3"/>
      <c r="F262" s="3"/>
      <c r="G262" s="3"/>
      <c r="H262" s="3"/>
      <c r="I262" s="3"/>
      <c r="J262" s="3"/>
      <c r="K262" s="3"/>
      <c r="M262" s="3"/>
      <c r="N262" s="3"/>
    </row>
    <row r="263" spans="2:14">
      <c r="B263" s="3"/>
      <c r="C263" s="3"/>
      <c r="D263" s="3"/>
      <c r="E263" s="3"/>
      <c r="F263" s="3"/>
      <c r="G263" s="3"/>
      <c r="H263" s="3"/>
      <c r="I263" s="3"/>
      <c r="J263" s="3"/>
      <c r="K263" s="3"/>
      <c r="M263" s="3"/>
      <c r="N263" s="3"/>
    </row>
    <row r="264" spans="2:14">
      <c r="B264" s="3"/>
      <c r="C264" s="3"/>
      <c r="D264" s="3"/>
      <c r="E264" s="3"/>
      <c r="F264" s="3"/>
      <c r="G264" s="3"/>
      <c r="H264" s="3"/>
      <c r="I264" s="3"/>
      <c r="J264" s="3"/>
      <c r="K264" s="3"/>
      <c r="M264" s="3"/>
      <c r="N264" s="3"/>
    </row>
    <row r="265" spans="2:14">
      <c r="B265" s="3"/>
      <c r="C265" s="3"/>
      <c r="D265" s="3"/>
      <c r="E265" s="3"/>
      <c r="F265" s="3"/>
      <c r="G265" s="3"/>
      <c r="H265" s="3"/>
      <c r="I265" s="3"/>
      <c r="J265" s="3"/>
      <c r="K265" s="3"/>
      <c r="M265" s="3"/>
      <c r="N265" s="3"/>
    </row>
    <row r="266" spans="2:14">
      <c r="B266" s="3"/>
      <c r="C266" s="3"/>
      <c r="D266" s="3"/>
      <c r="E266" s="3"/>
      <c r="F266" s="3"/>
      <c r="G266" s="3"/>
      <c r="H266" s="3"/>
      <c r="I266" s="3"/>
      <c r="J266" s="3"/>
      <c r="K266" s="3"/>
      <c r="M266" s="3"/>
      <c r="N266" s="3"/>
    </row>
    <row r="267" spans="2:14">
      <c r="B267" s="3"/>
      <c r="C267" s="3"/>
      <c r="D267" s="3"/>
      <c r="E267" s="3"/>
      <c r="F267" s="3"/>
      <c r="G267" s="3"/>
      <c r="H267" s="3"/>
      <c r="I267" s="3"/>
      <c r="J267" s="3"/>
      <c r="K267" s="3"/>
      <c r="M267" s="3"/>
      <c r="N267" s="3"/>
    </row>
    <row r="268" spans="2:14">
      <c r="B268" s="3"/>
      <c r="C268" s="3"/>
      <c r="D268" s="3"/>
      <c r="E268" s="3"/>
      <c r="F268" s="3"/>
      <c r="G268" s="3"/>
      <c r="H268" s="3"/>
      <c r="I268" s="3"/>
      <c r="J268" s="3"/>
      <c r="K268" s="3"/>
      <c r="M268" s="3"/>
      <c r="N268" s="3"/>
    </row>
    <row r="269" spans="2:14">
      <c r="M269" s="3"/>
    </row>
    <row r="270" spans="2:14">
      <c r="B270" s="10"/>
    </row>
  </sheetData>
  <conditionalFormatting sqref="M240">
    <cfRule type="expression" dxfId="10" priority="5">
      <formula>M239&lt;&gt;M238</formula>
    </cfRule>
  </conditionalFormatting>
  <conditionalFormatting sqref="M208">
    <cfRule type="expression" dxfId="9" priority="2">
      <formula>M207&lt;&gt;M206</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BQ49"/>
  <sheetViews>
    <sheetView zoomScale="70" zoomScaleNormal="70" zoomScalePageLayoutView="70" workbookViewId="0">
      <selection activeCell="G29" sqref="G29:N44"/>
    </sheetView>
  </sheetViews>
  <sheetFormatPr defaultColWidth="8.81640625" defaultRowHeight="12.5"/>
  <cols>
    <col min="1" max="1" width="4.453125" customWidth="1"/>
    <col min="2" max="2" width="22" customWidth="1"/>
    <col min="5" max="14" width="16.1796875" customWidth="1"/>
  </cols>
  <sheetData>
    <row r="1" spans="1:12" s="86" customFormat="1" ht="13"/>
    <row r="2" spans="1:12" s="86" customFormat="1" ht="18.5">
      <c r="A2" s="56"/>
      <c r="B2" s="56" t="str">
        <f>Introduction!$B$2</f>
        <v>LightCounting Mega Datacenter Report Database</v>
      </c>
    </row>
    <row r="3" spans="1:12" s="86" customFormat="1" ht="15.5">
      <c r="B3" s="122" t="str">
        <f>Introduction!B3</f>
        <v>July 2020 - sample template</v>
      </c>
    </row>
    <row r="4" spans="1:12" s="86" customFormat="1" ht="18.5" customHeight="1">
      <c r="A4" s="56"/>
      <c r="B4" s="344" t="s">
        <v>151</v>
      </c>
    </row>
    <row r="5" spans="1:12" s="86" customFormat="1" ht="18.5" customHeight="1">
      <c r="A5" s="56"/>
      <c r="B5" s="344"/>
      <c r="E5" s="569"/>
      <c r="F5" s="569"/>
      <c r="G5" s="569"/>
      <c r="H5" s="569"/>
      <c r="I5" s="569"/>
      <c r="J5" s="569"/>
    </row>
    <row r="6" spans="1:12" s="86" customFormat="1" ht="18.5" customHeight="1">
      <c r="A6" s="56"/>
      <c r="B6" s="344"/>
      <c r="G6" s="667" t="s">
        <v>152</v>
      </c>
      <c r="H6" s="667"/>
      <c r="I6" s="667"/>
      <c r="J6" s="667"/>
      <c r="K6" s="668"/>
      <c r="L6" s="147" t="s">
        <v>74</v>
      </c>
    </row>
    <row r="7" spans="1:12" s="86" customFormat="1" ht="18.5" customHeight="1">
      <c r="A7" s="56"/>
      <c r="B7" s="344"/>
      <c r="G7" s="669" t="s">
        <v>425</v>
      </c>
      <c r="H7" s="670"/>
      <c r="I7" s="670"/>
      <c r="J7" s="670"/>
      <c r="K7" s="671"/>
      <c r="L7" s="148">
        <f>MATCH(G7,'Ethernet Total'!$O$9:$O$70,0)</f>
        <v>50</v>
      </c>
    </row>
    <row r="8" spans="1:12" s="86" customFormat="1" ht="18.5" customHeight="1">
      <c r="A8" s="56"/>
      <c r="B8" s="344"/>
      <c r="E8" s="569"/>
      <c r="F8" s="569"/>
      <c r="G8" s="569"/>
    </row>
    <row r="9" spans="1:12" s="86" customFormat="1" ht="18.5" customHeight="1">
      <c r="A9" s="56"/>
      <c r="B9" s="344"/>
      <c r="E9" s="569"/>
      <c r="F9" s="569"/>
      <c r="G9" s="569"/>
    </row>
    <row r="10" spans="1:12" s="86" customFormat="1" ht="18.5" customHeight="1">
      <c r="A10" s="56"/>
      <c r="B10" s="344"/>
      <c r="E10" s="569"/>
      <c r="F10" s="569"/>
      <c r="G10" s="569"/>
      <c r="H10" s="569"/>
      <c r="I10" s="569"/>
      <c r="J10" s="569"/>
    </row>
    <row r="11" spans="1:12" s="86" customFormat="1" ht="18.5" customHeight="1">
      <c r="A11" s="56"/>
      <c r="B11" s="344"/>
      <c r="E11" s="569"/>
      <c r="F11" s="569"/>
      <c r="G11" s="569"/>
      <c r="H11" s="569"/>
      <c r="I11" s="569"/>
      <c r="J11" s="569"/>
    </row>
    <row r="12" spans="1:12" s="86" customFormat="1" ht="21">
      <c r="A12" s="89"/>
      <c r="B12" s="125"/>
      <c r="E12" s="85"/>
      <c r="F12" s="85"/>
      <c r="G12" s="85"/>
    </row>
    <row r="28" spans="1:16" s="3" customFormat="1" ht="14.5">
      <c r="A28" s="10"/>
      <c r="B28" s="112" t="s">
        <v>71</v>
      </c>
      <c r="C28" s="113"/>
      <c r="D28" s="113"/>
      <c r="E28" s="119">
        <v>2016</v>
      </c>
      <c r="F28" s="119">
        <v>2017</v>
      </c>
      <c r="G28" s="119">
        <v>2018</v>
      </c>
      <c r="H28" s="119">
        <v>2019</v>
      </c>
      <c r="I28" s="119">
        <v>2020</v>
      </c>
      <c r="J28" s="119">
        <v>2021</v>
      </c>
      <c r="K28" s="119">
        <v>2022</v>
      </c>
      <c r="L28" s="119">
        <v>2023</v>
      </c>
      <c r="M28" s="119">
        <v>2024</v>
      </c>
      <c r="N28" s="151">
        <v>2025</v>
      </c>
    </row>
    <row r="29" spans="1:16" s="3" customFormat="1" ht="17.25" customHeight="1">
      <c r="A29" s="10"/>
      <c r="B29" s="114" t="s">
        <v>17</v>
      </c>
      <c r="C29" s="59"/>
      <c r="D29" s="135" t="str">
        <f>'Ethernet Segments'!B32</f>
        <v>Telecom</v>
      </c>
      <c r="E29" s="21">
        <f t="shared" ref="E29:M29" si="0">INDEX((VolTEL),$L$7,MATCH(E$28,$E$28:$N$28,0)+3)</f>
        <v>0</v>
      </c>
      <c r="F29" s="21">
        <f t="shared" si="0"/>
        <v>0</v>
      </c>
      <c r="G29" s="21"/>
      <c r="H29" s="21"/>
      <c r="I29" s="21"/>
      <c r="J29" s="21"/>
      <c r="K29" s="21"/>
      <c r="L29" s="21"/>
      <c r="M29" s="21"/>
      <c r="N29" s="21"/>
    </row>
    <row r="30" spans="1:16" s="3" customFormat="1" ht="14.5" customHeight="1">
      <c r="A30" s="10"/>
      <c r="B30" s="117"/>
      <c r="C30" s="57"/>
      <c r="D30" s="136" t="str">
        <f>'Ethernet Segments'!B33</f>
        <v>Cloud</v>
      </c>
      <c r="E30" s="21">
        <f t="shared" ref="E30:N30" si="1">INDEX((VolDCM),$L$7,MATCH(E$28,$E$28:$N$28,0)+3)</f>
        <v>0</v>
      </c>
      <c r="F30" s="21">
        <f t="shared" si="1"/>
        <v>0</v>
      </c>
      <c r="G30" s="21"/>
      <c r="H30" s="21"/>
      <c r="I30" s="21"/>
      <c r="J30" s="21"/>
      <c r="K30" s="21"/>
      <c r="L30" s="21"/>
      <c r="M30" s="21"/>
      <c r="N30" s="21"/>
      <c r="O30" s="68"/>
      <c r="P30" s="68"/>
    </row>
    <row r="31" spans="1:16" s="3" customFormat="1" ht="15.5">
      <c r="B31" s="62"/>
      <c r="C31" s="19"/>
      <c r="D31" s="137" t="str">
        <f>'Ethernet Segments'!B34</f>
        <v>Enterprise</v>
      </c>
      <c r="E31" s="54">
        <f t="shared" ref="E31:N31" si="2">INDEX((VolDCE),$L$7,MATCH(E$28,$E$28:$N$28,0)+3)</f>
        <v>0</v>
      </c>
      <c r="F31" s="54">
        <f t="shared" si="2"/>
        <v>0</v>
      </c>
      <c r="G31" s="54"/>
      <c r="H31" s="54"/>
      <c r="I31" s="54"/>
      <c r="J31" s="54"/>
      <c r="K31" s="54"/>
      <c r="L31" s="54"/>
      <c r="M31" s="54"/>
      <c r="N31" s="54"/>
      <c r="O31" s="32" t="s">
        <v>75</v>
      </c>
      <c r="P31" s="68"/>
    </row>
    <row r="32" spans="1:16" s="3" customFormat="1" ht="14.5">
      <c r="A32" s="10"/>
      <c r="B32" s="114" t="s">
        <v>28</v>
      </c>
      <c r="C32" s="59"/>
      <c r="D32" s="138" t="str">
        <f>D29</f>
        <v>Telecom</v>
      </c>
      <c r="E32" s="106">
        <f t="shared" ref="E32:N32" si="3">INDEX((PriceTEL),$L$7,MATCH(E$28,$E$28:$N$28,0)+3)</f>
        <v>0</v>
      </c>
      <c r="F32" s="106">
        <f t="shared" si="3"/>
        <v>0</v>
      </c>
      <c r="G32" s="106"/>
      <c r="H32" s="106"/>
      <c r="I32" s="106"/>
      <c r="J32" s="106"/>
      <c r="K32" s="106"/>
      <c r="L32" s="106"/>
      <c r="M32" s="106"/>
      <c r="N32" s="106"/>
      <c r="O32" s="150" t="s">
        <v>76</v>
      </c>
      <c r="P32" s="68"/>
    </row>
    <row r="33" spans="1:69" s="3" customFormat="1" ht="13">
      <c r="B33" s="62"/>
      <c r="C33" s="19"/>
      <c r="D33" s="139" t="str">
        <f>D30</f>
        <v>Cloud</v>
      </c>
      <c r="E33" s="107">
        <f t="shared" ref="E33:N33" si="4">INDEX((PriceDCM),$L$7,MATCH(E$28,$E$28:$N$28,0)+3)</f>
        <v>0</v>
      </c>
      <c r="F33" s="107">
        <f t="shared" si="4"/>
        <v>0</v>
      </c>
      <c r="G33" s="107"/>
      <c r="H33" s="107"/>
      <c r="I33" s="107"/>
      <c r="J33" s="107"/>
      <c r="K33" s="107"/>
      <c r="L33" s="107"/>
      <c r="M33" s="107"/>
      <c r="N33" s="107"/>
    </row>
    <row r="34" spans="1:69" s="3" customFormat="1" ht="13">
      <c r="B34" s="43"/>
      <c r="C34" s="44"/>
      <c r="D34" s="139" t="str">
        <f>D31</f>
        <v>Enterprise</v>
      </c>
      <c r="E34" s="105">
        <f t="shared" ref="E34:N34" si="5">INDEX((PriceDCE),$L$7,MATCH(E$28,$E$28:$N$28,0)+3)</f>
        <v>0</v>
      </c>
      <c r="F34" s="105">
        <f t="shared" si="5"/>
        <v>0</v>
      </c>
      <c r="G34" s="105"/>
      <c r="H34" s="105"/>
      <c r="I34" s="105"/>
      <c r="J34" s="105"/>
      <c r="K34" s="105"/>
      <c r="L34" s="105"/>
      <c r="M34" s="105"/>
      <c r="N34" s="105"/>
      <c r="O34" s="68"/>
      <c r="P34" s="68"/>
    </row>
    <row r="35" spans="1:69" s="3" customFormat="1" ht="14.5">
      <c r="A35" s="10"/>
      <c r="B35" s="114" t="s">
        <v>27</v>
      </c>
      <c r="C35" s="59"/>
      <c r="D35" s="138" t="str">
        <f>D29</f>
        <v>Telecom</v>
      </c>
      <c r="E35" s="106">
        <f t="shared" ref="E35:N35" si="6">INDEX((RevTEL),$L$7,MATCH(E$28,$E$28:$N$28,0)+3)</f>
        <v>0</v>
      </c>
      <c r="F35" s="106">
        <f t="shared" si="6"/>
        <v>0</v>
      </c>
      <c r="G35" s="106"/>
      <c r="H35" s="106"/>
      <c r="I35" s="106"/>
      <c r="J35" s="106"/>
      <c r="K35" s="106"/>
      <c r="L35" s="106"/>
      <c r="M35" s="106"/>
      <c r="N35" s="106"/>
      <c r="O35" s="68"/>
      <c r="P35" s="68"/>
    </row>
    <row r="36" spans="1:69" s="3" customFormat="1" ht="14.5">
      <c r="A36" s="10"/>
      <c r="B36" s="62"/>
      <c r="C36" s="19"/>
      <c r="D36" s="139" t="str">
        <f>D30</f>
        <v>Cloud</v>
      </c>
      <c r="E36" s="107">
        <f t="shared" ref="E36:N36" si="7">INDEX((RevDCM),$L$7,MATCH(E$28,$E$28:$N$28,0)+3)</f>
        <v>0</v>
      </c>
      <c r="F36" s="107">
        <f t="shared" si="7"/>
        <v>0</v>
      </c>
      <c r="G36" s="107"/>
      <c r="H36" s="107"/>
      <c r="I36" s="107"/>
      <c r="J36" s="107"/>
      <c r="K36" s="107"/>
      <c r="L36" s="107"/>
      <c r="M36" s="107"/>
      <c r="N36" s="107"/>
      <c r="O36" s="68"/>
      <c r="P36" s="68"/>
      <c r="AJ36" s="60"/>
      <c r="AK36" s="57"/>
      <c r="AL36" s="57"/>
      <c r="AM36" s="57"/>
      <c r="AN36" s="57"/>
      <c r="AO36" s="57"/>
      <c r="AP36" s="57"/>
      <c r="AQ36" s="57"/>
      <c r="AR36" s="57"/>
      <c r="AS36" s="57"/>
      <c r="AT36" s="57"/>
      <c r="AU36" s="57"/>
      <c r="AV36" s="57"/>
      <c r="AW36" s="57"/>
      <c r="AX36" s="57"/>
      <c r="AY36" s="57"/>
      <c r="AZ36" s="57"/>
      <c r="BA36" s="57"/>
      <c r="BB36" s="57"/>
      <c r="BC36" s="61"/>
      <c r="BD36" s="61"/>
      <c r="BE36" s="61"/>
      <c r="BF36" s="61"/>
      <c r="BG36" s="61"/>
      <c r="BH36" s="61"/>
      <c r="BI36" s="61"/>
      <c r="BJ36" s="61"/>
      <c r="BK36" s="61"/>
      <c r="BL36" s="61"/>
      <c r="BM36" s="61"/>
      <c r="BN36" s="61"/>
      <c r="BO36" s="61"/>
      <c r="BP36" s="61"/>
      <c r="BQ36" s="61"/>
    </row>
    <row r="37" spans="1:69" s="3" customFormat="1" ht="14.5">
      <c r="A37" s="10"/>
      <c r="B37" s="43"/>
      <c r="C37" s="44"/>
      <c r="D37" s="143" t="str">
        <f>D31</f>
        <v>Enterprise</v>
      </c>
      <c r="E37" s="105">
        <f t="shared" ref="E37:N37" si="8">INDEX((RevDCE),$L$7,MATCH(E$28,$E$28:$N$28,0)+3)</f>
        <v>0</v>
      </c>
      <c r="F37" s="105">
        <f t="shared" si="8"/>
        <v>0</v>
      </c>
      <c r="G37" s="105"/>
      <c r="H37" s="105"/>
      <c r="I37" s="105"/>
      <c r="J37" s="105"/>
      <c r="K37" s="105"/>
      <c r="L37" s="105"/>
      <c r="M37" s="105"/>
      <c r="N37" s="105"/>
      <c r="O37" s="68"/>
      <c r="P37" s="68"/>
      <c r="AJ37" s="60"/>
      <c r="AK37" s="57"/>
      <c r="AL37" s="57"/>
      <c r="AM37" s="57"/>
      <c r="AN37" s="57"/>
      <c r="AO37" s="57"/>
      <c r="AP37" s="57"/>
      <c r="AQ37" s="57"/>
      <c r="AR37" s="57"/>
      <c r="AS37" s="57"/>
      <c r="AT37" s="57"/>
      <c r="AU37" s="57"/>
      <c r="AV37" s="57"/>
      <c r="AW37" s="57"/>
      <c r="AX37" s="57"/>
      <c r="AY37" s="57"/>
      <c r="AZ37" s="57"/>
      <c r="BA37" s="57"/>
      <c r="BB37" s="57"/>
      <c r="BC37" s="61"/>
      <c r="BD37" s="61"/>
      <c r="BE37" s="61"/>
      <c r="BF37" s="61"/>
      <c r="BG37" s="61"/>
      <c r="BH37" s="61"/>
      <c r="BI37" s="61"/>
      <c r="BJ37" s="61"/>
      <c r="BK37" s="61"/>
      <c r="BL37" s="61"/>
      <c r="BM37" s="61"/>
      <c r="BN37" s="61"/>
      <c r="BO37" s="61"/>
      <c r="BP37" s="61"/>
      <c r="BQ37" s="61"/>
    </row>
    <row r="38" spans="1:69" ht="13">
      <c r="B38" s="118" t="s">
        <v>73</v>
      </c>
      <c r="C38" s="30"/>
      <c r="D38" s="144" t="str">
        <f>D29</f>
        <v>Telecom</v>
      </c>
      <c r="E38" s="17">
        <f t="shared" ref="E38:I40" si="9">IF(SUM(E29:E31)=0,,E29/SUM(E$29:E$31))</f>
        <v>0</v>
      </c>
      <c r="F38" s="17">
        <f t="shared" si="9"/>
        <v>0</v>
      </c>
      <c r="G38" s="17"/>
      <c r="H38" s="17"/>
      <c r="I38" s="17"/>
      <c r="J38" s="17"/>
      <c r="K38" s="17"/>
      <c r="L38" s="17"/>
      <c r="M38" s="17"/>
      <c r="N38" s="17"/>
      <c r="O38" s="68"/>
      <c r="P38" s="68"/>
      <c r="Q38" s="3"/>
      <c r="R38" s="3"/>
    </row>
    <row r="39" spans="1:69" ht="13">
      <c r="B39" s="62"/>
      <c r="C39" s="19"/>
      <c r="D39" s="145" t="str">
        <f>D30</f>
        <v>Cloud</v>
      </c>
      <c r="E39" s="17">
        <f t="shared" si="9"/>
        <v>0</v>
      </c>
      <c r="F39" s="17">
        <f t="shared" si="9"/>
        <v>0</v>
      </c>
      <c r="G39" s="17"/>
      <c r="H39" s="17"/>
      <c r="I39" s="17"/>
      <c r="J39" s="17"/>
      <c r="K39" s="17"/>
      <c r="L39" s="17"/>
      <c r="M39" s="17"/>
      <c r="N39" s="17"/>
      <c r="O39" s="68"/>
      <c r="P39" s="68"/>
      <c r="Q39" s="3"/>
      <c r="R39" s="3"/>
    </row>
    <row r="40" spans="1:69" ht="13">
      <c r="B40" s="43"/>
      <c r="C40" s="44"/>
      <c r="D40" s="146" t="str">
        <f>D31</f>
        <v>Enterprise</v>
      </c>
      <c r="E40" s="17">
        <f t="shared" si="9"/>
        <v>0</v>
      </c>
      <c r="F40" s="17">
        <f t="shared" si="9"/>
        <v>0</v>
      </c>
      <c r="G40" s="17"/>
      <c r="H40" s="17"/>
      <c r="I40" s="17"/>
      <c r="J40" s="17"/>
      <c r="K40" s="17"/>
      <c r="L40" s="17"/>
      <c r="M40" s="17"/>
      <c r="N40" s="17"/>
      <c r="O40" s="68"/>
      <c r="P40" s="68"/>
    </row>
    <row r="41" spans="1:69" ht="13">
      <c r="B41" s="118" t="str">
        <f>"Total "&amp;B29</f>
        <v>Total Shipments (devices)</v>
      </c>
      <c r="C41" s="30"/>
      <c r="D41" s="42"/>
      <c r="E41" s="149">
        <f t="shared" ref="E41:I41" si="10">SUM(E29:E31)</f>
        <v>0</v>
      </c>
      <c r="F41" s="149">
        <f t="shared" si="10"/>
        <v>0</v>
      </c>
      <c r="G41" s="149"/>
      <c r="H41" s="149"/>
      <c r="I41" s="149"/>
      <c r="J41" s="149"/>
      <c r="K41" s="149"/>
      <c r="L41" s="149"/>
      <c r="M41" s="149"/>
      <c r="N41" s="149"/>
      <c r="O41" s="68"/>
    </row>
    <row r="42" spans="1:69" ht="13">
      <c r="B42" s="62" t="str">
        <f>"Total "&amp;B32</f>
        <v>Total A.S.P. ($)</v>
      </c>
      <c r="C42" s="19"/>
      <c r="D42" s="116"/>
      <c r="E42" s="141">
        <f t="shared" ref="E42:I42" si="11">IF(E41=0,,E43*10^6/E41)</f>
        <v>0</v>
      </c>
      <c r="F42" s="141">
        <f t="shared" si="11"/>
        <v>0</v>
      </c>
      <c r="G42" s="141"/>
      <c r="H42" s="141"/>
      <c r="I42" s="141"/>
      <c r="J42" s="141"/>
      <c r="K42" s="141"/>
      <c r="L42" s="141"/>
      <c r="M42" s="141"/>
      <c r="N42" s="141"/>
      <c r="O42" s="68"/>
    </row>
    <row r="43" spans="1:69">
      <c r="B43" s="43" t="str">
        <f>"Total "&amp;B35</f>
        <v>Total Revenues ($ million)</v>
      </c>
      <c r="C43" s="44"/>
      <c r="D43" s="45"/>
      <c r="E43" s="142">
        <f t="shared" ref="E43:I43" si="12">SUM(E35:E37)</f>
        <v>0</v>
      </c>
      <c r="F43" s="142">
        <f t="shared" si="12"/>
        <v>0</v>
      </c>
      <c r="G43" s="142"/>
      <c r="H43" s="142"/>
      <c r="I43" s="142"/>
      <c r="J43" s="142"/>
      <c r="K43" s="142"/>
      <c r="L43" s="142"/>
      <c r="M43" s="142"/>
      <c r="N43" s="142"/>
    </row>
    <row r="44" spans="1:69" ht="14.5">
      <c r="E44" s="120"/>
      <c r="F44" s="120" t="e">
        <f t="shared" ref="F44:J44" si="13">F41/E41-1</f>
        <v>#DIV/0!</v>
      </c>
      <c r="G44" s="120"/>
      <c r="H44" s="120"/>
      <c r="I44" s="120"/>
      <c r="J44" s="120"/>
      <c r="K44" s="120"/>
      <c r="L44" s="120"/>
      <c r="M44" s="120"/>
      <c r="N44" s="120"/>
      <c r="O44" s="140" t="s">
        <v>72</v>
      </c>
      <c r="P44" s="140"/>
      <c r="Q44" s="140"/>
    </row>
    <row r="45" spans="1:69">
      <c r="L45" s="3"/>
      <c r="N45" s="3"/>
    </row>
    <row r="46" spans="1:69">
      <c r="L46" s="3"/>
    </row>
    <row r="47" spans="1:69">
      <c r="B47" s="19"/>
      <c r="C47" s="19"/>
      <c r="D47" s="19"/>
      <c r="E47" s="19"/>
      <c r="F47" s="19"/>
      <c r="G47" s="19"/>
      <c r="H47" s="19"/>
      <c r="I47" s="19"/>
      <c r="J47" s="19"/>
      <c r="K47" s="19"/>
    </row>
    <row r="48" spans="1:69">
      <c r="B48" s="19"/>
      <c r="C48" s="19"/>
      <c r="D48" s="19"/>
      <c r="E48" s="19"/>
      <c r="F48" s="19"/>
      <c r="G48" s="19"/>
      <c r="H48" s="19"/>
      <c r="I48" s="19"/>
      <c r="J48" s="19"/>
      <c r="K48" s="19"/>
    </row>
    <row r="49" spans="2:11">
      <c r="B49" s="19"/>
      <c r="C49" s="19"/>
      <c r="D49" s="19"/>
      <c r="E49" s="19"/>
      <c r="F49" s="19"/>
      <c r="G49" s="19"/>
      <c r="H49" s="19"/>
      <c r="I49" s="19"/>
      <c r="J49" s="19"/>
      <c r="K49" s="19"/>
    </row>
  </sheetData>
  <mergeCells count="2">
    <mergeCell ref="G6:K6"/>
    <mergeCell ref="G7:K7"/>
  </mergeCell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'Ethernet Total'!$O$9:$O$70</xm:f>
          </x14:formula1>
          <xm:sqref>G7:K7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M299"/>
  <sheetViews>
    <sheetView showGridLines="0" zoomScale="80" zoomScaleNormal="80" zoomScalePageLayoutView="70" workbookViewId="0">
      <selection activeCell="A37" sqref="A37:D37"/>
    </sheetView>
  </sheetViews>
  <sheetFormatPr defaultColWidth="8.81640625" defaultRowHeight="13" outlineLevelRow="1"/>
  <cols>
    <col min="1" max="1" width="4.453125" style="86" customWidth="1"/>
    <col min="2" max="2" width="25.453125" style="86" customWidth="1"/>
    <col min="3" max="10" width="13.36328125" style="86" customWidth="1"/>
    <col min="11" max="12" width="14.36328125" style="86" customWidth="1"/>
    <col min="13" max="13" width="15.1796875" style="86" customWidth="1"/>
    <col min="14" max="16384" width="8.81640625" style="86"/>
  </cols>
  <sheetData>
    <row r="2" spans="1:11" ht="18.5">
      <c r="A2" s="56"/>
      <c r="B2" s="56" t="str">
        <f>Introduction!$B$2</f>
        <v>LightCounting Mega Datacenter Report Database</v>
      </c>
    </row>
    <row r="3" spans="1:11" ht="15.5">
      <c r="B3" s="122" t="str">
        <f>Introduction!B3</f>
        <v>July 2020 - sample template</v>
      </c>
    </row>
    <row r="4" spans="1:11" ht="21">
      <c r="A4" s="56"/>
      <c r="B4" s="344" t="s">
        <v>200</v>
      </c>
      <c r="C4" s="85"/>
      <c r="D4" s="85"/>
      <c r="E4" s="85"/>
      <c r="F4" s="85"/>
      <c r="G4" s="85"/>
    </row>
    <row r="5" spans="1:11" ht="21">
      <c r="A5" s="89"/>
      <c r="B5" s="125"/>
      <c r="C5" s="85"/>
      <c r="D5" s="85"/>
    </row>
    <row r="6" spans="1:11" ht="21">
      <c r="K6" s="228" t="s">
        <v>231</v>
      </c>
    </row>
    <row r="7" spans="1:11" ht="21">
      <c r="B7" s="472"/>
    </row>
    <row r="9" spans="1:11">
      <c r="A9" s="46"/>
      <c r="B9" s="46"/>
      <c r="C9" s="46"/>
      <c r="D9" s="46"/>
      <c r="E9" s="46"/>
      <c r="F9" s="46"/>
      <c r="G9" s="46"/>
    </row>
    <row r="10" spans="1:11">
      <c r="A10" s="46"/>
      <c r="B10" s="46"/>
      <c r="C10" s="46"/>
      <c r="D10" s="46"/>
      <c r="E10" s="46"/>
      <c r="F10" s="46"/>
      <c r="G10" s="46"/>
    </row>
    <row r="11" spans="1:11">
      <c r="A11" s="46"/>
      <c r="B11" s="46"/>
      <c r="C11" s="46"/>
      <c r="D11" s="46"/>
      <c r="E11" s="46"/>
      <c r="F11" s="46"/>
      <c r="G11" s="46"/>
    </row>
    <row r="12" spans="1:11">
      <c r="A12" s="46"/>
      <c r="B12" s="46"/>
      <c r="C12" s="46"/>
      <c r="D12" s="46"/>
      <c r="E12" s="46"/>
      <c r="F12" s="46"/>
      <c r="G12" s="46"/>
    </row>
    <row r="13" spans="1:11">
      <c r="A13" s="46"/>
      <c r="B13" s="46"/>
      <c r="C13" s="46"/>
      <c r="D13" s="46"/>
      <c r="E13" s="46"/>
      <c r="F13" s="46"/>
      <c r="G13" s="46"/>
    </row>
    <row r="14" spans="1:11">
      <c r="A14" s="46"/>
      <c r="B14" s="46"/>
      <c r="C14" s="46"/>
      <c r="D14" s="46"/>
      <c r="E14" s="46"/>
      <c r="F14" s="46"/>
      <c r="G14" s="46"/>
    </row>
    <row r="15" spans="1:11">
      <c r="A15" s="46"/>
      <c r="B15" s="46"/>
      <c r="C15" s="46"/>
      <c r="D15" s="46"/>
      <c r="E15" s="46"/>
      <c r="F15" s="46"/>
      <c r="G15" s="46"/>
    </row>
    <row r="16" spans="1:11">
      <c r="A16" s="46"/>
      <c r="B16" s="46"/>
      <c r="C16" s="46"/>
      <c r="D16" s="46"/>
      <c r="E16" s="46"/>
      <c r="F16" s="46"/>
      <c r="G16" s="46"/>
    </row>
    <row r="17" spans="1:13">
      <c r="A17" s="46"/>
      <c r="B17" s="46"/>
      <c r="C17" s="46"/>
      <c r="D17" s="46"/>
      <c r="E17" s="46"/>
      <c r="F17" s="46"/>
      <c r="G17" s="46"/>
    </row>
    <row r="18" spans="1:13">
      <c r="A18" s="46"/>
      <c r="B18" s="46"/>
      <c r="C18" s="46"/>
      <c r="D18" s="46"/>
      <c r="E18" s="46"/>
      <c r="F18" s="46"/>
      <c r="G18" s="46"/>
    </row>
    <row r="19" spans="1:13">
      <c r="A19" s="46"/>
      <c r="B19" s="46"/>
      <c r="C19" s="46"/>
      <c r="D19" s="46"/>
      <c r="E19" s="46"/>
      <c r="F19" s="46"/>
      <c r="G19" s="46"/>
    </row>
    <row r="20" spans="1:13">
      <c r="A20" s="46"/>
      <c r="B20" s="46"/>
      <c r="C20" s="46"/>
      <c r="D20" s="46"/>
      <c r="E20" s="46"/>
      <c r="F20" s="46"/>
      <c r="G20" s="46"/>
    </row>
    <row r="21" spans="1:13">
      <c r="A21" s="46"/>
      <c r="B21" s="46"/>
      <c r="C21" s="46"/>
      <c r="D21" s="46"/>
      <c r="E21" s="46"/>
      <c r="F21" s="46"/>
      <c r="G21" s="46"/>
    </row>
    <row r="22" spans="1:13">
      <c r="A22" s="46"/>
      <c r="B22" s="46"/>
      <c r="C22" s="46"/>
      <c r="D22" s="46"/>
      <c r="E22" s="46"/>
      <c r="F22" s="46"/>
      <c r="G22" s="46"/>
    </row>
    <row r="23" spans="1:13">
      <c r="A23" s="46"/>
      <c r="B23" s="46"/>
      <c r="C23" s="46"/>
      <c r="D23" s="46"/>
      <c r="E23" s="46"/>
      <c r="F23" s="46"/>
      <c r="G23" s="46"/>
    </row>
    <row r="24" spans="1:13">
      <c r="A24" s="46"/>
      <c r="B24" s="46"/>
      <c r="C24" s="46"/>
      <c r="D24" s="46"/>
      <c r="E24" s="46"/>
      <c r="F24" s="46"/>
      <c r="G24" s="46"/>
    </row>
    <row r="25" spans="1:13">
      <c r="A25" s="46"/>
      <c r="B25" s="46"/>
      <c r="C25" s="46"/>
      <c r="D25" s="46"/>
      <c r="E25" s="46"/>
      <c r="F25" s="46"/>
      <c r="G25" s="46"/>
    </row>
    <row r="26" spans="1:13">
      <c r="A26" s="46"/>
      <c r="B26" s="46"/>
      <c r="C26" s="46"/>
      <c r="D26" s="46"/>
      <c r="E26" s="46"/>
      <c r="F26" s="46"/>
      <c r="G26" s="46"/>
    </row>
    <row r="27" spans="1:13">
      <c r="A27" s="46"/>
      <c r="B27" s="46"/>
      <c r="C27" s="46"/>
      <c r="D27" s="46"/>
      <c r="E27" s="46"/>
      <c r="F27" s="46"/>
      <c r="G27" s="46"/>
    </row>
    <row r="28" spans="1:13">
      <c r="A28" s="46"/>
      <c r="B28" s="46"/>
      <c r="C28" s="46"/>
      <c r="D28" s="46"/>
      <c r="E28" s="46"/>
      <c r="F28" s="46"/>
      <c r="G28" s="46"/>
    </row>
    <row r="29" spans="1:13">
      <c r="A29" s="46"/>
      <c r="C29" s="46"/>
      <c r="D29" s="46"/>
      <c r="E29" s="46"/>
      <c r="F29" s="46"/>
      <c r="G29" s="46"/>
    </row>
    <row r="30" spans="1:13" ht="21">
      <c r="A30" s="46"/>
      <c r="B30" s="15" t="s">
        <v>274</v>
      </c>
      <c r="C30" s="46"/>
      <c r="D30" s="46"/>
      <c r="E30" s="46"/>
      <c r="F30" s="46"/>
      <c r="G30" s="46"/>
    </row>
    <row r="31" spans="1:13">
      <c r="C31" s="576">
        <v>2016</v>
      </c>
      <c r="D31" s="92">
        <v>2017</v>
      </c>
      <c r="E31" s="92">
        <v>2018</v>
      </c>
      <c r="F31" s="92">
        <v>2019</v>
      </c>
      <c r="G31" s="92">
        <v>2020</v>
      </c>
      <c r="H31" s="92">
        <v>2021</v>
      </c>
      <c r="I31" s="92">
        <v>2022</v>
      </c>
      <c r="J31" s="92">
        <v>2023</v>
      </c>
      <c r="K31" s="92">
        <v>2024</v>
      </c>
      <c r="L31" s="92">
        <v>2025</v>
      </c>
      <c r="M31" s="127" t="s">
        <v>85</v>
      </c>
    </row>
    <row r="32" spans="1:13">
      <c r="B32" s="123" t="s">
        <v>66</v>
      </c>
      <c r="C32" s="578">
        <f>'Ethernet Telecom'!E70</f>
        <v>4365629.053513201</v>
      </c>
      <c r="D32" s="91">
        <f>'Ethernet Telecom'!F70</f>
        <v>3892074.9984692554</v>
      </c>
      <c r="E32" s="91"/>
      <c r="F32" s="91"/>
      <c r="G32" s="91"/>
      <c r="H32" s="91"/>
      <c r="I32" s="91"/>
      <c r="J32" s="91"/>
      <c r="K32" s="91"/>
      <c r="L32" s="91"/>
      <c r="M32" s="85">
        <f>SUM(G32:L32)</f>
        <v>0</v>
      </c>
    </row>
    <row r="33" spans="1:13">
      <c r="B33" s="190" t="s">
        <v>117</v>
      </c>
      <c r="C33" s="579">
        <f>'Ethernet Cloud'!E70</f>
        <v>10649308.537719864</v>
      </c>
      <c r="D33" s="90">
        <f>'Ethernet Cloud'!F70</f>
        <v>13336049.134659462</v>
      </c>
      <c r="E33" s="90"/>
      <c r="F33" s="90"/>
      <c r="G33" s="90"/>
      <c r="H33" s="90"/>
      <c r="I33" s="90"/>
      <c r="J33" s="90"/>
      <c r="K33" s="90"/>
      <c r="L33" s="90"/>
      <c r="M33" s="85">
        <f t="shared" ref="M33:M34" si="0">SUM(G33:L33)</f>
        <v>0</v>
      </c>
    </row>
    <row r="34" spans="1:13" ht="13.5" customHeight="1">
      <c r="B34" s="190" t="s">
        <v>79</v>
      </c>
      <c r="C34" s="579">
        <f>'Ethernet Enterprise'!E70</f>
        <v>21153423.44376694</v>
      </c>
      <c r="D34" s="90">
        <f>'Ethernet Enterprise'!F70</f>
        <v>20849659.016871285</v>
      </c>
      <c r="E34" s="90"/>
      <c r="F34" s="90"/>
      <c r="G34" s="90"/>
      <c r="H34" s="90"/>
      <c r="I34" s="90"/>
      <c r="J34" s="90"/>
      <c r="K34" s="90"/>
      <c r="L34" s="90"/>
      <c r="M34" s="85">
        <f t="shared" si="0"/>
        <v>0</v>
      </c>
    </row>
    <row r="35" spans="1:13">
      <c r="B35" s="93" t="s">
        <v>13</v>
      </c>
      <c r="C35" s="577">
        <f t="shared" ref="C35:G35" si="1">SUM(C32:C34)</f>
        <v>36168361.035000004</v>
      </c>
      <c r="D35" s="98">
        <f t="shared" si="1"/>
        <v>38077783.150000006</v>
      </c>
      <c r="E35" s="98"/>
      <c r="F35" s="98"/>
      <c r="G35" s="98"/>
      <c r="H35" s="98"/>
      <c r="I35" s="98"/>
      <c r="J35" s="98"/>
      <c r="K35" s="98"/>
      <c r="L35" s="98"/>
    </row>
    <row r="36" spans="1:13">
      <c r="B36" s="108" t="s">
        <v>57</v>
      </c>
      <c r="C36" s="109"/>
      <c r="D36" s="109">
        <f t="shared" ref="D36:L36" si="2">D35/C35-1</f>
        <v>5.2792608245429307E-2</v>
      </c>
      <c r="E36" s="109"/>
      <c r="F36" s="109"/>
      <c r="G36" s="109"/>
      <c r="H36" s="109"/>
      <c r="I36" s="109"/>
      <c r="J36" s="109"/>
      <c r="K36" s="109"/>
      <c r="L36" s="109"/>
    </row>
    <row r="37" spans="1:13">
      <c r="E37" s="58"/>
      <c r="F37" s="58"/>
      <c r="G37" s="58"/>
      <c r="H37" s="58"/>
      <c r="I37" s="58"/>
      <c r="J37" s="58"/>
      <c r="K37" s="58"/>
      <c r="L37" s="58"/>
      <c r="M37" s="58"/>
    </row>
    <row r="38" spans="1:13">
      <c r="M38" s="85"/>
    </row>
    <row r="39" spans="1:13" ht="21">
      <c r="A39" s="46"/>
      <c r="B39" s="15" t="s">
        <v>273</v>
      </c>
    </row>
    <row r="40" spans="1:13">
      <c r="C40" s="576">
        <v>2016</v>
      </c>
      <c r="D40" s="92">
        <v>2017</v>
      </c>
      <c r="E40" s="92">
        <v>2018</v>
      </c>
      <c r="F40" s="92">
        <v>2019</v>
      </c>
      <c r="G40" s="92">
        <v>2020</v>
      </c>
      <c r="H40" s="92">
        <v>2021</v>
      </c>
      <c r="I40" s="92">
        <v>2022</v>
      </c>
      <c r="J40" s="92">
        <v>2023</v>
      </c>
      <c r="K40" s="92">
        <v>2024</v>
      </c>
      <c r="L40" s="92">
        <v>2025</v>
      </c>
      <c r="M40" s="127" t="s">
        <v>85</v>
      </c>
    </row>
    <row r="41" spans="1:13">
      <c r="B41" s="123" t="str">
        <f>B32</f>
        <v>Telecom</v>
      </c>
      <c r="C41" s="580">
        <f>'Ethernet Telecom'!E202</f>
        <v>979.34508668990657</v>
      </c>
      <c r="D41" s="94">
        <f>'Ethernet Telecom'!F202</f>
        <v>698.14378440980113</v>
      </c>
      <c r="E41" s="94"/>
      <c r="F41" s="94"/>
      <c r="G41" s="94"/>
      <c r="H41" s="94"/>
      <c r="I41" s="94"/>
      <c r="J41" s="94"/>
      <c r="K41" s="94"/>
      <c r="L41" s="94"/>
      <c r="M41" s="88">
        <f>SUM(G41:L41)</f>
        <v>0</v>
      </c>
    </row>
    <row r="42" spans="1:13">
      <c r="B42" s="124" t="str">
        <f>B33</f>
        <v>Cloud</v>
      </c>
      <c r="C42" s="581">
        <f>'Ethernet Cloud'!E202</f>
        <v>1117.8845272480094</v>
      </c>
      <c r="D42" s="95">
        <f>'Ethernet Cloud'!F202</f>
        <v>1907.9773712813274</v>
      </c>
      <c r="E42" s="95"/>
      <c r="F42" s="95"/>
      <c r="G42" s="95"/>
      <c r="H42" s="95"/>
      <c r="I42" s="95"/>
      <c r="J42" s="95"/>
      <c r="K42" s="95"/>
      <c r="L42" s="95"/>
      <c r="M42" s="88">
        <f t="shared" ref="M42:M43" si="3">SUM(G42:L42)</f>
        <v>0</v>
      </c>
    </row>
    <row r="43" spans="1:13">
      <c r="B43" s="124" t="str">
        <f>B34</f>
        <v>Enterprise</v>
      </c>
      <c r="C43" s="581">
        <f>'Ethernet Enterprise'!E202</f>
        <v>506.55778134727058</v>
      </c>
      <c r="D43" s="95">
        <f>'Ethernet Enterprise'!F202</f>
        <v>486.62570875707138</v>
      </c>
      <c r="E43" s="95"/>
      <c r="F43" s="95"/>
      <c r="G43" s="95"/>
      <c r="H43" s="95"/>
      <c r="I43" s="95"/>
      <c r="J43" s="95"/>
      <c r="K43" s="95"/>
      <c r="L43" s="95"/>
      <c r="M43" s="88">
        <f t="shared" si="3"/>
        <v>0</v>
      </c>
    </row>
    <row r="44" spans="1:13">
      <c r="B44" s="93" t="str">
        <f>B35</f>
        <v>Total</v>
      </c>
      <c r="C44" s="582">
        <f t="shared" ref="C44:G44" si="4">SUM(C41:C43)</f>
        <v>2603.7873952851864</v>
      </c>
      <c r="D44" s="99">
        <f t="shared" si="4"/>
        <v>3092.7468644481996</v>
      </c>
      <c r="E44" s="99"/>
      <c r="F44" s="99"/>
      <c r="G44" s="99"/>
      <c r="H44" s="99"/>
      <c r="I44" s="99"/>
      <c r="J44" s="99"/>
      <c r="K44" s="99"/>
      <c r="L44" s="99"/>
    </row>
    <row r="45" spans="1:13">
      <c r="B45" s="108" t="s">
        <v>57</v>
      </c>
      <c r="C45" s="109"/>
      <c r="D45" s="109">
        <f t="shared" ref="D45:L45" si="5">D44/C44-1</f>
        <v>0.18778778561122067</v>
      </c>
      <c r="E45" s="109"/>
      <c r="F45" s="109"/>
      <c r="G45" s="109"/>
      <c r="H45" s="109"/>
      <c r="I45" s="109"/>
      <c r="J45" s="109"/>
      <c r="K45" s="109"/>
      <c r="L45" s="109"/>
      <c r="M45" s="197"/>
    </row>
    <row r="46" spans="1:13">
      <c r="E46" s="444"/>
      <c r="F46" s="444"/>
      <c r="G46" s="444"/>
      <c r="H46" s="444"/>
      <c r="I46" s="444"/>
      <c r="J46" s="444"/>
      <c r="K46" s="444"/>
      <c r="L46" s="444"/>
    </row>
    <row r="47" spans="1:13">
      <c r="K47" s="130"/>
      <c r="L47" s="130"/>
    </row>
    <row r="48" spans="1:13"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spans="2:2" outlineLevel="1"/>
    <row r="66" spans="2:2" outlineLevel="1"/>
    <row r="67" spans="2:2" outlineLevel="1"/>
    <row r="68" spans="2:2" outlineLevel="1"/>
    <row r="69" spans="2:2" outlineLevel="1"/>
    <row r="70" spans="2:2" s="575" customFormat="1" ht="15.5" outlineLevel="1">
      <c r="B70" s="574" t="s">
        <v>389</v>
      </c>
    </row>
    <row r="71" spans="2:2" s="575" customFormat="1" outlineLevel="1"/>
    <row r="72" spans="2:2" s="575" customFormat="1" outlineLevel="1"/>
    <row r="73" spans="2:2" s="575" customFormat="1" outlineLevel="1"/>
    <row r="74" spans="2:2" s="575" customFormat="1" outlineLevel="1"/>
    <row r="75" spans="2:2" s="575" customFormat="1" outlineLevel="1"/>
    <row r="76" spans="2:2" s="575" customFormat="1" outlineLevel="1"/>
    <row r="77" spans="2:2" s="575" customFormat="1" outlineLevel="1"/>
    <row r="78" spans="2:2" s="575" customFormat="1" outlineLevel="1"/>
    <row r="79" spans="2:2" s="575" customFormat="1" outlineLevel="1"/>
    <row r="80" spans="2:2" s="575" customFormat="1" outlineLevel="1"/>
    <row r="81" spans="1:11" s="575" customFormat="1" outlineLevel="1"/>
    <row r="82" spans="1:11" s="575" customFormat="1" outlineLevel="1"/>
    <row r="83" spans="1:11" s="575" customFormat="1" outlineLevel="1"/>
    <row r="84" spans="1:11" s="575" customFormat="1" outlineLevel="1"/>
    <row r="85" spans="1:11" s="575" customFormat="1" outlineLevel="1"/>
    <row r="86" spans="1:11" s="575" customFormat="1" outlineLevel="1"/>
    <row r="87" spans="1:11" s="575" customFormat="1" outlineLevel="1"/>
    <row r="88" spans="1:11" s="575" customFormat="1" outlineLevel="1"/>
    <row r="89" spans="1:11" s="575" customFormat="1" outlineLevel="1"/>
    <row r="90" spans="1:11" s="575" customFormat="1" outlineLevel="1"/>
    <row r="91" spans="1:11" s="575" customFormat="1" outlineLevel="1"/>
    <row r="93" spans="1:11" ht="21">
      <c r="B93" s="304"/>
      <c r="K93" s="228" t="s">
        <v>235</v>
      </c>
    </row>
    <row r="95" spans="1:11">
      <c r="A95" s="46"/>
      <c r="B95" s="46"/>
      <c r="C95" s="46"/>
      <c r="D95" s="46"/>
      <c r="E95" s="46"/>
      <c r="F95" s="46"/>
      <c r="G95" s="46"/>
    </row>
    <row r="96" spans="1:11">
      <c r="A96" s="46"/>
      <c r="B96" s="46"/>
      <c r="C96" s="46"/>
      <c r="D96" s="46"/>
      <c r="E96" s="46"/>
      <c r="F96" s="46"/>
      <c r="G96" s="46"/>
    </row>
    <row r="97" spans="1:7">
      <c r="A97" s="46"/>
      <c r="B97" s="46"/>
      <c r="C97" s="46"/>
      <c r="D97" s="46"/>
      <c r="E97" s="46"/>
      <c r="F97" s="46"/>
      <c r="G97" s="46"/>
    </row>
    <row r="98" spans="1:7">
      <c r="A98" s="46"/>
      <c r="B98" s="46"/>
      <c r="C98" s="46"/>
      <c r="D98" s="46"/>
      <c r="E98" s="46"/>
      <c r="F98" s="46"/>
      <c r="G98" s="46"/>
    </row>
    <row r="99" spans="1:7">
      <c r="A99" s="46"/>
      <c r="B99" s="46"/>
      <c r="C99" s="46"/>
      <c r="D99" s="46"/>
      <c r="E99" s="46"/>
      <c r="F99" s="46"/>
      <c r="G99" s="46"/>
    </row>
    <row r="100" spans="1:7">
      <c r="A100" s="46"/>
      <c r="B100" s="46"/>
      <c r="C100" s="46"/>
      <c r="D100" s="46"/>
      <c r="E100" s="46"/>
      <c r="F100" s="46"/>
      <c r="G100" s="46"/>
    </row>
    <row r="101" spans="1:7">
      <c r="A101" s="46"/>
      <c r="B101" s="46"/>
      <c r="C101" s="46"/>
      <c r="D101" s="46"/>
      <c r="E101" s="46"/>
      <c r="F101" s="46"/>
      <c r="G101" s="46"/>
    </row>
    <row r="102" spans="1:7">
      <c r="A102" s="46"/>
      <c r="B102" s="46"/>
      <c r="C102" s="46"/>
      <c r="D102" s="46"/>
      <c r="E102" s="46"/>
      <c r="F102" s="46"/>
      <c r="G102" s="46"/>
    </row>
    <row r="103" spans="1:7">
      <c r="A103" s="46"/>
      <c r="B103" s="46"/>
      <c r="C103" s="46"/>
      <c r="D103" s="46"/>
      <c r="E103" s="46"/>
      <c r="F103" s="46"/>
      <c r="G103" s="46"/>
    </row>
    <row r="104" spans="1:7">
      <c r="A104" s="46"/>
      <c r="B104" s="46"/>
      <c r="C104" s="46"/>
      <c r="D104" s="46"/>
      <c r="E104" s="46"/>
      <c r="F104" s="46"/>
      <c r="G104" s="46"/>
    </row>
    <row r="105" spans="1:7">
      <c r="A105" s="46"/>
      <c r="B105" s="46"/>
      <c r="C105" s="46"/>
      <c r="D105" s="46"/>
      <c r="E105" s="46"/>
      <c r="F105" s="46"/>
      <c r="G105" s="46"/>
    </row>
    <row r="106" spans="1:7">
      <c r="A106" s="46"/>
      <c r="B106" s="46"/>
      <c r="C106" s="46"/>
      <c r="D106" s="46"/>
      <c r="E106" s="46"/>
      <c r="F106" s="46"/>
      <c r="G106" s="46"/>
    </row>
    <row r="107" spans="1:7">
      <c r="A107" s="46"/>
      <c r="B107" s="46"/>
      <c r="C107" s="46"/>
      <c r="D107" s="46"/>
      <c r="E107" s="46"/>
      <c r="F107" s="46"/>
      <c r="G107" s="46"/>
    </row>
    <row r="108" spans="1:7">
      <c r="A108" s="46"/>
      <c r="B108" s="46"/>
      <c r="C108" s="46"/>
      <c r="D108" s="46"/>
      <c r="E108" s="46"/>
      <c r="F108" s="46"/>
      <c r="G108" s="46"/>
    </row>
    <row r="109" spans="1:7">
      <c r="A109" s="46"/>
      <c r="B109" s="46"/>
      <c r="C109" s="46"/>
      <c r="D109" s="46"/>
      <c r="E109" s="46"/>
      <c r="F109" s="46"/>
      <c r="G109" s="46"/>
    </row>
    <row r="110" spans="1:7">
      <c r="A110" s="46"/>
      <c r="B110" s="46"/>
      <c r="C110" s="46"/>
      <c r="D110" s="46"/>
      <c r="E110" s="46"/>
      <c r="F110" s="46"/>
      <c r="G110" s="46"/>
    </row>
    <row r="111" spans="1:7">
      <c r="A111" s="46"/>
      <c r="B111" s="46"/>
      <c r="C111" s="46"/>
      <c r="D111" s="46"/>
      <c r="E111" s="46"/>
      <c r="F111" s="46"/>
      <c r="G111" s="46"/>
    </row>
    <row r="112" spans="1:7">
      <c r="A112" s="46"/>
      <c r="B112" s="46"/>
      <c r="C112" s="46"/>
      <c r="D112" s="46"/>
      <c r="E112" s="46"/>
      <c r="F112" s="46"/>
      <c r="G112" s="46"/>
    </row>
    <row r="113" spans="1:12">
      <c r="A113" s="46"/>
      <c r="B113" s="46"/>
      <c r="C113" s="46"/>
      <c r="D113" s="46"/>
      <c r="E113" s="46"/>
      <c r="F113" s="46"/>
      <c r="G113" s="46"/>
    </row>
    <row r="114" spans="1:12">
      <c r="A114" s="46"/>
      <c r="B114" s="46"/>
      <c r="C114" s="46"/>
      <c r="D114" s="46"/>
      <c r="E114" s="46"/>
      <c r="F114" s="46"/>
      <c r="G114" s="46"/>
    </row>
    <row r="115" spans="1:12">
      <c r="A115" s="46"/>
      <c r="C115" s="46"/>
      <c r="D115" s="46"/>
      <c r="E115" s="46"/>
      <c r="F115" s="46"/>
      <c r="G115" s="46"/>
    </row>
    <row r="116" spans="1:12" ht="21">
      <c r="A116" s="46"/>
      <c r="B116" s="15" t="s">
        <v>415</v>
      </c>
      <c r="C116" s="46"/>
      <c r="D116" s="46"/>
      <c r="E116" s="46"/>
      <c r="F116" s="46"/>
      <c r="G116" s="46"/>
    </row>
    <row r="117" spans="1:12">
      <c r="C117" s="576">
        <v>2016</v>
      </c>
      <c r="D117" s="92">
        <v>2017</v>
      </c>
      <c r="E117" s="92">
        <v>2018</v>
      </c>
      <c r="F117" s="92">
        <v>2019</v>
      </c>
      <c r="G117" s="92">
        <v>2020</v>
      </c>
      <c r="H117" s="92">
        <v>2021</v>
      </c>
      <c r="I117" s="92">
        <v>2022</v>
      </c>
      <c r="J117" s="92">
        <v>2023</v>
      </c>
      <c r="K117" s="92">
        <v>2024</v>
      </c>
      <c r="L117" s="92">
        <v>2025</v>
      </c>
    </row>
    <row r="118" spans="1:12">
      <c r="B118" s="123" t="s">
        <v>66</v>
      </c>
      <c r="C118" s="564">
        <f>SUM('Ethernet Telecom'!E27:E35)</f>
        <v>54341.649999999994</v>
      </c>
      <c r="D118" s="101">
        <f>SUM('Ethernet Telecom'!F27:F35)</f>
        <v>67372.41</v>
      </c>
      <c r="E118" s="101"/>
      <c r="F118" s="101"/>
      <c r="G118" s="101"/>
      <c r="H118" s="101"/>
      <c r="I118" s="101"/>
      <c r="J118" s="101"/>
      <c r="K118" s="101"/>
      <c r="L118" s="101"/>
    </row>
    <row r="119" spans="1:12">
      <c r="B119" s="190" t="s">
        <v>117</v>
      </c>
      <c r="C119" s="565">
        <f>SUM('Ethernet Cloud'!E27:E35)</f>
        <v>2325263.4499999997</v>
      </c>
      <c r="D119" s="102">
        <f>SUM('Ethernet Cloud'!F27:F35)</f>
        <v>2832537.65</v>
      </c>
      <c r="E119" s="102"/>
      <c r="F119" s="102"/>
      <c r="G119" s="102"/>
      <c r="H119" s="102"/>
      <c r="I119" s="102"/>
      <c r="J119" s="102"/>
      <c r="K119" s="102"/>
      <c r="L119" s="102"/>
    </row>
    <row r="120" spans="1:12" ht="13.5" customHeight="1">
      <c r="B120" s="219" t="s">
        <v>79</v>
      </c>
      <c r="C120" s="567">
        <f>SUM('Ethernet Enterprise'!E27:E35)</f>
        <v>773462.9</v>
      </c>
      <c r="D120" s="103">
        <f>SUM('Ethernet Enterprise'!F27:F35)</f>
        <v>964249.94000000006</v>
      </c>
      <c r="E120" s="103"/>
      <c r="F120" s="103"/>
      <c r="G120" s="103"/>
      <c r="H120" s="103"/>
      <c r="I120" s="103"/>
      <c r="J120" s="103"/>
      <c r="K120" s="103"/>
      <c r="L120" s="103"/>
    </row>
    <row r="121" spans="1:12">
      <c r="B121" s="93" t="s">
        <v>13</v>
      </c>
      <c r="C121" s="577">
        <f t="shared" ref="C121:I121" si="6">SUM(C118:C120)</f>
        <v>3153067.9999999995</v>
      </c>
      <c r="D121" s="98">
        <f t="shared" si="6"/>
        <v>3864160</v>
      </c>
      <c r="E121" s="98"/>
      <c r="F121" s="98"/>
      <c r="G121" s="98"/>
      <c r="H121" s="98"/>
      <c r="I121" s="98"/>
      <c r="J121" s="98"/>
      <c r="K121" s="98"/>
      <c r="L121" s="98"/>
    </row>
    <row r="122" spans="1:12">
      <c r="B122" s="108" t="s">
        <v>57</v>
      </c>
      <c r="C122" s="109"/>
      <c r="D122" s="109">
        <f t="shared" ref="D122:L122" si="7">D121/C121-1</f>
        <v>0.22552383900378947</v>
      </c>
      <c r="E122" s="109"/>
      <c r="F122" s="109"/>
      <c r="G122" s="109"/>
      <c r="H122" s="109"/>
      <c r="I122" s="109"/>
      <c r="J122" s="109"/>
      <c r="K122" s="109"/>
      <c r="L122" s="109"/>
    </row>
    <row r="125" spans="1:12" ht="21">
      <c r="A125" s="46"/>
      <c r="B125" s="15" t="s">
        <v>410</v>
      </c>
    </row>
    <row r="126" spans="1:12" ht="13" customHeight="1">
      <c r="B126" s="15"/>
      <c r="C126" s="576">
        <v>2016</v>
      </c>
      <c r="D126" s="92">
        <v>2017</v>
      </c>
      <c r="E126" s="92">
        <v>2018</v>
      </c>
      <c r="F126" s="92">
        <v>2019</v>
      </c>
      <c r="G126" s="92">
        <v>2020</v>
      </c>
      <c r="H126" s="92">
        <v>2021</v>
      </c>
      <c r="I126" s="92">
        <v>2022</v>
      </c>
      <c r="J126" s="92">
        <v>2023</v>
      </c>
      <c r="K126" s="92">
        <v>2024</v>
      </c>
      <c r="L126" s="92">
        <v>2025</v>
      </c>
    </row>
    <row r="127" spans="1:12">
      <c r="B127" s="123" t="str">
        <f>B118</f>
        <v>Telecom</v>
      </c>
      <c r="C127" s="584">
        <f>SUM('Ethernet Telecom'!E159:E167)</f>
        <v>18.058417629679582</v>
      </c>
      <c r="D127" s="106">
        <f>SUM('Ethernet Telecom'!F159:F167)</f>
        <v>12.666483288921981</v>
      </c>
      <c r="E127" s="106"/>
      <c r="F127" s="106"/>
      <c r="G127" s="106"/>
      <c r="H127" s="106"/>
      <c r="I127" s="106"/>
      <c r="J127" s="106"/>
      <c r="K127" s="106"/>
      <c r="L127" s="106"/>
    </row>
    <row r="128" spans="1:12">
      <c r="B128" s="124" t="str">
        <f>B119</f>
        <v>Cloud</v>
      </c>
      <c r="C128" s="585">
        <f>SUM('Ethernet Cloud'!E159:E167)</f>
        <v>575.50569919114832</v>
      </c>
      <c r="D128" s="107">
        <f>SUM('Ethernet Cloud'!F159:F167)</f>
        <v>663.14048344029288</v>
      </c>
      <c r="E128" s="107"/>
      <c r="F128" s="107"/>
      <c r="G128" s="107"/>
      <c r="H128" s="107"/>
      <c r="I128" s="107"/>
      <c r="J128" s="107"/>
      <c r="K128" s="107"/>
      <c r="L128" s="107"/>
    </row>
    <row r="129" spans="1:12">
      <c r="B129" s="583" t="str">
        <f>B120</f>
        <v>Enterprise</v>
      </c>
      <c r="C129" s="586">
        <f>SUM('Ethernet Enterprise'!E159:E167)</f>
        <v>120.58714935132662</v>
      </c>
      <c r="D129" s="105">
        <f>SUM('Ethernet Enterprise'!F159:F167)</f>
        <v>145.31904051298693</v>
      </c>
      <c r="E129" s="105"/>
      <c r="F129" s="105"/>
      <c r="G129" s="105"/>
      <c r="H129" s="105"/>
      <c r="I129" s="105"/>
      <c r="J129" s="105"/>
      <c r="K129" s="105"/>
      <c r="L129" s="105"/>
    </row>
    <row r="130" spans="1:12">
      <c r="B130" s="93" t="str">
        <f>B121</f>
        <v>Total</v>
      </c>
      <c r="C130" s="582">
        <f>SUM(C127:C129)</f>
        <v>714.15126617215446</v>
      </c>
      <c r="D130" s="99">
        <f>SUM(D127:D129)</f>
        <v>821.12600724220181</v>
      </c>
      <c r="E130" s="99"/>
      <c r="F130" s="99"/>
      <c r="G130" s="99"/>
      <c r="H130" s="99"/>
      <c r="I130" s="99"/>
      <c r="J130" s="99"/>
      <c r="K130" s="99"/>
      <c r="L130" s="99"/>
    </row>
    <row r="131" spans="1:12">
      <c r="B131" s="108" t="s">
        <v>57</v>
      </c>
      <c r="C131" s="109"/>
      <c r="D131" s="109">
        <f t="shared" ref="D131:L131" si="8">D130/C130-1</f>
        <v>0.14979283260734255</v>
      </c>
      <c r="E131" s="109"/>
      <c r="F131" s="109"/>
      <c r="G131" s="109"/>
      <c r="H131" s="109"/>
      <c r="I131" s="109"/>
      <c r="J131" s="109"/>
      <c r="K131" s="109"/>
      <c r="L131" s="109"/>
    </row>
    <row r="132" spans="1:12">
      <c r="B132" s="108"/>
      <c r="C132" s="108"/>
      <c r="D132" s="108"/>
      <c r="E132" s="108"/>
      <c r="F132" s="590"/>
      <c r="G132" s="590"/>
      <c r="H132" s="590"/>
      <c r="I132" s="590"/>
      <c r="J132" s="590"/>
      <c r="K132" s="590"/>
      <c r="L132" s="590"/>
    </row>
    <row r="133" spans="1:12">
      <c r="B133" s="108"/>
      <c r="C133" s="109"/>
      <c r="D133" s="109"/>
      <c r="E133" s="109"/>
      <c r="F133" s="109"/>
      <c r="G133" s="109"/>
      <c r="H133" s="109"/>
      <c r="I133" s="109"/>
      <c r="J133" s="109"/>
    </row>
    <row r="134" spans="1:12" ht="21">
      <c r="B134" s="15"/>
      <c r="K134" s="228" t="s">
        <v>233</v>
      </c>
    </row>
    <row r="136" spans="1:12">
      <c r="A136" s="46"/>
      <c r="B136" s="46"/>
      <c r="C136" s="46"/>
      <c r="D136" s="46"/>
      <c r="E136" s="46"/>
      <c r="F136" s="46"/>
      <c r="G136" s="46"/>
    </row>
    <row r="137" spans="1:12">
      <c r="A137" s="46"/>
      <c r="B137" s="46"/>
      <c r="C137" s="46"/>
      <c r="D137" s="46"/>
      <c r="E137" s="46"/>
      <c r="F137" s="46"/>
      <c r="G137" s="46"/>
    </row>
    <row r="138" spans="1:12">
      <c r="A138" s="46"/>
      <c r="B138" s="46"/>
      <c r="C138" s="46"/>
      <c r="D138" s="46"/>
      <c r="E138" s="46"/>
      <c r="F138" s="46"/>
      <c r="G138" s="46"/>
    </row>
    <row r="139" spans="1:12">
      <c r="A139" s="46"/>
      <c r="B139" s="46"/>
      <c r="C139" s="46"/>
      <c r="D139" s="46"/>
      <c r="E139" s="46"/>
      <c r="F139" s="46"/>
      <c r="G139" s="46"/>
    </row>
    <row r="140" spans="1:12">
      <c r="A140" s="46"/>
      <c r="B140" s="46"/>
      <c r="C140" s="46"/>
      <c r="D140" s="46"/>
      <c r="E140" s="46"/>
      <c r="F140" s="46"/>
      <c r="G140" s="46"/>
    </row>
    <row r="141" spans="1:12">
      <c r="A141" s="46"/>
      <c r="B141" s="46"/>
      <c r="C141" s="46"/>
      <c r="D141" s="46"/>
      <c r="E141" s="46"/>
      <c r="F141" s="46"/>
      <c r="G141" s="46"/>
    </row>
    <row r="142" spans="1:12">
      <c r="A142" s="46"/>
      <c r="B142" s="46"/>
      <c r="C142" s="46"/>
      <c r="D142" s="46"/>
      <c r="E142" s="46"/>
      <c r="F142" s="46"/>
      <c r="G142" s="46"/>
    </row>
    <row r="143" spans="1:12">
      <c r="A143" s="46"/>
      <c r="B143" s="46"/>
      <c r="C143" s="46"/>
      <c r="D143" s="46"/>
      <c r="E143" s="46"/>
      <c r="F143" s="46"/>
      <c r="G143" s="46"/>
    </row>
    <row r="144" spans="1:12">
      <c r="A144" s="46"/>
      <c r="B144" s="46"/>
      <c r="C144" s="46"/>
      <c r="D144" s="46"/>
      <c r="E144" s="46"/>
      <c r="F144" s="46"/>
      <c r="G144" s="46"/>
    </row>
    <row r="145" spans="1:13">
      <c r="A145" s="46"/>
      <c r="B145" s="46"/>
      <c r="C145" s="46"/>
      <c r="D145" s="46"/>
      <c r="E145" s="46"/>
      <c r="F145" s="46"/>
      <c r="G145" s="46"/>
    </row>
    <row r="146" spans="1:13">
      <c r="A146" s="46"/>
      <c r="B146" s="46"/>
      <c r="C146" s="46"/>
      <c r="D146" s="46"/>
      <c r="E146" s="46"/>
      <c r="F146" s="46"/>
      <c r="G146" s="46"/>
    </row>
    <row r="147" spans="1:13">
      <c r="A147" s="46"/>
      <c r="B147" s="46"/>
      <c r="C147" s="46"/>
      <c r="D147" s="46"/>
      <c r="E147" s="46"/>
      <c r="F147" s="46"/>
      <c r="G147" s="46"/>
    </row>
    <row r="148" spans="1:13">
      <c r="A148" s="46"/>
      <c r="B148" s="46"/>
      <c r="C148" s="46"/>
      <c r="D148" s="46"/>
      <c r="E148" s="46"/>
      <c r="F148" s="46"/>
      <c r="G148" s="46"/>
    </row>
    <row r="149" spans="1:13">
      <c r="A149" s="46"/>
      <c r="B149" s="46"/>
      <c r="C149" s="46"/>
      <c r="D149" s="46"/>
      <c r="E149" s="46"/>
      <c r="F149" s="46"/>
      <c r="G149" s="46"/>
    </row>
    <row r="150" spans="1:13">
      <c r="A150" s="46"/>
      <c r="B150" s="46"/>
      <c r="C150" s="46"/>
      <c r="D150" s="46"/>
      <c r="E150" s="46"/>
      <c r="F150" s="46"/>
      <c r="G150" s="46"/>
    </row>
    <row r="151" spans="1:13">
      <c r="A151" s="46"/>
      <c r="B151" s="46"/>
      <c r="C151" s="46"/>
      <c r="D151" s="46"/>
      <c r="E151" s="46"/>
      <c r="F151" s="46"/>
      <c r="G151" s="46"/>
    </row>
    <row r="152" spans="1:13">
      <c r="A152" s="46"/>
      <c r="B152" s="46"/>
      <c r="C152" s="46"/>
      <c r="D152" s="46"/>
      <c r="E152" s="46"/>
      <c r="F152" s="46"/>
      <c r="G152" s="46"/>
    </row>
    <row r="153" spans="1:13">
      <c r="A153" s="46"/>
      <c r="B153" s="46"/>
      <c r="C153" s="46"/>
      <c r="D153" s="46"/>
      <c r="E153" s="46"/>
      <c r="F153" s="46"/>
      <c r="G153" s="46"/>
    </row>
    <row r="154" spans="1:13">
      <c r="A154" s="46"/>
      <c r="B154" s="46"/>
      <c r="C154" s="46"/>
      <c r="D154" s="46"/>
      <c r="E154" s="46"/>
      <c r="F154" s="46"/>
      <c r="G154" s="46"/>
    </row>
    <row r="155" spans="1:13">
      <c r="A155" s="46"/>
      <c r="B155" s="46"/>
      <c r="C155" s="46"/>
      <c r="D155" s="46"/>
      <c r="E155" s="46"/>
      <c r="F155" s="46"/>
      <c r="G155" s="46"/>
    </row>
    <row r="156" spans="1:13">
      <c r="A156" s="46"/>
      <c r="C156" s="46"/>
      <c r="D156" s="46"/>
      <c r="E156" s="46"/>
      <c r="F156" s="46"/>
      <c r="G156" s="46"/>
    </row>
    <row r="157" spans="1:13" ht="21">
      <c r="A157" s="46"/>
      <c r="B157" s="15" t="s">
        <v>411</v>
      </c>
      <c r="C157" s="46"/>
      <c r="D157" s="46"/>
      <c r="E157" s="46"/>
      <c r="F157" s="46"/>
      <c r="G157" s="46"/>
    </row>
    <row r="158" spans="1:13">
      <c r="C158" s="576">
        <v>2016</v>
      </c>
      <c r="D158" s="92">
        <v>2017</v>
      </c>
      <c r="E158" s="92">
        <v>2018</v>
      </c>
      <c r="F158" s="92">
        <v>2019</v>
      </c>
      <c r="G158" s="92">
        <v>2020</v>
      </c>
      <c r="H158" s="92">
        <v>2021</v>
      </c>
      <c r="I158" s="92">
        <v>2022</v>
      </c>
      <c r="J158" s="92">
        <v>2023</v>
      </c>
      <c r="K158" s="92">
        <v>2024</v>
      </c>
      <c r="L158" s="92">
        <v>2025</v>
      </c>
      <c r="M158" s="77"/>
    </row>
    <row r="159" spans="1:13">
      <c r="B159" s="123" t="s">
        <v>66</v>
      </c>
      <c r="C159" s="578">
        <f>SUM('Ethernet Telecom'!E41:E57)</f>
        <v>246906.6</v>
      </c>
      <c r="D159" s="91">
        <f>SUM('Ethernet Telecom'!F41:F57)</f>
        <v>273710.59999999998</v>
      </c>
      <c r="E159" s="91"/>
      <c r="F159" s="91"/>
      <c r="G159" s="91"/>
      <c r="H159" s="91"/>
      <c r="I159" s="91"/>
      <c r="J159" s="91"/>
      <c r="K159" s="91"/>
      <c r="L159" s="91"/>
      <c r="M159" s="58"/>
    </row>
    <row r="160" spans="1:13">
      <c r="B160" s="190" t="s">
        <v>117</v>
      </c>
      <c r="C160" s="579">
        <f>SUM('Ethernet Cloud'!E41:E57)</f>
        <v>672463.4</v>
      </c>
      <c r="D160" s="90">
        <f>SUM('Ethernet Cloud'!F41:F57)</f>
        <v>2603279.4</v>
      </c>
      <c r="E160" s="90"/>
      <c r="F160" s="90"/>
      <c r="G160" s="90"/>
      <c r="H160" s="90"/>
      <c r="I160" s="90"/>
      <c r="J160" s="90"/>
      <c r="K160" s="90"/>
      <c r="L160" s="90"/>
      <c r="M160" s="58"/>
    </row>
    <row r="161" spans="1:13" ht="13.5" customHeight="1">
      <c r="B161" s="219" t="s">
        <v>79</v>
      </c>
      <c r="C161" s="587">
        <f>SUM('Ethernet Enterprise'!E41:E57)</f>
        <v>0</v>
      </c>
      <c r="D161" s="134">
        <f>SUM('Ethernet Enterprise'!F41:F57)</f>
        <v>4500</v>
      </c>
      <c r="E161" s="134"/>
      <c r="F161" s="134"/>
      <c r="G161" s="134"/>
      <c r="H161" s="134"/>
      <c r="I161" s="134"/>
      <c r="J161" s="134"/>
      <c r="K161" s="134"/>
      <c r="L161" s="134"/>
      <c r="M161" s="85"/>
    </row>
    <row r="162" spans="1:13">
      <c r="B162" s="93" t="s">
        <v>13</v>
      </c>
      <c r="C162" s="577">
        <f t="shared" ref="C162:I162" si="9">SUM(C159:C161)</f>
        <v>919370</v>
      </c>
      <c r="D162" s="98">
        <f t="shared" si="9"/>
        <v>2881490</v>
      </c>
      <c r="E162" s="98"/>
      <c r="F162" s="98"/>
      <c r="G162" s="98"/>
      <c r="H162" s="98"/>
      <c r="I162" s="98"/>
      <c r="J162" s="98"/>
      <c r="K162" s="98"/>
      <c r="L162" s="98"/>
    </row>
    <row r="163" spans="1:13">
      <c r="B163" s="108" t="s">
        <v>57</v>
      </c>
      <c r="C163" s="109"/>
      <c r="D163" s="109">
        <f t="shared" ref="D163:L163" si="10">D162/C162-1</f>
        <v>2.1342005938849429</v>
      </c>
      <c r="E163" s="109"/>
      <c r="F163" s="109"/>
      <c r="G163" s="109"/>
      <c r="H163" s="109"/>
      <c r="I163" s="109"/>
      <c r="J163" s="109"/>
      <c r="K163" s="109"/>
      <c r="L163" s="109"/>
    </row>
    <row r="166" spans="1:13" ht="21">
      <c r="A166" s="46"/>
      <c r="B166" s="15" t="s">
        <v>412</v>
      </c>
    </row>
    <row r="167" spans="1:13">
      <c r="C167" s="92">
        <v>2016</v>
      </c>
      <c r="D167" s="92">
        <v>2017</v>
      </c>
      <c r="E167" s="92">
        <v>2018</v>
      </c>
      <c r="F167" s="92">
        <v>2019</v>
      </c>
      <c r="G167" s="92">
        <v>2020</v>
      </c>
      <c r="H167" s="92">
        <v>2021</v>
      </c>
      <c r="I167" s="92">
        <v>2022</v>
      </c>
      <c r="J167" s="92">
        <v>2023</v>
      </c>
      <c r="K167" s="92">
        <v>2024</v>
      </c>
      <c r="L167" s="92">
        <v>2025</v>
      </c>
    </row>
    <row r="168" spans="1:13">
      <c r="B168" s="128" t="str">
        <f>B159</f>
        <v>Telecom</v>
      </c>
      <c r="C168" s="91">
        <f>SUM('Ethernet Telecom'!E173:E189)</f>
        <v>782.17839212655781</v>
      </c>
      <c r="D168" s="91">
        <f>SUM('Ethernet Telecom'!F173:F189)</f>
        <v>557.60669835285876</v>
      </c>
      <c r="E168" s="91"/>
      <c r="F168" s="91"/>
      <c r="G168" s="91"/>
      <c r="H168" s="91"/>
      <c r="I168" s="91"/>
      <c r="J168" s="91"/>
      <c r="K168" s="91"/>
      <c r="L168" s="91"/>
    </row>
    <row r="169" spans="1:13">
      <c r="B169" s="302" t="str">
        <f>B160</f>
        <v>Cloud</v>
      </c>
      <c r="C169" s="90">
        <f>SUM('Ethernet Cloud'!E173:E189)</f>
        <v>360.98057201309041</v>
      </c>
      <c r="D169" s="90">
        <f>SUM('Ethernet Cloud'!F173:F189)</f>
        <v>1093.99654038072</v>
      </c>
      <c r="E169" s="90"/>
      <c r="F169" s="90"/>
      <c r="G169" s="90"/>
      <c r="H169" s="90"/>
      <c r="I169" s="90"/>
      <c r="J169" s="90"/>
      <c r="K169" s="90"/>
      <c r="L169" s="90"/>
    </row>
    <row r="170" spans="1:13">
      <c r="B170" s="129" t="str">
        <f>B161</f>
        <v>Enterprise</v>
      </c>
      <c r="C170" s="134">
        <f>SUM('Ethernet Enterprise'!E173:E189)</f>
        <v>0</v>
      </c>
      <c r="D170" s="134">
        <f>SUM('Ethernet Enterprise'!F173:F189)</f>
        <v>2.25</v>
      </c>
      <c r="E170" s="134"/>
      <c r="F170" s="134"/>
      <c r="G170" s="134"/>
      <c r="H170" s="134"/>
      <c r="I170" s="134"/>
      <c r="J170" s="134"/>
      <c r="K170" s="134"/>
      <c r="L170" s="134"/>
    </row>
    <row r="171" spans="1:13">
      <c r="B171" s="93" t="str">
        <f>B162</f>
        <v>Total</v>
      </c>
      <c r="C171" s="99">
        <f t="shared" ref="C171:G171" si="11">SUM(C168:C170)</f>
        <v>1143.1589641396481</v>
      </c>
      <c r="D171" s="99">
        <f t="shared" si="11"/>
        <v>1653.8532387335788</v>
      </c>
      <c r="E171" s="99"/>
      <c r="F171" s="99"/>
      <c r="G171" s="99"/>
      <c r="H171" s="99"/>
      <c r="I171" s="99"/>
      <c r="J171" s="99"/>
      <c r="K171" s="99"/>
      <c r="L171" s="99"/>
    </row>
    <row r="172" spans="1:13">
      <c r="B172" s="108" t="s">
        <v>57</v>
      </c>
      <c r="C172" s="109" t="e">
        <f>C171/#REF!-1</f>
        <v>#REF!</v>
      </c>
      <c r="D172" s="109">
        <f t="shared" ref="D172:L172" si="12">D171/C171-1</f>
        <v>0.44673950921452454</v>
      </c>
      <c r="E172" s="109"/>
      <c r="F172" s="109"/>
      <c r="G172" s="109"/>
      <c r="H172" s="109"/>
      <c r="I172" s="109"/>
      <c r="J172" s="109"/>
      <c r="K172" s="109"/>
      <c r="L172" s="109"/>
    </row>
    <row r="176" spans="1:13" ht="21">
      <c r="B176" s="445"/>
      <c r="K176" s="228" t="s">
        <v>237</v>
      </c>
    </row>
    <row r="178" spans="1:7">
      <c r="A178" s="46"/>
      <c r="B178" s="46"/>
      <c r="C178" s="46"/>
      <c r="D178" s="46"/>
      <c r="E178" s="46"/>
      <c r="F178" s="46"/>
      <c r="G178" s="46"/>
    </row>
    <row r="179" spans="1:7">
      <c r="A179" s="46"/>
      <c r="B179" s="46"/>
      <c r="C179" s="46"/>
      <c r="D179" s="46"/>
      <c r="E179" s="46"/>
      <c r="F179" s="46"/>
      <c r="G179" s="46"/>
    </row>
    <row r="180" spans="1:7">
      <c r="A180" s="46"/>
      <c r="B180" s="46"/>
      <c r="C180" s="46"/>
      <c r="D180" s="46"/>
      <c r="E180" s="46"/>
      <c r="F180" s="46"/>
      <c r="G180" s="46"/>
    </row>
    <row r="181" spans="1:7">
      <c r="A181" s="46"/>
      <c r="B181" s="46"/>
      <c r="C181" s="46"/>
      <c r="D181" s="46"/>
      <c r="E181" s="46"/>
      <c r="F181" s="46"/>
      <c r="G181" s="46"/>
    </row>
    <row r="182" spans="1:7">
      <c r="A182" s="46"/>
      <c r="B182" s="46"/>
      <c r="C182" s="46"/>
      <c r="D182" s="46"/>
      <c r="E182" s="46"/>
      <c r="F182" s="46"/>
      <c r="G182" s="46"/>
    </row>
    <row r="183" spans="1:7">
      <c r="A183" s="46"/>
      <c r="B183" s="46"/>
      <c r="C183" s="46"/>
      <c r="D183" s="46"/>
      <c r="E183" s="46"/>
      <c r="F183" s="46"/>
      <c r="G183" s="46"/>
    </row>
    <row r="184" spans="1:7">
      <c r="A184" s="46"/>
      <c r="B184" s="46"/>
      <c r="C184" s="46"/>
      <c r="D184" s="46"/>
      <c r="E184" s="46"/>
      <c r="F184" s="46"/>
      <c r="G184" s="46"/>
    </row>
    <row r="185" spans="1:7">
      <c r="A185" s="46"/>
      <c r="B185" s="46"/>
      <c r="C185" s="46"/>
      <c r="D185" s="46"/>
      <c r="E185" s="46"/>
      <c r="F185" s="46"/>
      <c r="G185" s="46"/>
    </row>
    <row r="186" spans="1:7">
      <c r="A186" s="46"/>
      <c r="B186" s="46"/>
      <c r="C186" s="46"/>
      <c r="D186" s="46"/>
      <c r="E186" s="46"/>
      <c r="F186" s="46"/>
      <c r="G186" s="46"/>
    </row>
    <row r="187" spans="1:7">
      <c r="A187" s="46"/>
      <c r="B187" s="46"/>
      <c r="C187" s="46"/>
      <c r="D187" s="46"/>
      <c r="E187" s="46"/>
      <c r="F187" s="46"/>
      <c r="G187" s="46"/>
    </row>
    <row r="188" spans="1:7">
      <c r="A188" s="46"/>
      <c r="B188" s="46"/>
      <c r="C188" s="46"/>
      <c r="D188" s="46"/>
      <c r="E188" s="46"/>
      <c r="F188" s="46"/>
      <c r="G188" s="46"/>
    </row>
    <row r="189" spans="1:7">
      <c r="A189" s="46"/>
      <c r="B189" s="46"/>
      <c r="C189" s="46"/>
      <c r="D189" s="46"/>
      <c r="E189" s="46"/>
      <c r="F189" s="46"/>
      <c r="G189" s="46"/>
    </row>
    <row r="190" spans="1:7">
      <c r="A190" s="46"/>
      <c r="B190" s="46"/>
      <c r="C190" s="46"/>
      <c r="D190" s="46"/>
      <c r="E190" s="46"/>
      <c r="F190" s="46"/>
      <c r="G190" s="46"/>
    </row>
    <row r="191" spans="1:7">
      <c r="A191" s="46"/>
      <c r="B191" s="46"/>
      <c r="C191" s="46"/>
      <c r="D191" s="46"/>
      <c r="E191" s="46"/>
      <c r="F191" s="46"/>
      <c r="G191" s="46"/>
    </row>
    <row r="192" spans="1:7">
      <c r="A192" s="46"/>
      <c r="B192" s="46"/>
      <c r="C192" s="46"/>
      <c r="D192" s="46"/>
      <c r="E192" s="46"/>
      <c r="F192" s="46"/>
      <c r="G192" s="46"/>
    </row>
    <row r="193" spans="1:12">
      <c r="A193" s="46"/>
      <c r="B193" s="46"/>
      <c r="C193" s="46"/>
      <c r="D193" s="46"/>
      <c r="E193" s="46"/>
      <c r="F193" s="46"/>
      <c r="G193" s="46"/>
    </row>
    <row r="194" spans="1:12">
      <c r="A194" s="46"/>
      <c r="B194" s="46"/>
      <c r="C194" s="46"/>
      <c r="D194" s="46"/>
      <c r="E194" s="46"/>
      <c r="F194" s="46"/>
      <c r="G194" s="46"/>
    </row>
    <row r="195" spans="1:12">
      <c r="A195" s="46"/>
      <c r="B195" s="46"/>
      <c r="C195" s="46"/>
      <c r="D195" s="46"/>
      <c r="E195" s="46"/>
      <c r="F195" s="46"/>
      <c r="G195" s="46"/>
    </row>
    <row r="196" spans="1:12">
      <c r="A196" s="46"/>
      <c r="B196" s="46"/>
      <c r="C196" s="46"/>
      <c r="D196" s="46"/>
      <c r="E196" s="46"/>
      <c r="F196" s="46"/>
      <c r="G196" s="46"/>
    </row>
    <row r="197" spans="1:12">
      <c r="A197" s="46"/>
      <c r="B197" s="46"/>
      <c r="C197" s="46"/>
      <c r="D197" s="46"/>
      <c r="E197" s="46"/>
      <c r="F197" s="46"/>
      <c r="G197" s="46"/>
    </row>
    <row r="198" spans="1:12">
      <c r="A198" s="46"/>
      <c r="C198" s="46"/>
      <c r="D198" s="46"/>
      <c r="E198" s="46"/>
      <c r="F198" s="46"/>
      <c r="G198" s="46"/>
    </row>
    <row r="199" spans="1:12" ht="21">
      <c r="A199" s="46"/>
      <c r="B199" s="15" t="s">
        <v>413</v>
      </c>
      <c r="C199" s="46"/>
      <c r="D199" s="46"/>
      <c r="E199" s="46"/>
      <c r="F199" s="46"/>
      <c r="G199" s="46"/>
    </row>
    <row r="200" spans="1:12">
      <c r="C200" s="589">
        <v>2016</v>
      </c>
      <c r="D200" s="126">
        <v>2017</v>
      </c>
      <c r="E200" s="126">
        <v>2018</v>
      </c>
      <c r="F200" s="126">
        <v>2019</v>
      </c>
      <c r="G200" s="126">
        <v>2020</v>
      </c>
      <c r="H200" s="126">
        <v>2021</v>
      </c>
      <c r="I200" s="126">
        <v>2022</v>
      </c>
      <c r="J200" s="126">
        <v>2023</v>
      </c>
      <c r="K200" s="126">
        <v>2024</v>
      </c>
      <c r="L200" s="126">
        <v>2025</v>
      </c>
    </row>
    <row r="201" spans="1:12">
      <c r="B201" s="123" t="s">
        <v>66</v>
      </c>
      <c r="C201" s="578">
        <f>SUM('Ethernet Telecom'!E58:E61)</f>
        <v>0</v>
      </c>
      <c r="D201" s="91">
        <f>SUM('Ethernet Telecom'!F58:F61)</f>
        <v>0</v>
      </c>
      <c r="E201" s="87"/>
      <c r="F201" s="87"/>
      <c r="G201" s="87"/>
      <c r="H201" s="87"/>
      <c r="I201" s="87"/>
      <c r="J201" s="87"/>
      <c r="K201" s="87"/>
      <c r="L201" s="87"/>
    </row>
    <row r="202" spans="1:12">
      <c r="B202" s="190" t="s">
        <v>117</v>
      </c>
      <c r="C202" s="579">
        <f>SUM('Ethernet Cloud'!E58:E61)</f>
        <v>0</v>
      </c>
      <c r="D202" s="90">
        <f>SUM('Ethernet Cloud'!F58:F61)</f>
        <v>0</v>
      </c>
      <c r="E202" s="87"/>
      <c r="F202" s="87"/>
      <c r="G202" s="87"/>
      <c r="H202" s="87"/>
      <c r="I202" s="87"/>
      <c r="J202" s="87"/>
      <c r="K202" s="87"/>
      <c r="L202" s="87"/>
    </row>
    <row r="203" spans="1:12" ht="13.5" customHeight="1">
      <c r="B203" s="219" t="s">
        <v>79</v>
      </c>
      <c r="C203" s="587">
        <f>SUM('Ethernet Enterprise'!E58:E61)</f>
        <v>0</v>
      </c>
      <c r="D203" s="134">
        <f>SUM('Ethernet Enterprise'!F58:F61)</f>
        <v>0</v>
      </c>
      <c r="E203" s="87"/>
      <c r="F203" s="87"/>
      <c r="G203" s="87"/>
      <c r="H203" s="87"/>
      <c r="I203" s="87"/>
      <c r="J203" s="87"/>
      <c r="K203" s="87"/>
      <c r="L203" s="87"/>
    </row>
    <row r="204" spans="1:12">
      <c r="B204" s="93" t="s">
        <v>13</v>
      </c>
      <c r="C204" s="577">
        <f t="shared" ref="C204:I204" si="13">SUM(C201:C203)</f>
        <v>0</v>
      </c>
      <c r="D204" s="98">
        <f t="shared" si="13"/>
        <v>0</v>
      </c>
      <c r="E204" s="98"/>
      <c r="F204" s="98"/>
      <c r="G204" s="98"/>
      <c r="H204" s="98"/>
      <c r="I204" s="98"/>
      <c r="J204" s="98"/>
      <c r="K204" s="98"/>
      <c r="L204" s="98"/>
    </row>
    <row r="205" spans="1:12">
      <c r="B205" s="108" t="s">
        <v>57</v>
      </c>
      <c r="C205" s="109"/>
      <c r="D205" s="109"/>
      <c r="E205" s="109"/>
      <c r="F205" s="109"/>
      <c r="G205" s="109"/>
      <c r="H205" s="109"/>
      <c r="I205" s="109"/>
      <c r="J205" s="109"/>
      <c r="K205" s="109"/>
      <c r="L205" s="109"/>
    </row>
    <row r="208" spans="1:12" ht="21">
      <c r="A208" s="46"/>
      <c r="B208" s="15" t="s">
        <v>417</v>
      </c>
    </row>
    <row r="209" spans="1:12">
      <c r="C209" s="92">
        <v>2016</v>
      </c>
      <c r="D209" s="92">
        <v>2017</v>
      </c>
      <c r="E209" s="92">
        <v>2018</v>
      </c>
      <c r="F209" s="92">
        <v>2019</v>
      </c>
      <c r="G209" s="92">
        <v>2020</v>
      </c>
      <c r="H209" s="92">
        <v>2021</v>
      </c>
      <c r="I209" s="92">
        <v>2022</v>
      </c>
      <c r="J209" s="92">
        <v>2023</v>
      </c>
      <c r="K209" s="92">
        <v>2024</v>
      </c>
      <c r="L209" s="92">
        <v>2025</v>
      </c>
    </row>
    <row r="210" spans="1:12">
      <c r="B210" s="128" t="str">
        <f>B201</f>
        <v>Telecom</v>
      </c>
      <c r="C210" s="94">
        <f>SUM('Ethernet Telecom'!E190:E193)</f>
        <v>0</v>
      </c>
      <c r="D210" s="94">
        <f>SUM('Ethernet Telecom'!F190:F193)</f>
        <v>0</v>
      </c>
      <c r="E210" s="94"/>
      <c r="F210" s="94"/>
      <c r="G210" s="94"/>
      <c r="H210" s="94"/>
      <c r="I210" s="94"/>
      <c r="J210" s="94"/>
      <c r="K210" s="94"/>
      <c r="L210" s="94"/>
    </row>
    <row r="211" spans="1:12">
      <c r="B211" s="302" t="str">
        <f>B202</f>
        <v>Cloud</v>
      </c>
      <c r="C211" s="95">
        <f>SUM('Ethernet Cloud'!E190:E193)</f>
        <v>0</v>
      </c>
      <c r="D211" s="95">
        <f>SUM('Ethernet Cloud'!F190:F193)</f>
        <v>0</v>
      </c>
      <c r="E211" s="95"/>
      <c r="F211" s="95"/>
      <c r="G211" s="95"/>
      <c r="H211" s="95"/>
      <c r="I211" s="95"/>
      <c r="J211" s="95"/>
      <c r="K211" s="95"/>
      <c r="L211" s="95"/>
    </row>
    <row r="212" spans="1:12">
      <c r="B212" s="129" t="str">
        <f>B203</f>
        <v>Enterprise</v>
      </c>
      <c r="C212" s="303">
        <f>SUM('Ethernet Enterprise'!E190:E193)</f>
        <v>0</v>
      </c>
      <c r="D212" s="303">
        <f>SUM('Ethernet Enterprise'!F190:F193)</f>
        <v>0</v>
      </c>
      <c r="E212" s="303"/>
      <c r="F212" s="303"/>
      <c r="G212" s="303"/>
      <c r="H212" s="303"/>
      <c r="I212" s="303"/>
      <c r="J212" s="303"/>
      <c r="K212" s="303"/>
      <c r="L212" s="303"/>
    </row>
    <row r="213" spans="1:12">
      <c r="B213" s="93" t="str">
        <f>B204</f>
        <v>Total</v>
      </c>
      <c r="C213" s="99">
        <f t="shared" ref="C213:J213" si="14">SUM(C210:C212)</f>
        <v>0</v>
      </c>
      <c r="D213" s="99">
        <f t="shared" si="14"/>
        <v>0</v>
      </c>
      <c r="E213" s="99"/>
      <c r="F213" s="99"/>
      <c r="G213" s="99"/>
      <c r="H213" s="99"/>
      <c r="I213" s="99"/>
      <c r="J213" s="99"/>
      <c r="K213" s="99"/>
      <c r="L213" s="99"/>
    </row>
    <row r="214" spans="1:12">
      <c r="B214" s="108" t="s">
        <v>57</v>
      </c>
      <c r="C214" s="109"/>
      <c r="D214" s="109"/>
      <c r="E214" s="109"/>
      <c r="F214" s="109"/>
      <c r="G214" s="109"/>
      <c r="H214" s="109"/>
      <c r="I214" s="109"/>
      <c r="J214" s="109"/>
      <c r="K214" s="109"/>
      <c r="L214" s="109"/>
    </row>
    <row r="218" spans="1:12" ht="21">
      <c r="B218" s="304"/>
      <c r="K218" s="228" t="s">
        <v>239</v>
      </c>
    </row>
    <row r="220" spans="1:12">
      <c r="A220" s="46"/>
      <c r="B220" s="46"/>
      <c r="C220" s="46"/>
      <c r="D220" s="46"/>
      <c r="E220" s="46"/>
      <c r="F220" s="46"/>
      <c r="G220" s="46"/>
    </row>
    <row r="221" spans="1:12">
      <c r="A221" s="46"/>
      <c r="B221" s="46"/>
      <c r="C221" s="46"/>
      <c r="D221" s="46"/>
      <c r="E221" s="46"/>
      <c r="F221" s="46"/>
      <c r="G221" s="46"/>
    </row>
    <row r="222" spans="1:12">
      <c r="A222" s="46"/>
      <c r="B222" s="46"/>
      <c r="C222" s="46"/>
      <c r="D222" s="46"/>
      <c r="E222" s="46"/>
      <c r="F222" s="46"/>
      <c r="G222" s="46"/>
    </row>
    <row r="223" spans="1:12">
      <c r="A223" s="46"/>
      <c r="B223" s="46"/>
      <c r="C223" s="46"/>
      <c r="D223" s="46"/>
      <c r="E223" s="46"/>
      <c r="F223" s="46"/>
      <c r="G223" s="46"/>
    </row>
    <row r="224" spans="1:12">
      <c r="A224" s="46"/>
      <c r="B224" s="46"/>
      <c r="C224" s="46"/>
      <c r="D224" s="46"/>
      <c r="E224" s="46"/>
      <c r="F224" s="46"/>
      <c r="G224" s="46"/>
    </row>
    <row r="225" spans="1:7">
      <c r="A225" s="46"/>
      <c r="B225" s="46"/>
      <c r="C225" s="46"/>
      <c r="D225" s="46"/>
      <c r="E225" s="46"/>
      <c r="F225" s="46"/>
      <c r="G225" s="46"/>
    </row>
    <row r="226" spans="1:7">
      <c r="A226" s="46"/>
      <c r="B226" s="46"/>
      <c r="C226" s="46"/>
      <c r="D226" s="46"/>
      <c r="E226" s="46"/>
      <c r="F226" s="46"/>
      <c r="G226" s="46"/>
    </row>
    <row r="227" spans="1:7">
      <c r="A227" s="46"/>
      <c r="B227" s="46"/>
      <c r="C227" s="46"/>
      <c r="D227" s="46"/>
      <c r="E227" s="46"/>
      <c r="F227" s="46"/>
      <c r="G227" s="46"/>
    </row>
    <row r="228" spans="1:7">
      <c r="A228" s="46"/>
      <c r="B228" s="46"/>
      <c r="C228" s="46"/>
      <c r="D228" s="46"/>
      <c r="E228" s="46"/>
      <c r="F228" s="46"/>
      <c r="G228" s="46"/>
    </row>
    <row r="229" spans="1:7">
      <c r="A229" s="46"/>
      <c r="B229" s="46"/>
      <c r="C229" s="46"/>
      <c r="D229" s="46"/>
      <c r="E229" s="46"/>
      <c r="F229" s="46"/>
      <c r="G229" s="46"/>
    </row>
    <row r="230" spans="1:7">
      <c r="A230" s="46"/>
      <c r="B230" s="46"/>
      <c r="C230" s="46"/>
      <c r="D230" s="46"/>
      <c r="E230" s="46"/>
      <c r="F230" s="46"/>
      <c r="G230" s="46"/>
    </row>
    <row r="231" spans="1:7">
      <c r="A231" s="46"/>
      <c r="B231" s="46"/>
      <c r="C231" s="46"/>
      <c r="D231" s="46"/>
      <c r="E231" s="46"/>
      <c r="F231" s="46"/>
      <c r="G231" s="46"/>
    </row>
    <row r="232" spans="1:7">
      <c r="A232" s="46"/>
      <c r="B232" s="46"/>
      <c r="C232" s="46"/>
      <c r="D232" s="46"/>
      <c r="E232" s="46"/>
      <c r="F232" s="46"/>
      <c r="G232" s="46"/>
    </row>
    <row r="233" spans="1:7">
      <c r="A233" s="46"/>
      <c r="B233" s="46"/>
      <c r="C233" s="46"/>
      <c r="D233" s="46"/>
      <c r="E233" s="46"/>
      <c r="F233" s="46"/>
      <c r="G233" s="46"/>
    </row>
    <row r="234" spans="1:7">
      <c r="A234" s="46"/>
      <c r="B234" s="46"/>
      <c r="C234" s="46"/>
      <c r="D234" s="46"/>
      <c r="E234" s="46"/>
      <c r="F234" s="46"/>
      <c r="G234" s="46"/>
    </row>
    <row r="235" spans="1:7">
      <c r="A235" s="46"/>
      <c r="B235" s="46"/>
      <c r="C235" s="46"/>
      <c r="D235" s="46"/>
      <c r="E235" s="46"/>
      <c r="F235" s="46"/>
      <c r="G235" s="46"/>
    </row>
    <row r="236" spans="1:7">
      <c r="A236" s="46"/>
      <c r="B236" s="46"/>
      <c r="C236" s="46"/>
      <c r="D236" s="46"/>
      <c r="E236" s="46"/>
      <c r="F236" s="46"/>
      <c r="G236" s="46"/>
    </row>
    <row r="237" spans="1:7">
      <c r="A237" s="46"/>
      <c r="B237" s="46"/>
      <c r="C237" s="46"/>
      <c r="D237" s="46"/>
      <c r="E237" s="46"/>
      <c r="F237" s="46"/>
      <c r="G237" s="46"/>
    </row>
    <row r="238" spans="1:7">
      <c r="A238" s="46"/>
      <c r="B238" s="46"/>
      <c r="C238" s="46"/>
      <c r="D238" s="46"/>
      <c r="E238" s="46"/>
      <c r="F238" s="46"/>
      <c r="G238" s="46"/>
    </row>
    <row r="239" spans="1:7">
      <c r="A239" s="46"/>
      <c r="B239" s="46"/>
      <c r="C239" s="46"/>
      <c r="D239" s="46"/>
      <c r="E239" s="46"/>
      <c r="F239" s="46"/>
      <c r="G239" s="46"/>
    </row>
    <row r="240" spans="1:7">
      <c r="A240" s="46"/>
      <c r="C240" s="46"/>
      <c r="D240" s="46"/>
      <c r="E240" s="46"/>
      <c r="F240" s="46"/>
      <c r="G240" s="46"/>
    </row>
    <row r="241" spans="1:12" ht="21">
      <c r="A241" s="46"/>
      <c r="B241" s="15" t="s">
        <v>414</v>
      </c>
      <c r="C241" s="46"/>
      <c r="D241" s="46"/>
      <c r="E241" s="46"/>
      <c r="F241" s="46"/>
      <c r="G241" s="46"/>
    </row>
    <row r="242" spans="1:12">
      <c r="C242" s="576">
        <v>2016</v>
      </c>
      <c r="D242" s="92">
        <v>2017</v>
      </c>
      <c r="E242" s="92">
        <v>2018</v>
      </c>
      <c r="F242" s="92">
        <v>2019</v>
      </c>
      <c r="G242" s="92">
        <v>2020</v>
      </c>
      <c r="H242" s="92">
        <v>2021</v>
      </c>
      <c r="I242" s="92">
        <v>2022</v>
      </c>
      <c r="J242" s="92">
        <v>2023</v>
      </c>
      <c r="K242" s="92">
        <v>2024</v>
      </c>
      <c r="L242" s="92">
        <v>2025</v>
      </c>
    </row>
    <row r="243" spans="1:12">
      <c r="B243" s="123" t="s">
        <v>66</v>
      </c>
      <c r="C243" s="578">
        <f>SUM('Ethernet Telecom'!E62:E65)</f>
        <v>0</v>
      </c>
      <c r="D243" s="91">
        <f>SUM('Ethernet Telecom'!F62:F65)</f>
        <v>82</v>
      </c>
      <c r="E243" s="91"/>
      <c r="F243" s="91"/>
      <c r="G243" s="91"/>
      <c r="H243" s="91"/>
      <c r="I243" s="91"/>
      <c r="J243" s="91"/>
      <c r="K243" s="91"/>
      <c r="L243" s="91"/>
    </row>
    <row r="244" spans="1:12">
      <c r="B244" s="190" t="s">
        <v>117</v>
      </c>
      <c r="C244" s="579">
        <f>SUM('Ethernet Cloud'!E62:E65)</f>
        <v>0</v>
      </c>
      <c r="D244" s="90">
        <f>SUM('Ethernet Cloud'!F62:F65)</f>
        <v>7</v>
      </c>
      <c r="E244" s="90"/>
      <c r="F244" s="90"/>
      <c r="G244" s="90"/>
      <c r="H244" s="90"/>
      <c r="I244" s="90"/>
      <c r="J244" s="90"/>
      <c r="K244" s="90"/>
      <c r="L244" s="90"/>
    </row>
    <row r="245" spans="1:12" ht="13.5" customHeight="1">
      <c r="B245" s="219" t="s">
        <v>79</v>
      </c>
      <c r="C245" s="587">
        <f>SUM('Ethernet Enterprise'!E62:E65)</f>
        <v>0</v>
      </c>
      <c r="D245" s="134">
        <f>SUM('Ethernet Enterprise'!F62:F65)</f>
        <v>0</v>
      </c>
      <c r="E245" s="134"/>
      <c r="F245" s="134"/>
      <c r="G245" s="134"/>
      <c r="H245" s="134"/>
      <c r="I245" s="134"/>
      <c r="J245" s="134"/>
      <c r="K245" s="134"/>
      <c r="L245" s="134"/>
    </row>
    <row r="246" spans="1:12">
      <c r="B246" s="93" t="s">
        <v>13</v>
      </c>
      <c r="C246" s="577">
        <f t="shared" ref="C246:I246" si="15">SUM(C243:C245)</f>
        <v>0</v>
      </c>
      <c r="D246" s="98">
        <f t="shared" si="15"/>
        <v>89</v>
      </c>
      <c r="E246" s="98"/>
      <c r="F246" s="98"/>
      <c r="G246" s="98"/>
      <c r="H246" s="98"/>
      <c r="I246" s="98"/>
      <c r="J246" s="98"/>
      <c r="K246" s="98"/>
      <c r="L246" s="98"/>
    </row>
    <row r="247" spans="1:12">
      <c r="B247" s="108" t="s">
        <v>57</v>
      </c>
      <c r="C247" s="109"/>
      <c r="D247" s="109"/>
      <c r="E247" s="109"/>
      <c r="F247" s="109"/>
      <c r="G247" s="109"/>
      <c r="H247" s="109"/>
      <c r="I247" s="109"/>
      <c r="J247" s="109"/>
      <c r="K247" s="109"/>
      <c r="L247" s="109"/>
    </row>
    <row r="250" spans="1:12" ht="21">
      <c r="A250" s="46"/>
      <c r="B250" s="15" t="s">
        <v>416</v>
      </c>
    </row>
    <row r="251" spans="1:12">
      <c r="C251" s="576">
        <v>2016</v>
      </c>
      <c r="D251" s="92">
        <v>2017</v>
      </c>
      <c r="E251" s="92">
        <v>2018</v>
      </c>
      <c r="F251" s="92">
        <v>2019</v>
      </c>
      <c r="G251" s="92">
        <v>2020</v>
      </c>
      <c r="H251" s="92">
        <v>2021</v>
      </c>
      <c r="I251" s="92">
        <v>2022</v>
      </c>
      <c r="J251" s="92">
        <v>2023</v>
      </c>
      <c r="K251" s="92">
        <v>2024</v>
      </c>
      <c r="L251" s="92">
        <v>2025</v>
      </c>
    </row>
    <row r="252" spans="1:12">
      <c r="B252" s="123" t="str">
        <f>B243</f>
        <v>Telecom</v>
      </c>
      <c r="C252" s="580">
        <f>SUM('Ethernet Telecom'!E194:E197)</f>
        <v>0</v>
      </c>
      <c r="D252" s="94">
        <f>SUM('Ethernet Telecom'!F194:F197)</f>
        <v>1.2669999999999999</v>
      </c>
      <c r="E252" s="94"/>
      <c r="F252" s="94"/>
      <c r="G252" s="94"/>
      <c r="H252" s="94"/>
      <c r="I252" s="94"/>
      <c r="J252" s="94"/>
      <c r="K252" s="94"/>
      <c r="L252" s="94"/>
    </row>
    <row r="253" spans="1:12">
      <c r="B253" s="124" t="str">
        <f>B244</f>
        <v>Cloud</v>
      </c>
      <c r="C253" s="581">
        <f>SUM('Ethernet Cloud'!E194:E197)</f>
        <v>0</v>
      </c>
      <c r="D253" s="95">
        <f>SUM('Ethernet Cloud'!F194:F197)</f>
        <v>8.1299999999999997E-2</v>
      </c>
      <c r="E253" s="95"/>
      <c r="F253" s="95"/>
      <c r="G253" s="95"/>
      <c r="H253" s="95"/>
      <c r="I253" s="95"/>
      <c r="J253" s="95"/>
      <c r="K253" s="95"/>
      <c r="L253" s="95"/>
    </row>
    <row r="254" spans="1:12">
      <c r="B254" s="583" t="str">
        <f>B245</f>
        <v>Enterprise</v>
      </c>
      <c r="C254" s="588">
        <f>SUM('Ethernet Enterprise'!E194:E197)</f>
        <v>0</v>
      </c>
      <c r="D254" s="303">
        <f>SUM('Ethernet Enterprise'!F194:F197)</f>
        <v>0</v>
      </c>
      <c r="E254" s="303"/>
      <c r="F254" s="303"/>
      <c r="G254" s="303"/>
      <c r="H254" s="303"/>
      <c r="I254" s="303"/>
      <c r="J254" s="303"/>
      <c r="K254" s="303"/>
      <c r="L254" s="303"/>
    </row>
    <row r="255" spans="1:12">
      <c r="B255" s="93" t="str">
        <f>B246</f>
        <v>Total</v>
      </c>
      <c r="C255" s="582">
        <f t="shared" ref="C255:G255" si="16">SUM(C252:C254)</f>
        <v>0</v>
      </c>
      <c r="D255" s="99">
        <f t="shared" si="16"/>
        <v>1.3482999999999998</v>
      </c>
      <c r="E255" s="99"/>
      <c r="F255" s="99"/>
      <c r="G255" s="99"/>
      <c r="H255" s="99"/>
      <c r="I255" s="99"/>
      <c r="J255" s="99"/>
      <c r="K255" s="99"/>
      <c r="L255" s="99"/>
    </row>
    <row r="256" spans="1:12">
      <c r="B256" s="108" t="s">
        <v>57</v>
      </c>
      <c r="C256" s="109"/>
      <c r="D256" s="109"/>
      <c r="E256" s="109"/>
      <c r="F256" s="109"/>
      <c r="G256" s="109"/>
      <c r="H256" s="109"/>
      <c r="I256" s="109"/>
      <c r="J256" s="109"/>
      <c r="K256" s="109"/>
      <c r="L256" s="109"/>
    </row>
    <row r="261" spans="2:13" ht="21">
      <c r="B261" s="304"/>
      <c r="K261" s="228" t="s">
        <v>420</v>
      </c>
    </row>
    <row r="263" spans="2:13">
      <c r="B263" s="46"/>
      <c r="C263" s="46"/>
      <c r="D263" s="46"/>
      <c r="E263" s="46"/>
      <c r="F263" s="46"/>
      <c r="G263" s="46"/>
    </row>
    <row r="264" spans="2:13">
      <c r="B264" s="46"/>
      <c r="C264" s="46"/>
      <c r="D264" s="46"/>
      <c r="E264" s="46"/>
      <c r="F264" s="46"/>
      <c r="G264" s="46"/>
    </row>
    <row r="265" spans="2:13" s="121" customFormat="1">
      <c r="B265" s="46"/>
      <c r="C265" s="46"/>
      <c r="D265" s="46"/>
      <c r="E265" s="46"/>
      <c r="F265" s="46"/>
      <c r="G265" s="46"/>
      <c r="H265" s="86"/>
      <c r="I265" s="86"/>
      <c r="J265" s="86"/>
      <c r="K265" s="86"/>
      <c r="L265" s="86"/>
      <c r="M265" s="86"/>
    </row>
    <row r="266" spans="2:13" s="121" customFormat="1">
      <c r="B266" s="46"/>
      <c r="C266" s="46"/>
      <c r="D266" s="46"/>
      <c r="E266" s="46"/>
      <c r="F266" s="46"/>
      <c r="G266" s="46"/>
      <c r="H266" s="86"/>
      <c r="I266" s="86"/>
      <c r="J266" s="86"/>
      <c r="K266" s="86"/>
      <c r="L266" s="86"/>
      <c r="M266" s="86"/>
    </row>
    <row r="267" spans="2:13" s="121" customFormat="1">
      <c r="B267" s="46"/>
      <c r="C267" s="46"/>
      <c r="D267" s="46"/>
      <c r="E267" s="46"/>
      <c r="F267" s="46"/>
      <c r="G267" s="46"/>
      <c r="H267" s="86"/>
      <c r="I267" s="86"/>
      <c r="J267" s="86"/>
      <c r="K267" s="86"/>
      <c r="L267" s="86"/>
      <c r="M267" s="86"/>
    </row>
    <row r="268" spans="2:13" s="121" customFormat="1">
      <c r="B268" s="46"/>
      <c r="C268" s="46"/>
      <c r="D268" s="46"/>
      <c r="E268" s="46"/>
      <c r="F268" s="46"/>
      <c r="G268" s="46"/>
      <c r="H268" s="86"/>
      <c r="I268" s="86"/>
      <c r="J268" s="86"/>
      <c r="K268" s="86"/>
      <c r="L268" s="86"/>
      <c r="M268" s="86"/>
    </row>
    <row r="269" spans="2:13" s="121" customFormat="1">
      <c r="B269" s="46"/>
      <c r="C269" s="46"/>
      <c r="D269" s="46"/>
      <c r="E269" s="46"/>
      <c r="F269" s="46"/>
      <c r="G269" s="46"/>
      <c r="H269" s="86"/>
      <c r="I269" s="86"/>
      <c r="J269" s="86"/>
      <c r="K269" s="86"/>
      <c r="L269" s="86"/>
      <c r="M269" s="86"/>
    </row>
    <row r="270" spans="2:13" s="121" customFormat="1">
      <c r="B270" s="46"/>
      <c r="C270" s="46"/>
      <c r="D270" s="46"/>
      <c r="E270" s="46"/>
      <c r="F270" s="46"/>
      <c r="G270" s="46"/>
      <c r="H270" s="86"/>
      <c r="I270" s="86"/>
      <c r="J270" s="86"/>
      <c r="K270" s="86"/>
      <c r="L270" s="86"/>
      <c r="M270" s="86"/>
    </row>
    <row r="271" spans="2:13" s="121" customFormat="1">
      <c r="B271" s="46"/>
      <c r="C271" s="46"/>
      <c r="D271" s="46"/>
      <c r="E271" s="46"/>
      <c r="F271" s="46"/>
      <c r="G271" s="46"/>
      <c r="H271" s="86"/>
      <c r="I271" s="86"/>
      <c r="J271" s="86"/>
      <c r="K271" s="86"/>
      <c r="L271" s="86"/>
      <c r="M271" s="86"/>
    </row>
    <row r="272" spans="2:13" s="121" customFormat="1">
      <c r="B272" s="46"/>
      <c r="C272" s="46"/>
      <c r="D272" s="46"/>
      <c r="E272" s="46"/>
      <c r="F272" s="46"/>
      <c r="G272" s="46"/>
      <c r="H272" s="86"/>
      <c r="I272" s="86"/>
      <c r="J272" s="86"/>
      <c r="K272" s="86"/>
      <c r="L272" s="86"/>
      <c r="M272" s="86"/>
    </row>
    <row r="273" spans="2:13" s="121" customFormat="1">
      <c r="B273" s="46"/>
      <c r="C273" s="46"/>
      <c r="D273" s="46"/>
      <c r="E273" s="46"/>
      <c r="F273" s="46"/>
      <c r="G273" s="46"/>
      <c r="H273" s="86"/>
      <c r="I273" s="86"/>
      <c r="J273" s="86"/>
      <c r="K273" s="86"/>
      <c r="L273" s="86"/>
      <c r="M273" s="86"/>
    </row>
    <row r="274" spans="2:13" s="121" customFormat="1">
      <c r="B274" s="46"/>
      <c r="C274" s="46"/>
      <c r="D274" s="46"/>
      <c r="E274" s="46"/>
      <c r="F274" s="46"/>
      <c r="G274" s="46"/>
      <c r="H274" s="86"/>
      <c r="I274" s="86"/>
      <c r="J274" s="86"/>
      <c r="K274" s="86"/>
      <c r="L274" s="86"/>
      <c r="M274" s="86"/>
    </row>
    <row r="275" spans="2:13" s="121" customFormat="1">
      <c r="B275" s="46"/>
      <c r="C275" s="46"/>
      <c r="D275" s="46"/>
      <c r="E275" s="46"/>
      <c r="F275" s="46"/>
      <c r="G275" s="46"/>
      <c r="H275" s="86"/>
      <c r="I275" s="86"/>
      <c r="J275" s="86"/>
      <c r="K275" s="86"/>
      <c r="L275" s="86"/>
      <c r="M275" s="86"/>
    </row>
    <row r="276" spans="2:13" s="121" customFormat="1">
      <c r="B276" s="46"/>
      <c r="C276" s="46"/>
      <c r="D276" s="46"/>
      <c r="E276" s="46"/>
      <c r="F276" s="46"/>
      <c r="G276" s="46"/>
      <c r="H276" s="86"/>
      <c r="I276" s="86"/>
      <c r="J276" s="86"/>
      <c r="K276" s="86"/>
      <c r="L276" s="86"/>
      <c r="M276" s="86"/>
    </row>
    <row r="277" spans="2:13" s="121" customFormat="1">
      <c r="B277" s="46"/>
      <c r="C277" s="46"/>
      <c r="D277" s="46"/>
      <c r="E277" s="46"/>
      <c r="F277" s="46"/>
      <c r="G277" s="46"/>
      <c r="H277" s="86"/>
      <c r="I277" s="86"/>
      <c r="J277" s="86"/>
      <c r="K277" s="86"/>
      <c r="L277" s="86"/>
      <c r="M277" s="86"/>
    </row>
    <row r="278" spans="2:13" s="121" customFormat="1">
      <c r="B278" s="46"/>
      <c r="C278" s="46"/>
      <c r="D278" s="46"/>
      <c r="E278" s="46"/>
      <c r="F278" s="46"/>
      <c r="G278" s="46"/>
      <c r="H278" s="86"/>
      <c r="I278" s="86"/>
      <c r="J278" s="86"/>
      <c r="K278" s="86"/>
      <c r="L278" s="86"/>
      <c r="M278" s="86"/>
    </row>
    <row r="279" spans="2:13" s="121" customFormat="1">
      <c r="B279" s="46"/>
      <c r="C279" s="46"/>
      <c r="D279" s="46"/>
      <c r="E279" s="46"/>
      <c r="F279" s="46"/>
      <c r="G279" s="46"/>
      <c r="H279" s="86"/>
      <c r="I279" s="86"/>
      <c r="J279" s="86"/>
      <c r="K279" s="86"/>
      <c r="L279" s="86"/>
      <c r="M279" s="86"/>
    </row>
    <row r="280" spans="2:13" s="121" customFormat="1">
      <c r="B280" s="46"/>
      <c r="C280" s="46"/>
      <c r="D280" s="46"/>
      <c r="E280" s="46"/>
      <c r="F280" s="46"/>
      <c r="G280" s="46"/>
      <c r="H280" s="86"/>
      <c r="I280" s="86"/>
      <c r="J280" s="86"/>
      <c r="K280" s="86"/>
      <c r="L280" s="86"/>
      <c r="M280" s="86"/>
    </row>
    <row r="281" spans="2:13" s="121" customFormat="1">
      <c r="B281" s="46"/>
      <c r="C281" s="46"/>
      <c r="D281" s="46"/>
      <c r="E281" s="46"/>
      <c r="F281" s="46"/>
      <c r="G281" s="46"/>
      <c r="H281" s="86"/>
      <c r="I281" s="86"/>
      <c r="J281" s="86"/>
      <c r="K281" s="86"/>
      <c r="L281" s="86"/>
      <c r="M281" s="86"/>
    </row>
    <row r="282" spans="2:13" s="121" customFormat="1">
      <c r="B282" s="46"/>
      <c r="C282" s="46"/>
      <c r="D282" s="46"/>
      <c r="E282" s="46"/>
      <c r="F282" s="46"/>
      <c r="G282" s="46"/>
      <c r="H282" s="86"/>
      <c r="I282" s="86"/>
      <c r="J282" s="86"/>
      <c r="K282" s="86"/>
      <c r="L282" s="86"/>
      <c r="M282" s="86"/>
    </row>
    <row r="283" spans="2:13" s="121" customFormat="1">
      <c r="B283" s="86"/>
      <c r="C283" s="46"/>
      <c r="D283" s="46"/>
      <c r="E283" s="46"/>
      <c r="F283" s="46"/>
      <c r="G283" s="46"/>
      <c r="H283" s="86"/>
      <c r="I283" s="86"/>
      <c r="J283" s="86"/>
      <c r="K283" s="86"/>
      <c r="L283" s="86"/>
      <c r="M283" s="86"/>
    </row>
    <row r="284" spans="2:13" ht="21">
      <c r="B284" s="15" t="s">
        <v>418</v>
      </c>
      <c r="C284" s="46"/>
      <c r="D284" s="46"/>
      <c r="E284" s="46"/>
      <c r="F284" s="46"/>
      <c r="G284" s="46"/>
    </row>
    <row r="285" spans="2:13">
      <c r="C285" s="576">
        <v>2016</v>
      </c>
      <c r="D285" s="92">
        <v>2017</v>
      </c>
      <c r="E285" s="92">
        <v>2018</v>
      </c>
      <c r="F285" s="92">
        <v>2019</v>
      </c>
      <c r="G285" s="92">
        <v>2020</v>
      </c>
      <c r="H285" s="92">
        <v>2021</v>
      </c>
      <c r="I285" s="92">
        <v>2022</v>
      </c>
      <c r="J285" s="92">
        <v>2023</v>
      </c>
      <c r="K285" s="92">
        <v>2024</v>
      </c>
      <c r="L285" s="92">
        <v>2025</v>
      </c>
    </row>
    <row r="286" spans="2:13">
      <c r="B286" s="123" t="s">
        <v>66</v>
      </c>
      <c r="C286" s="578">
        <f>SUM('Ethernet Telecom'!E66:E69)</f>
        <v>0</v>
      </c>
      <c r="D286" s="91">
        <f>SUM('Ethernet Telecom'!F66:F69)</f>
        <v>0</v>
      </c>
      <c r="E286" s="91"/>
      <c r="F286" s="91"/>
      <c r="G286" s="91"/>
      <c r="H286" s="91"/>
      <c r="I286" s="91"/>
      <c r="J286" s="91"/>
      <c r="K286" s="91"/>
      <c r="L286" s="91"/>
    </row>
    <row r="287" spans="2:13">
      <c r="B287" s="190" t="s">
        <v>117</v>
      </c>
      <c r="C287" s="579">
        <f>SUM('Ethernet Cloud'!E66:E68)</f>
        <v>0</v>
      </c>
      <c r="D287" s="90">
        <f>SUM('Ethernet Cloud'!F66:F68)</f>
        <v>0</v>
      </c>
      <c r="E287" s="90"/>
      <c r="F287" s="90"/>
      <c r="G287" s="90"/>
      <c r="H287" s="90"/>
      <c r="I287" s="90"/>
      <c r="J287" s="90"/>
      <c r="K287" s="90"/>
      <c r="L287" s="90"/>
    </row>
    <row r="288" spans="2:13">
      <c r="B288" s="219" t="s">
        <v>79</v>
      </c>
      <c r="C288" s="587">
        <f>SUM('Ethernet Enterprise'!E66:E68)</f>
        <v>0</v>
      </c>
      <c r="D288" s="134">
        <f>SUM('Ethernet Enterprise'!F66:F68)</f>
        <v>0</v>
      </c>
      <c r="E288" s="134"/>
      <c r="F288" s="134"/>
      <c r="G288" s="134"/>
      <c r="H288" s="134"/>
      <c r="I288" s="134"/>
      <c r="J288" s="134"/>
      <c r="K288" s="134"/>
      <c r="L288" s="134"/>
    </row>
    <row r="289" spans="2:12">
      <c r="B289" s="93" t="s">
        <v>13</v>
      </c>
      <c r="C289" s="577">
        <f t="shared" ref="C289:I289" si="17">SUM(C286:C288)</f>
        <v>0</v>
      </c>
      <c r="D289" s="98">
        <f t="shared" si="17"/>
        <v>0</v>
      </c>
      <c r="E289" s="98"/>
      <c r="F289" s="98"/>
      <c r="G289" s="98"/>
      <c r="H289" s="98"/>
      <c r="I289" s="98"/>
      <c r="J289" s="98"/>
      <c r="K289" s="98"/>
      <c r="L289" s="98"/>
    </row>
    <row r="290" spans="2:12">
      <c r="B290" s="108" t="s">
        <v>57</v>
      </c>
      <c r="C290" s="109"/>
      <c r="D290" s="109"/>
      <c r="E290" s="109"/>
      <c r="F290" s="109"/>
      <c r="G290" s="109"/>
      <c r="H290" s="109"/>
      <c r="I290" s="109"/>
      <c r="J290" s="109"/>
      <c r="K290" s="109"/>
      <c r="L290" s="109"/>
    </row>
    <row r="293" spans="2:12" ht="21">
      <c r="B293" s="15" t="s">
        <v>419</v>
      </c>
    </row>
    <row r="294" spans="2:12">
      <c r="C294" s="576">
        <v>2016</v>
      </c>
      <c r="D294" s="92">
        <v>2017</v>
      </c>
      <c r="E294" s="92">
        <v>2018</v>
      </c>
      <c r="F294" s="92">
        <v>2019</v>
      </c>
      <c r="G294" s="92">
        <v>2020</v>
      </c>
      <c r="H294" s="92">
        <v>2021</v>
      </c>
      <c r="I294" s="92">
        <v>2022</v>
      </c>
      <c r="J294" s="92">
        <v>2023</v>
      </c>
      <c r="K294" s="92">
        <v>2024</v>
      </c>
      <c r="L294" s="92">
        <v>2025</v>
      </c>
    </row>
    <row r="295" spans="2:12">
      <c r="B295" s="123" t="str">
        <f>B286</f>
        <v>Telecom</v>
      </c>
      <c r="C295" s="580">
        <f>SUM('Ethernet Telecom'!E198:E201)</f>
        <v>0</v>
      </c>
      <c r="D295" s="94">
        <f>SUM('Ethernet Telecom'!F198:F201)</f>
        <v>0</v>
      </c>
      <c r="E295" s="94"/>
      <c r="F295" s="94"/>
      <c r="G295" s="94"/>
      <c r="H295" s="94"/>
      <c r="I295" s="94"/>
      <c r="J295" s="94"/>
      <c r="K295" s="94"/>
      <c r="L295" s="94"/>
    </row>
    <row r="296" spans="2:12">
      <c r="B296" s="124" t="str">
        <f>B287</f>
        <v>Cloud</v>
      </c>
      <c r="C296" s="581">
        <f>SUM('Ethernet Cloud'!E198:E201)</f>
        <v>0</v>
      </c>
      <c r="D296" s="95">
        <f>SUM('Ethernet Cloud'!F198:F201)</f>
        <v>0</v>
      </c>
      <c r="E296" s="95"/>
      <c r="F296" s="95"/>
      <c r="G296" s="95"/>
      <c r="H296" s="95"/>
      <c r="I296" s="95"/>
      <c r="J296" s="95"/>
      <c r="K296" s="95"/>
      <c r="L296" s="95"/>
    </row>
    <row r="297" spans="2:12">
      <c r="B297" s="583" t="str">
        <f>B288</f>
        <v>Enterprise</v>
      </c>
      <c r="C297" s="588">
        <f>SUM('Ethernet Enterprise'!E198:E201)</f>
        <v>0</v>
      </c>
      <c r="D297" s="303">
        <f>SUM('Ethernet Enterprise'!F198:F201)</f>
        <v>0</v>
      </c>
      <c r="E297" s="303"/>
      <c r="F297" s="303"/>
      <c r="G297" s="303"/>
      <c r="H297" s="303"/>
      <c r="I297" s="303"/>
      <c r="J297" s="303"/>
      <c r="K297" s="303"/>
      <c r="L297" s="303"/>
    </row>
    <row r="298" spans="2:12">
      <c r="B298" s="93" t="str">
        <f>B289</f>
        <v>Total</v>
      </c>
      <c r="C298" s="582">
        <f t="shared" ref="C298:G298" si="18">SUM(C295:C297)</f>
        <v>0</v>
      </c>
      <c r="D298" s="99">
        <f t="shared" si="18"/>
        <v>0</v>
      </c>
      <c r="E298" s="99"/>
      <c r="F298" s="99"/>
      <c r="G298" s="99"/>
      <c r="H298" s="99"/>
      <c r="I298" s="99"/>
      <c r="J298" s="99"/>
      <c r="K298" s="99"/>
      <c r="L298" s="99"/>
    </row>
    <row r="299" spans="2:12">
      <c r="B299" s="108" t="s">
        <v>57</v>
      </c>
      <c r="C299" s="109"/>
      <c r="D299" s="109"/>
      <c r="E299" s="109"/>
      <c r="F299" s="109"/>
      <c r="G299" s="109"/>
      <c r="H299" s="109"/>
      <c r="I299" s="109"/>
      <c r="J299" s="109"/>
      <c r="K299" s="109"/>
      <c r="L299" s="109"/>
    </row>
  </sheetData>
  <conditionalFormatting sqref="M161">
    <cfRule type="expression" dxfId="8" priority="18">
      <formula>M160&lt;&gt;M159</formula>
    </cfRule>
    <cfRule type="expression" dxfId="7" priority="19">
      <formula>$M$121&lt;&gt;0</formula>
    </cfRule>
  </conditionalFormatting>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S229"/>
  <sheetViews>
    <sheetView showGridLines="0" zoomScale="80" zoomScaleNormal="80" zoomScalePageLayoutView="70" workbookViewId="0">
      <pane xSplit="4" ySplit="6" topLeftCell="E214" activePane="bottomRight" state="frozen"/>
      <selection activeCell="I27" sqref="I27:L27"/>
      <selection pane="topRight" activeCell="I27" sqref="I27:L27"/>
      <selection pane="bottomLeft" activeCell="I27" sqref="I27:L27"/>
      <selection pane="bottomRight" activeCell="F1" sqref="F1:G3"/>
    </sheetView>
  </sheetViews>
  <sheetFormatPr defaultColWidth="8.81640625" defaultRowHeight="13"/>
  <cols>
    <col min="1" max="1" width="4.453125" style="69" customWidth="1"/>
    <col min="2" max="2" width="17.81640625" style="423" customWidth="1"/>
    <col min="3" max="3" width="12.453125" style="423" customWidth="1"/>
    <col min="4" max="4" width="17.1796875" style="423" customWidth="1"/>
    <col min="5" max="14" width="11.36328125" style="69" customWidth="1"/>
    <col min="15" max="15" width="12.1796875" style="69" customWidth="1"/>
    <col min="16" max="16" width="10.81640625" style="69" bestFit="1" customWidth="1"/>
    <col min="17" max="21" width="8.81640625" style="69"/>
    <col min="22" max="29" width="10.453125" style="69" customWidth="1"/>
    <col min="30" max="16384" width="8.81640625" style="69"/>
  </cols>
  <sheetData>
    <row r="1" spans="2:19">
      <c r="K1" s="169"/>
      <c r="L1" s="169"/>
      <c r="M1" s="169"/>
      <c r="N1" s="169"/>
    </row>
    <row r="2" spans="2:19" ht="23.5">
      <c r="B2" s="272" t="str">
        <f>'Ethernet Dashboard'!$B$2</f>
        <v>LightCounting Mega Datacenter Report Database</v>
      </c>
      <c r="C2" s="272"/>
      <c r="D2" s="272"/>
      <c r="R2" s="12"/>
      <c r="S2" s="12"/>
    </row>
    <row r="3" spans="2:19" ht="15.5">
      <c r="B3" s="340" t="str">
        <f>Introduction!$B$3</f>
        <v>July 2020 - sample template</v>
      </c>
    </row>
    <row r="4" spans="2:19" ht="18.5">
      <c r="B4" s="272" t="s">
        <v>58</v>
      </c>
      <c r="C4" s="272"/>
      <c r="D4" s="272"/>
      <c r="E4" s="252"/>
    </row>
    <row r="5" spans="2:19" ht="14.5">
      <c r="B5" s="424"/>
      <c r="E5" s="168"/>
      <c r="F5" s="168"/>
      <c r="G5" s="168"/>
      <c r="H5" s="168"/>
      <c r="I5" s="168"/>
      <c r="J5" s="168"/>
      <c r="K5" s="168"/>
      <c r="L5" s="168"/>
      <c r="M5" s="168"/>
      <c r="N5" s="168"/>
      <c r="O5" s="168"/>
    </row>
    <row r="6" spans="2:19">
      <c r="B6" s="177" t="s">
        <v>31</v>
      </c>
      <c r="C6" s="178" t="s">
        <v>30</v>
      </c>
      <c r="D6" s="179" t="s">
        <v>32</v>
      </c>
      <c r="E6" s="100">
        <v>2016</v>
      </c>
      <c r="F6" s="100">
        <v>2017</v>
      </c>
      <c r="G6" s="100">
        <v>2018</v>
      </c>
      <c r="H6" s="100">
        <v>2019</v>
      </c>
      <c r="I6" s="100">
        <v>2020</v>
      </c>
      <c r="J6" s="100">
        <v>2021</v>
      </c>
      <c r="K6" s="100">
        <v>2022</v>
      </c>
      <c r="L6" s="100">
        <v>2023</v>
      </c>
      <c r="M6" s="100">
        <v>2024</v>
      </c>
      <c r="N6" s="100">
        <v>2025</v>
      </c>
    </row>
    <row r="7" spans="2:19" ht="21">
      <c r="B7" s="425" t="s">
        <v>103</v>
      </c>
      <c r="E7" s="13" t="s">
        <v>16</v>
      </c>
      <c r="G7" s="570"/>
      <c r="H7" s="572"/>
      <c r="I7" s="572"/>
      <c r="J7" s="572"/>
      <c r="K7" s="571"/>
      <c r="L7" s="571"/>
      <c r="M7" s="571"/>
      <c r="N7" s="571"/>
    </row>
    <row r="8" spans="2:19">
      <c r="B8" s="71" t="s">
        <v>31</v>
      </c>
      <c r="C8" s="71" t="s">
        <v>30</v>
      </c>
      <c r="D8" s="71" t="s">
        <v>32</v>
      </c>
      <c r="E8" s="72">
        <v>2016</v>
      </c>
      <c r="F8" s="72">
        <v>2017</v>
      </c>
      <c r="G8" s="72">
        <v>2018</v>
      </c>
      <c r="H8" s="72">
        <v>2019</v>
      </c>
      <c r="I8" s="72">
        <v>2020</v>
      </c>
      <c r="J8" s="72">
        <v>2021</v>
      </c>
      <c r="K8" s="72">
        <v>2022</v>
      </c>
      <c r="L8" s="72">
        <v>2023</v>
      </c>
      <c r="M8" s="72">
        <v>2024</v>
      </c>
      <c r="N8" s="72">
        <v>2025</v>
      </c>
    </row>
    <row r="9" spans="2:19">
      <c r="B9" s="159" t="s">
        <v>59</v>
      </c>
      <c r="C9" s="160" t="s">
        <v>41</v>
      </c>
      <c r="D9" s="161" t="s">
        <v>42</v>
      </c>
      <c r="E9" s="462">
        <v>4496175.0999999996</v>
      </c>
      <c r="F9" s="462">
        <v>4278484</v>
      </c>
      <c r="G9" s="462"/>
      <c r="H9" s="462"/>
      <c r="I9" s="462"/>
      <c r="J9" s="462"/>
      <c r="K9" s="462"/>
      <c r="L9" s="462"/>
      <c r="M9" s="462"/>
      <c r="N9" s="462"/>
      <c r="O9" s="69" t="str">
        <f t="shared" ref="O9:O38" si="0">B9&amp;"_"&amp;C9&amp;"_"&amp;D9</f>
        <v>GbE_500 m_SFP</v>
      </c>
    </row>
    <row r="10" spans="2:19">
      <c r="B10" s="162" t="s">
        <v>59</v>
      </c>
      <c r="C10" s="163" t="s">
        <v>45</v>
      </c>
      <c r="D10" s="164" t="s">
        <v>42</v>
      </c>
      <c r="E10" s="462">
        <v>8393495.8800000008</v>
      </c>
      <c r="F10" s="462">
        <v>6412151</v>
      </c>
      <c r="G10" s="462"/>
      <c r="H10" s="462"/>
      <c r="I10" s="462"/>
      <c r="J10" s="462"/>
      <c r="K10" s="462"/>
      <c r="L10" s="462"/>
      <c r="M10" s="462"/>
      <c r="N10" s="462"/>
      <c r="O10" s="69" t="str">
        <f t="shared" si="0"/>
        <v>GbE_10 km_SFP</v>
      </c>
    </row>
    <row r="11" spans="2:19">
      <c r="B11" s="162" t="s">
        <v>59</v>
      </c>
      <c r="C11" s="163" t="s">
        <v>46</v>
      </c>
      <c r="D11" s="164" t="s">
        <v>42</v>
      </c>
      <c r="E11" s="462">
        <v>562563.625</v>
      </c>
      <c r="F11" s="462">
        <v>477500.4</v>
      </c>
      <c r="G11" s="462"/>
      <c r="H11" s="462"/>
      <c r="I11" s="462"/>
      <c r="J11" s="462"/>
      <c r="K11" s="462"/>
      <c r="L11" s="462"/>
      <c r="M11" s="462"/>
      <c r="N11" s="462"/>
      <c r="O11" s="69" t="str">
        <f t="shared" si="0"/>
        <v>GbE_40 km_SFP</v>
      </c>
    </row>
    <row r="12" spans="2:19">
      <c r="B12" s="162" t="s">
        <v>59</v>
      </c>
      <c r="C12" s="163" t="s">
        <v>47</v>
      </c>
      <c r="D12" s="164" t="s">
        <v>42</v>
      </c>
      <c r="E12" s="462">
        <v>115175.5</v>
      </c>
      <c r="F12" s="462">
        <v>105559.64999999997</v>
      </c>
      <c r="G12" s="462"/>
      <c r="H12" s="462"/>
      <c r="I12" s="462"/>
      <c r="J12" s="462"/>
      <c r="K12" s="462"/>
      <c r="L12" s="462"/>
      <c r="M12" s="462"/>
      <c r="N12" s="462"/>
      <c r="O12" s="69" t="str">
        <f t="shared" si="0"/>
        <v>GbE_80 km_SFP</v>
      </c>
    </row>
    <row r="13" spans="2:19">
      <c r="B13" s="246" t="s">
        <v>145</v>
      </c>
      <c r="C13" s="244" t="s">
        <v>146</v>
      </c>
      <c r="D13" s="247" t="s">
        <v>147</v>
      </c>
      <c r="E13" s="466">
        <v>200000</v>
      </c>
      <c r="F13" s="466">
        <v>0</v>
      </c>
      <c r="G13" s="466"/>
      <c r="H13" s="466"/>
      <c r="I13" s="466"/>
      <c r="J13" s="466"/>
      <c r="K13" s="466"/>
      <c r="L13" s="466"/>
      <c r="M13" s="466"/>
      <c r="N13" s="466"/>
      <c r="O13" s="69" t="str">
        <f t="shared" si="0"/>
        <v>GbE &amp; Fast Ethernet_Various_Legacy/discontinued</v>
      </c>
    </row>
    <row r="14" spans="2:19">
      <c r="B14" s="162" t="s">
        <v>61</v>
      </c>
      <c r="C14" s="163" t="s">
        <v>38</v>
      </c>
      <c r="D14" s="164" t="s">
        <v>35</v>
      </c>
      <c r="E14" s="462">
        <v>117811</v>
      </c>
      <c r="F14" s="462">
        <v>83582</v>
      </c>
      <c r="G14" s="462"/>
      <c r="H14" s="462"/>
      <c r="I14" s="462"/>
      <c r="J14" s="462"/>
      <c r="K14" s="462"/>
      <c r="L14" s="462"/>
      <c r="M14" s="462"/>
      <c r="N14" s="462"/>
      <c r="O14" s="69" t="str">
        <f t="shared" si="0"/>
        <v>10GbE_300 m_XFP</v>
      </c>
    </row>
    <row r="15" spans="2:19">
      <c r="B15" s="162" t="s">
        <v>61</v>
      </c>
      <c r="C15" s="163" t="s">
        <v>38</v>
      </c>
      <c r="D15" s="164" t="s">
        <v>40</v>
      </c>
      <c r="E15" s="462">
        <v>11231936.93</v>
      </c>
      <c r="F15" s="462">
        <v>12500000</v>
      </c>
      <c r="G15" s="462"/>
      <c r="H15" s="462"/>
      <c r="I15" s="462"/>
      <c r="J15" s="462"/>
      <c r="K15" s="462"/>
      <c r="L15" s="462"/>
      <c r="M15" s="462"/>
      <c r="N15" s="462"/>
      <c r="O15" s="69" t="str">
        <f t="shared" si="0"/>
        <v>10GbE_300 m_SFP+</v>
      </c>
    </row>
    <row r="16" spans="2:19">
      <c r="B16" s="162" t="s">
        <v>97</v>
      </c>
      <c r="C16" s="163" t="s">
        <v>77</v>
      </c>
      <c r="D16" s="164" t="s">
        <v>40</v>
      </c>
      <c r="E16" s="462">
        <v>121638</v>
      </c>
      <c r="F16" s="462">
        <v>108162</v>
      </c>
      <c r="G16" s="462"/>
      <c r="H16" s="462"/>
      <c r="I16" s="462"/>
      <c r="J16" s="462"/>
      <c r="K16" s="462"/>
      <c r="L16" s="462"/>
      <c r="M16" s="462"/>
      <c r="N16" s="462"/>
      <c r="O16" s="69" t="str">
        <f t="shared" si="0"/>
        <v>10GbE LRM_220 m_SFP+</v>
      </c>
    </row>
    <row r="17" spans="2:15">
      <c r="B17" s="162" t="s">
        <v>61</v>
      </c>
      <c r="C17" s="163" t="s">
        <v>45</v>
      </c>
      <c r="D17" s="164" t="s">
        <v>35</v>
      </c>
      <c r="E17" s="462">
        <v>122271</v>
      </c>
      <c r="F17" s="462">
        <v>65238</v>
      </c>
      <c r="G17" s="462"/>
      <c r="H17" s="462"/>
      <c r="I17" s="462"/>
      <c r="J17" s="462"/>
      <c r="K17" s="462"/>
      <c r="L17" s="462"/>
      <c r="M17" s="462"/>
      <c r="N17" s="462"/>
      <c r="O17" s="69" t="str">
        <f t="shared" si="0"/>
        <v>10GbE_10 km_XFP</v>
      </c>
    </row>
    <row r="18" spans="2:15">
      <c r="B18" s="162" t="s">
        <v>61</v>
      </c>
      <c r="C18" s="163" t="s">
        <v>45</v>
      </c>
      <c r="D18" s="164" t="s">
        <v>40</v>
      </c>
      <c r="E18" s="462">
        <v>6400000</v>
      </c>
      <c r="F18" s="462">
        <v>6750000</v>
      </c>
      <c r="G18" s="462"/>
      <c r="H18" s="462"/>
      <c r="I18" s="462"/>
      <c r="J18" s="462"/>
      <c r="K18" s="462"/>
      <c r="L18" s="462"/>
      <c r="M18" s="462"/>
      <c r="N18" s="462"/>
      <c r="O18" s="69" t="str">
        <f t="shared" si="0"/>
        <v>10GbE_10 km_SFP+</v>
      </c>
    </row>
    <row r="19" spans="2:15">
      <c r="B19" s="162" t="s">
        <v>61</v>
      </c>
      <c r="C19" s="163" t="s">
        <v>46</v>
      </c>
      <c r="D19" s="164" t="s">
        <v>35</v>
      </c>
      <c r="E19" s="462">
        <v>152629</v>
      </c>
      <c r="F19" s="462">
        <v>107234</v>
      </c>
      <c r="G19" s="462"/>
      <c r="H19" s="462"/>
      <c r="I19" s="462"/>
      <c r="J19" s="462"/>
      <c r="K19" s="462"/>
      <c r="L19" s="462"/>
      <c r="M19" s="462"/>
      <c r="N19" s="462"/>
      <c r="O19" s="69" t="str">
        <f t="shared" si="0"/>
        <v>10GbE_40 km_XFP</v>
      </c>
    </row>
    <row r="20" spans="2:15">
      <c r="B20" s="162" t="s">
        <v>61</v>
      </c>
      <c r="C20" s="163" t="s">
        <v>46</v>
      </c>
      <c r="D20" s="164" t="s">
        <v>40</v>
      </c>
      <c r="E20" s="462">
        <v>257909.25</v>
      </c>
      <c r="F20" s="462">
        <v>258318.59999999998</v>
      </c>
      <c r="G20" s="462"/>
      <c r="H20" s="462"/>
      <c r="I20" s="462"/>
      <c r="J20" s="462"/>
      <c r="K20" s="462"/>
      <c r="L20" s="462"/>
      <c r="M20" s="462"/>
      <c r="N20" s="462"/>
      <c r="O20" s="69" t="str">
        <f t="shared" si="0"/>
        <v>10GbE_40 km_SFP+</v>
      </c>
    </row>
    <row r="21" spans="2:15">
      <c r="B21" s="162" t="s">
        <v>61</v>
      </c>
      <c r="C21" s="163" t="s">
        <v>47</v>
      </c>
      <c r="D21" s="164" t="s">
        <v>35</v>
      </c>
      <c r="E21" s="462">
        <v>68753</v>
      </c>
      <c r="F21" s="462">
        <v>9455</v>
      </c>
      <c r="G21" s="462"/>
      <c r="H21" s="462"/>
      <c r="I21" s="462"/>
      <c r="J21" s="462"/>
      <c r="K21" s="462"/>
      <c r="L21" s="462"/>
      <c r="M21" s="462"/>
      <c r="N21" s="462"/>
      <c r="O21" s="69" t="str">
        <f t="shared" si="0"/>
        <v>10GbE_80 km_XFP</v>
      </c>
    </row>
    <row r="22" spans="2:15">
      <c r="B22" s="162" t="s">
        <v>61</v>
      </c>
      <c r="C22" s="163" t="s">
        <v>47</v>
      </c>
      <c r="D22" s="164" t="s">
        <v>40</v>
      </c>
      <c r="E22" s="462">
        <v>43870.75</v>
      </c>
      <c r="F22" s="462">
        <v>63032.5</v>
      </c>
      <c r="G22" s="462"/>
      <c r="H22" s="462"/>
      <c r="I22" s="462"/>
      <c r="J22" s="462"/>
      <c r="K22" s="462"/>
      <c r="L22" s="462"/>
      <c r="M22" s="462"/>
      <c r="N22" s="462"/>
      <c r="O22" s="69" t="str">
        <f t="shared" si="0"/>
        <v>10GbE_80 km_SFP+</v>
      </c>
    </row>
    <row r="23" spans="2:15">
      <c r="B23" s="433" t="s">
        <v>61</v>
      </c>
      <c r="C23" s="434" t="s">
        <v>146</v>
      </c>
      <c r="D23" s="247" t="s">
        <v>147</v>
      </c>
      <c r="E23" s="466">
        <v>65053</v>
      </c>
      <c r="F23" s="466">
        <v>24329</v>
      </c>
      <c r="G23" s="466"/>
      <c r="H23" s="466"/>
      <c r="I23" s="466"/>
      <c r="J23" s="466"/>
      <c r="K23" s="466"/>
      <c r="L23" s="466"/>
      <c r="M23" s="466"/>
      <c r="N23" s="466"/>
      <c r="O23" s="69" t="str">
        <f t="shared" si="0"/>
        <v>10GbE_Various_Legacy/discontinued</v>
      </c>
    </row>
    <row r="24" spans="2:15">
      <c r="B24" s="159" t="s">
        <v>101</v>
      </c>
      <c r="C24" s="160" t="s">
        <v>319</v>
      </c>
      <c r="D24" s="161" t="s">
        <v>84</v>
      </c>
      <c r="E24" s="461">
        <v>7146</v>
      </c>
      <c r="F24" s="461">
        <v>95865</v>
      </c>
      <c r="G24" s="461"/>
      <c r="H24" s="461"/>
      <c r="I24" s="461"/>
      <c r="J24" s="461"/>
      <c r="K24" s="461"/>
      <c r="L24" s="461"/>
      <c r="M24" s="461"/>
      <c r="N24" s="461"/>
      <c r="O24" s="69" t="str">
        <f t="shared" si="0"/>
        <v>25GbE SR_100 - 300 m_SFP28</v>
      </c>
    </row>
    <row r="25" spans="2:15">
      <c r="B25" s="162" t="s">
        <v>102</v>
      </c>
      <c r="C25" s="163" t="s">
        <v>45</v>
      </c>
      <c r="D25" s="164" t="s">
        <v>84</v>
      </c>
      <c r="E25" s="462">
        <v>4548</v>
      </c>
      <c r="F25" s="462">
        <v>17462</v>
      </c>
      <c r="G25" s="462"/>
      <c r="H25" s="462"/>
      <c r="I25" s="462"/>
      <c r="J25" s="462"/>
      <c r="K25" s="462"/>
      <c r="L25" s="462"/>
      <c r="M25" s="462"/>
      <c r="N25" s="462"/>
      <c r="O25" s="69" t="str">
        <f t="shared" si="0"/>
        <v>25GbE LR_10 km_SFP28</v>
      </c>
    </row>
    <row r="26" spans="2:15">
      <c r="B26" s="165" t="s">
        <v>141</v>
      </c>
      <c r="C26" s="166" t="s">
        <v>46</v>
      </c>
      <c r="D26" s="167" t="s">
        <v>84</v>
      </c>
      <c r="E26" s="462">
        <v>0</v>
      </c>
      <c r="F26" s="462">
        <v>0</v>
      </c>
      <c r="G26" s="462"/>
      <c r="H26" s="462"/>
      <c r="I26" s="462"/>
      <c r="J26" s="462"/>
      <c r="K26" s="462"/>
      <c r="L26" s="462"/>
      <c r="M26" s="462"/>
      <c r="N26" s="462"/>
      <c r="O26" s="69" t="str">
        <f t="shared" si="0"/>
        <v>25GbE ER_40 km_SFP28</v>
      </c>
    </row>
    <row r="27" spans="2:15">
      <c r="B27" s="162" t="s">
        <v>320</v>
      </c>
      <c r="C27" s="163" t="s">
        <v>33</v>
      </c>
      <c r="D27" s="164" t="s">
        <v>63</v>
      </c>
      <c r="E27" s="461">
        <v>639935</v>
      </c>
      <c r="F27" s="461">
        <v>793812</v>
      </c>
      <c r="G27" s="461"/>
      <c r="H27" s="461"/>
      <c r="I27" s="461"/>
      <c r="J27" s="461"/>
      <c r="K27" s="461"/>
      <c r="L27" s="461"/>
      <c r="M27" s="461"/>
      <c r="N27" s="461"/>
      <c r="O27" s="69" t="str">
        <f t="shared" si="0"/>
        <v>40G SR4_100 m_QSFP+</v>
      </c>
    </row>
    <row r="28" spans="2:15">
      <c r="B28" s="162" t="s">
        <v>83</v>
      </c>
      <c r="C28" s="163" t="s">
        <v>33</v>
      </c>
      <c r="D28" s="164" t="s">
        <v>63</v>
      </c>
      <c r="E28" s="462">
        <v>614294</v>
      </c>
      <c r="F28" s="462">
        <v>750519</v>
      </c>
      <c r="G28" s="462"/>
      <c r="H28" s="462"/>
      <c r="I28" s="462"/>
      <c r="J28" s="462"/>
      <c r="K28" s="462"/>
      <c r="L28" s="462"/>
      <c r="M28" s="462"/>
      <c r="N28" s="462"/>
      <c r="O28" s="69" t="str">
        <f t="shared" si="0"/>
        <v>40GbE MM duplex_100 m_QSFP+</v>
      </c>
    </row>
    <row r="29" spans="2:15">
      <c r="B29" s="162" t="s">
        <v>98</v>
      </c>
      <c r="C29" s="163" t="s">
        <v>38</v>
      </c>
      <c r="D29" s="164" t="s">
        <v>63</v>
      </c>
      <c r="E29" s="464">
        <v>275269</v>
      </c>
      <c r="F29" s="464">
        <v>466535</v>
      </c>
      <c r="G29" s="464"/>
      <c r="H29" s="464"/>
      <c r="I29" s="464"/>
      <c r="J29" s="464"/>
      <c r="K29" s="464"/>
      <c r="L29" s="464"/>
      <c r="M29" s="464"/>
      <c r="N29" s="464"/>
      <c r="O29" s="69" t="str">
        <f t="shared" si="0"/>
        <v>40GbE eSR_300 m_QSFP+</v>
      </c>
    </row>
    <row r="30" spans="2:15">
      <c r="B30" s="435" t="s">
        <v>65</v>
      </c>
      <c r="C30" s="163" t="s">
        <v>41</v>
      </c>
      <c r="D30" s="164" t="s">
        <v>63</v>
      </c>
      <c r="E30" s="464">
        <v>813790</v>
      </c>
      <c r="F30" s="464">
        <v>613640</v>
      </c>
      <c r="G30" s="464"/>
      <c r="H30" s="464"/>
      <c r="I30" s="464"/>
      <c r="J30" s="464"/>
      <c r="K30" s="464"/>
      <c r="L30" s="464"/>
      <c r="M30" s="464"/>
      <c r="N30" s="464"/>
      <c r="O30" s="69" t="str">
        <f t="shared" si="0"/>
        <v>40 GbE PSM4_500 m_QSFP+</v>
      </c>
    </row>
    <row r="31" spans="2:15">
      <c r="B31" s="162" t="s">
        <v>99</v>
      </c>
      <c r="C31" s="163" t="s">
        <v>43</v>
      </c>
      <c r="D31" s="164" t="s">
        <v>36</v>
      </c>
      <c r="E31" s="464">
        <v>791</v>
      </c>
      <c r="F31" s="464">
        <v>402</v>
      </c>
      <c r="G31" s="464"/>
      <c r="H31" s="464"/>
      <c r="I31" s="464"/>
      <c r="J31" s="464"/>
      <c r="K31" s="464"/>
      <c r="L31" s="464"/>
      <c r="M31" s="464"/>
      <c r="N31" s="464"/>
      <c r="O31" s="69" t="str">
        <f t="shared" si="0"/>
        <v>40GbE (FR)_2 km_CFP</v>
      </c>
    </row>
    <row r="32" spans="2:15">
      <c r="B32" s="162" t="s">
        <v>100</v>
      </c>
      <c r="C32" s="163" t="s">
        <v>43</v>
      </c>
      <c r="D32" s="164" t="s">
        <v>63</v>
      </c>
      <c r="E32" s="464">
        <v>470209</v>
      </c>
      <c r="F32" s="464">
        <v>806616</v>
      </c>
      <c r="G32" s="464"/>
      <c r="H32" s="464"/>
      <c r="I32" s="464"/>
      <c r="J32" s="464"/>
      <c r="K32" s="464"/>
      <c r="L32" s="464"/>
      <c r="M32" s="464"/>
      <c r="N32" s="464"/>
      <c r="O32" s="69" t="str">
        <f t="shared" si="0"/>
        <v>40GbE (LR4 subspec)_2 km_QSFP+</v>
      </c>
    </row>
    <row r="33" spans="2:15">
      <c r="B33" s="162" t="s">
        <v>90</v>
      </c>
      <c r="C33" s="163" t="s">
        <v>45</v>
      </c>
      <c r="D33" s="164" t="s">
        <v>36</v>
      </c>
      <c r="E33" s="464">
        <v>6655</v>
      </c>
      <c r="F33" s="464">
        <v>2846</v>
      </c>
      <c r="G33" s="464"/>
      <c r="H33" s="464"/>
      <c r="I33" s="464"/>
      <c r="J33" s="464"/>
      <c r="K33" s="464"/>
      <c r="L33" s="464"/>
      <c r="M33" s="464"/>
      <c r="N33" s="464"/>
      <c r="O33" s="69" t="str">
        <f t="shared" si="0"/>
        <v>40GbE_10 km_CFP</v>
      </c>
    </row>
    <row r="34" spans="2:15">
      <c r="B34" s="162" t="s">
        <v>90</v>
      </c>
      <c r="C34" s="163" t="s">
        <v>45</v>
      </c>
      <c r="D34" s="164" t="s">
        <v>63</v>
      </c>
      <c r="E34" s="464">
        <v>327231</v>
      </c>
      <c r="F34" s="464">
        <v>424358</v>
      </c>
      <c r="G34" s="464"/>
      <c r="H34" s="464"/>
      <c r="I34" s="464"/>
      <c r="J34" s="464"/>
      <c r="K34" s="464"/>
      <c r="L34" s="464"/>
      <c r="M34" s="464"/>
      <c r="N34" s="464"/>
      <c r="O34" s="69" t="str">
        <f t="shared" si="0"/>
        <v>40GbE_10 km_QSFP+</v>
      </c>
    </row>
    <row r="35" spans="2:15">
      <c r="B35" s="165" t="s">
        <v>90</v>
      </c>
      <c r="C35" s="166" t="s">
        <v>46</v>
      </c>
      <c r="D35" s="167" t="s">
        <v>39</v>
      </c>
      <c r="E35" s="465">
        <v>4894</v>
      </c>
      <c r="F35" s="465">
        <v>5432</v>
      </c>
      <c r="G35" s="465"/>
      <c r="H35" s="465"/>
      <c r="I35" s="465"/>
      <c r="J35" s="465"/>
      <c r="K35" s="465"/>
      <c r="L35" s="465"/>
      <c r="M35" s="465"/>
      <c r="N35" s="465"/>
      <c r="O35" s="69" t="str">
        <f t="shared" si="0"/>
        <v>40GbE_40 km_all</v>
      </c>
    </row>
    <row r="36" spans="2:15">
      <c r="B36" s="159" t="s">
        <v>321</v>
      </c>
      <c r="C36" s="160" t="s">
        <v>33</v>
      </c>
      <c r="D36" s="161" t="s">
        <v>39</v>
      </c>
      <c r="E36" s="463">
        <v>0</v>
      </c>
      <c r="F36" s="463">
        <v>0</v>
      </c>
      <c r="G36" s="463"/>
      <c r="H36" s="463"/>
      <c r="I36" s="463"/>
      <c r="J36" s="463"/>
      <c r="K36" s="463"/>
      <c r="L36" s="463"/>
      <c r="M36" s="463"/>
      <c r="N36" s="463"/>
      <c r="O36" s="69" t="str">
        <f t="shared" si="0"/>
        <v>50G _100 m_all</v>
      </c>
    </row>
    <row r="37" spans="2:15">
      <c r="B37" s="162" t="s">
        <v>321</v>
      </c>
      <c r="C37" s="163" t="s">
        <v>43</v>
      </c>
      <c r="D37" s="164" t="s">
        <v>39</v>
      </c>
      <c r="E37" s="464">
        <v>0</v>
      </c>
      <c r="F37" s="464">
        <v>0</v>
      </c>
      <c r="G37" s="464"/>
      <c r="H37" s="464"/>
      <c r="I37" s="464"/>
      <c r="J37" s="464"/>
      <c r="K37" s="464"/>
      <c r="L37" s="464"/>
      <c r="M37" s="464"/>
      <c r="N37" s="464"/>
      <c r="O37" s="69" t="str">
        <f t="shared" si="0"/>
        <v>50G _2 km_all</v>
      </c>
    </row>
    <row r="38" spans="2:15">
      <c r="B38" s="162" t="s">
        <v>321</v>
      </c>
      <c r="C38" s="163" t="s">
        <v>45</v>
      </c>
      <c r="D38" s="164" t="s">
        <v>39</v>
      </c>
      <c r="E38" s="464">
        <v>0</v>
      </c>
      <c r="F38" s="464">
        <v>0</v>
      </c>
      <c r="G38" s="464"/>
      <c r="H38" s="464"/>
      <c r="I38" s="464"/>
      <c r="J38" s="464"/>
      <c r="K38" s="464"/>
      <c r="L38" s="464"/>
      <c r="M38" s="464"/>
      <c r="N38" s="464"/>
      <c r="O38" s="69" t="str">
        <f t="shared" si="0"/>
        <v>50G _10 km_all</v>
      </c>
    </row>
    <row r="39" spans="2:15">
      <c r="B39" s="162" t="s">
        <v>321</v>
      </c>
      <c r="C39" s="163" t="s">
        <v>46</v>
      </c>
      <c r="D39" s="164" t="s">
        <v>39</v>
      </c>
      <c r="E39" s="464">
        <v>0</v>
      </c>
      <c r="F39" s="464">
        <v>0</v>
      </c>
      <c r="G39" s="464"/>
      <c r="H39" s="464"/>
      <c r="I39" s="464"/>
      <c r="J39" s="464"/>
      <c r="K39" s="464"/>
      <c r="L39" s="464"/>
      <c r="M39" s="464"/>
      <c r="N39" s="464"/>
      <c r="O39" s="69" t="str">
        <f t="shared" ref="O39:O69" si="1">B39&amp;"_"&amp;C39&amp;"_"&amp;D39</f>
        <v>50G _40 km_all</v>
      </c>
    </row>
    <row r="40" spans="2:15">
      <c r="B40" s="165" t="s">
        <v>321</v>
      </c>
      <c r="C40" s="166" t="s">
        <v>47</v>
      </c>
      <c r="D40" s="167" t="s">
        <v>39</v>
      </c>
      <c r="E40" s="464">
        <v>0</v>
      </c>
      <c r="F40" s="464">
        <v>0</v>
      </c>
      <c r="G40" s="464"/>
      <c r="H40" s="464"/>
      <c r="I40" s="464"/>
      <c r="J40" s="464"/>
      <c r="K40" s="464"/>
      <c r="L40" s="464"/>
      <c r="M40" s="464"/>
      <c r="N40" s="464"/>
      <c r="O40" s="69" t="str">
        <f t="shared" si="1"/>
        <v>50G _80 km_all</v>
      </c>
    </row>
    <row r="41" spans="2:15">
      <c r="B41" s="162" t="str">
        <f>Segmentation!B72</f>
        <v>100G</v>
      </c>
      <c r="C41" s="163" t="str">
        <f>Segmentation!C72</f>
        <v>100 m</v>
      </c>
      <c r="D41" s="164" t="str">
        <f>Segmentation!D72</f>
        <v>CFP</v>
      </c>
      <c r="E41" s="463">
        <v>14816</v>
      </c>
      <c r="F41" s="463">
        <v>6913</v>
      </c>
      <c r="G41" s="463"/>
      <c r="H41" s="463"/>
      <c r="I41" s="463"/>
      <c r="J41" s="463"/>
      <c r="K41" s="463"/>
      <c r="L41" s="463"/>
      <c r="M41" s="463"/>
      <c r="N41" s="463"/>
      <c r="O41" s="69" t="str">
        <f t="shared" si="1"/>
        <v>100G_100 m_CFP</v>
      </c>
    </row>
    <row r="42" spans="2:15">
      <c r="B42" s="162" t="str">
        <f>Segmentation!B73</f>
        <v>100G</v>
      </c>
      <c r="C42" s="163" t="str">
        <f>Segmentation!C73</f>
        <v>100 m</v>
      </c>
      <c r="D42" s="164" t="str">
        <f>Segmentation!D73</f>
        <v>CFP2/4</v>
      </c>
      <c r="E42" s="464">
        <v>4367</v>
      </c>
      <c r="F42" s="464">
        <v>2269</v>
      </c>
      <c r="G42" s="464"/>
      <c r="H42" s="464"/>
      <c r="I42" s="464"/>
      <c r="J42" s="464"/>
      <c r="K42" s="464"/>
      <c r="L42" s="464"/>
      <c r="M42" s="464"/>
      <c r="N42" s="464"/>
      <c r="O42" s="69" t="str">
        <f t="shared" si="1"/>
        <v>100G_100 m_CFP2/4</v>
      </c>
    </row>
    <row r="43" spans="2:15">
      <c r="B43" s="162" t="str">
        <f>Segmentation!B74</f>
        <v>100G SR4</v>
      </c>
      <c r="C43" s="163" t="str">
        <f>Segmentation!C74</f>
        <v>100 m</v>
      </c>
      <c r="D43" s="164" t="str">
        <f>Segmentation!D74</f>
        <v>QSFP28</v>
      </c>
      <c r="E43" s="464">
        <v>280058</v>
      </c>
      <c r="F43" s="464">
        <v>622792</v>
      </c>
      <c r="G43" s="464"/>
      <c r="H43" s="464"/>
      <c r="I43" s="464"/>
      <c r="J43" s="464"/>
      <c r="K43" s="464"/>
      <c r="L43" s="464"/>
      <c r="M43" s="464"/>
      <c r="N43" s="464"/>
      <c r="O43" s="69" t="str">
        <f t="shared" si="1"/>
        <v>100G SR4_100 m_QSFP28</v>
      </c>
    </row>
    <row r="44" spans="2:15">
      <c r="B44" s="162" t="str">
        <f>Segmentation!B75</f>
        <v>100G SR2</v>
      </c>
      <c r="C44" s="163" t="str">
        <f>Segmentation!C75</f>
        <v>100 m</v>
      </c>
      <c r="D44" s="164" t="s">
        <v>322</v>
      </c>
      <c r="E44" s="464">
        <v>0</v>
      </c>
      <c r="F44" s="464">
        <v>0</v>
      </c>
      <c r="G44" s="464"/>
      <c r="H44" s="464"/>
      <c r="I44" s="464"/>
      <c r="J44" s="464"/>
      <c r="K44" s="464"/>
      <c r="L44" s="464"/>
      <c r="M44" s="464"/>
      <c r="N44" s="464"/>
      <c r="O44" s="69" t="str">
        <f t="shared" si="1"/>
        <v>100G SR2_100 m_SFP-DD, DSFP</v>
      </c>
    </row>
    <row r="45" spans="2:15">
      <c r="B45" s="162" t="str">
        <f>Segmentation!B76</f>
        <v>100G MM Duplex</v>
      </c>
      <c r="C45" s="163" t="str">
        <f>Segmentation!C76</f>
        <v>100 m</v>
      </c>
      <c r="D45" s="164" t="str">
        <f>Segmentation!D76</f>
        <v>QSFP28</v>
      </c>
      <c r="E45" s="464">
        <v>0</v>
      </c>
      <c r="F45" s="464">
        <v>0</v>
      </c>
      <c r="G45" s="464"/>
      <c r="H45" s="464"/>
      <c r="I45" s="464"/>
      <c r="J45" s="464"/>
      <c r="K45" s="464"/>
      <c r="L45" s="464"/>
      <c r="M45" s="464"/>
      <c r="N45" s="464"/>
      <c r="O45" s="69" t="str">
        <f t="shared" si="1"/>
        <v>100G MM Duplex_100 m_QSFP28</v>
      </c>
    </row>
    <row r="46" spans="2:15">
      <c r="B46" s="162" t="str">
        <f>Segmentation!B77</f>
        <v>100G eSR</v>
      </c>
      <c r="C46" s="163" t="str">
        <f>Segmentation!C77</f>
        <v>300 m</v>
      </c>
      <c r="D46" s="164" t="str">
        <f>Segmentation!D77</f>
        <v>QSFP28</v>
      </c>
      <c r="E46" s="464">
        <v>0</v>
      </c>
      <c r="F46" s="464">
        <v>0</v>
      </c>
      <c r="G46" s="464"/>
      <c r="H46" s="464"/>
      <c r="I46" s="464"/>
      <c r="J46" s="464"/>
      <c r="K46" s="464"/>
      <c r="L46" s="464"/>
      <c r="M46" s="464"/>
      <c r="N46" s="464"/>
      <c r="O46" s="69" t="str">
        <f t="shared" si="1"/>
        <v>100G eSR_300 m_QSFP28</v>
      </c>
    </row>
    <row r="47" spans="2:15">
      <c r="B47" s="162" t="str">
        <f>Segmentation!B78</f>
        <v>100G PSM4</v>
      </c>
      <c r="C47" s="163" t="str">
        <f>Segmentation!C78</f>
        <v>500 m</v>
      </c>
      <c r="D47" s="164" t="str">
        <f>Segmentation!D78</f>
        <v>QSFP28</v>
      </c>
      <c r="E47" s="464">
        <v>200861</v>
      </c>
      <c r="F47" s="464">
        <v>710038</v>
      </c>
      <c r="G47" s="462"/>
      <c r="H47" s="462"/>
      <c r="I47" s="462"/>
      <c r="J47" s="462"/>
      <c r="K47" s="462"/>
      <c r="L47" s="462"/>
      <c r="M47" s="462"/>
      <c r="N47" s="462"/>
      <c r="O47" s="69" t="str">
        <f t="shared" si="1"/>
        <v>100G PSM4_500 m_QSFP28</v>
      </c>
    </row>
    <row r="48" spans="2:15">
      <c r="B48" s="162" t="str">
        <f>Segmentation!B79</f>
        <v>100G DR</v>
      </c>
      <c r="C48" s="163" t="str">
        <f>Segmentation!C79</f>
        <v>500 m</v>
      </c>
      <c r="D48" s="164" t="str">
        <f>Segmentation!D79</f>
        <v>QSFP28</v>
      </c>
      <c r="E48" s="464">
        <v>0</v>
      </c>
      <c r="F48" s="464">
        <v>0</v>
      </c>
      <c r="G48" s="462"/>
      <c r="H48" s="462"/>
      <c r="I48" s="462"/>
      <c r="J48" s="462"/>
      <c r="K48" s="462"/>
      <c r="L48" s="462"/>
      <c r="M48" s="462"/>
      <c r="N48" s="462"/>
      <c r="O48" s="69" t="str">
        <f t="shared" si="1"/>
        <v>100G DR_500 m_QSFP28</v>
      </c>
    </row>
    <row r="49" spans="2:15">
      <c r="B49" s="499" t="s">
        <v>354</v>
      </c>
      <c r="C49" s="500" t="s">
        <v>43</v>
      </c>
      <c r="D49" s="501" t="s">
        <v>37</v>
      </c>
      <c r="E49" s="464">
        <v>88200.6</v>
      </c>
      <c r="F49" s="464">
        <v>683412.1</v>
      </c>
      <c r="G49" s="462"/>
      <c r="H49" s="462"/>
      <c r="I49" s="462"/>
      <c r="J49" s="462"/>
      <c r="K49" s="462"/>
      <c r="L49" s="462"/>
      <c r="M49" s="462"/>
      <c r="N49" s="462"/>
      <c r="O49" s="69" t="str">
        <f t="shared" si="1"/>
        <v>100G FR_2 km_QSFP28</v>
      </c>
    </row>
    <row r="50" spans="2:15">
      <c r="B50" s="162" t="str">
        <f>Segmentation!B81</f>
        <v>100G CWDM4</v>
      </c>
      <c r="C50" s="163" t="str">
        <f>Segmentation!C81</f>
        <v>2 km</v>
      </c>
      <c r="D50" s="164" t="str">
        <f>Segmentation!D81</f>
        <v>QSFP28</v>
      </c>
      <c r="E50" s="462">
        <v>30989.399999999994</v>
      </c>
      <c r="F50" s="462">
        <v>292890.90000000002</v>
      </c>
      <c r="G50" s="462"/>
      <c r="H50" s="462"/>
      <c r="I50" s="462"/>
      <c r="J50" s="462"/>
      <c r="K50" s="462"/>
      <c r="L50" s="462"/>
      <c r="M50" s="462"/>
      <c r="N50" s="462"/>
      <c r="O50" s="69" t="str">
        <f t="shared" si="1"/>
        <v>100G CWDM4_2 km_QSFP28</v>
      </c>
    </row>
    <row r="51" spans="2:15">
      <c r="B51" s="162" t="str">
        <f>Segmentation!B82</f>
        <v>100G FR</v>
      </c>
      <c r="C51" s="163" t="str">
        <f>Segmentation!C82</f>
        <v>2 km</v>
      </c>
      <c r="D51" s="164" t="str">
        <f>Segmentation!D82</f>
        <v>QSFP28</v>
      </c>
      <c r="E51" s="462">
        <v>0</v>
      </c>
      <c r="F51" s="462">
        <v>0</v>
      </c>
      <c r="G51" s="462"/>
      <c r="H51" s="462"/>
      <c r="I51" s="462"/>
      <c r="J51" s="462"/>
      <c r="K51" s="462"/>
      <c r="L51" s="462"/>
      <c r="M51" s="462"/>
      <c r="N51" s="462"/>
      <c r="O51" s="69" t="str">
        <f t="shared" si="1"/>
        <v>100G FR_2 km_QSFP28</v>
      </c>
    </row>
    <row r="52" spans="2:15">
      <c r="B52" s="162" t="str">
        <f>Segmentation!B83</f>
        <v>100G</v>
      </c>
      <c r="C52" s="163" t="str">
        <f>Segmentation!C83</f>
        <v>10 km</v>
      </c>
      <c r="D52" s="164" t="str">
        <f>Segmentation!D83</f>
        <v>CFP</v>
      </c>
      <c r="E52" s="462">
        <v>109936</v>
      </c>
      <c r="F52" s="462">
        <v>67349</v>
      </c>
      <c r="G52" s="462"/>
      <c r="H52" s="462"/>
      <c r="I52" s="462"/>
      <c r="J52" s="462"/>
      <c r="K52" s="462"/>
      <c r="L52" s="462"/>
      <c r="M52" s="462"/>
      <c r="N52" s="462"/>
      <c r="O52" s="69" t="str">
        <f t="shared" si="1"/>
        <v>100G_10 km_CFP</v>
      </c>
    </row>
    <row r="53" spans="2:15">
      <c r="B53" s="162" t="str">
        <f>Segmentation!B84</f>
        <v>100G</v>
      </c>
      <c r="C53" s="163" t="str">
        <f>Segmentation!C84</f>
        <v>10 km</v>
      </c>
      <c r="D53" s="164" t="str">
        <f>Segmentation!D84</f>
        <v>CFP2/4</v>
      </c>
      <c r="E53" s="462">
        <v>92243</v>
      </c>
      <c r="F53" s="462">
        <v>78202</v>
      </c>
      <c r="G53" s="462"/>
      <c r="H53" s="462"/>
      <c r="I53" s="462"/>
      <c r="J53" s="462"/>
      <c r="K53" s="462"/>
      <c r="L53" s="462"/>
      <c r="M53" s="462"/>
      <c r="N53" s="462"/>
      <c r="O53" s="69" t="str">
        <f t="shared" si="1"/>
        <v>100G_10 km_CFP2/4</v>
      </c>
    </row>
    <row r="54" spans="2:15">
      <c r="B54" s="162" t="str">
        <f>Segmentation!B85</f>
        <v>100G LR4</v>
      </c>
      <c r="C54" s="163" t="str">
        <f>Segmentation!C85</f>
        <v>10 km</v>
      </c>
      <c r="D54" s="164" t="str">
        <f>Segmentation!D85</f>
        <v>QSFP28</v>
      </c>
      <c r="E54" s="462">
        <v>90443</v>
      </c>
      <c r="F54" s="462">
        <v>362352</v>
      </c>
      <c r="G54" s="462"/>
      <c r="H54" s="462"/>
      <c r="I54" s="462"/>
      <c r="J54" s="462"/>
      <c r="K54" s="462"/>
      <c r="L54" s="462"/>
      <c r="M54" s="462"/>
      <c r="N54" s="462"/>
      <c r="O54" s="69" t="str">
        <f t="shared" si="1"/>
        <v>100G LR4_10 km_QSFP28</v>
      </c>
    </row>
    <row r="55" spans="2:15">
      <c r="B55" s="162" t="str">
        <f>Segmentation!B86</f>
        <v>100G 4WDM10</v>
      </c>
      <c r="C55" s="163" t="str">
        <f>Segmentation!C86</f>
        <v>10 km</v>
      </c>
      <c r="D55" s="164" t="str">
        <f>Segmentation!D86</f>
        <v>QSFP28</v>
      </c>
      <c r="E55" s="462">
        <v>0</v>
      </c>
      <c r="F55" s="462">
        <v>45000</v>
      </c>
      <c r="G55" s="462"/>
      <c r="H55" s="462"/>
      <c r="I55" s="462"/>
      <c r="J55" s="462"/>
      <c r="K55" s="462"/>
      <c r="L55" s="462"/>
      <c r="M55" s="462"/>
      <c r="N55" s="462"/>
      <c r="O55" s="69" t="str">
        <f t="shared" si="1"/>
        <v>100G 4WDM10_10 km_QSFP28</v>
      </c>
    </row>
    <row r="56" spans="2:15">
      <c r="B56" s="162" t="str">
        <f>Segmentation!B87</f>
        <v>100G 4WDM20</v>
      </c>
      <c r="C56" s="163" t="str">
        <f>Segmentation!C87</f>
        <v>20 km</v>
      </c>
      <c r="D56" s="164" t="str">
        <f>Segmentation!D87</f>
        <v>QSFP28</v>
      </c>
      <c r="E56" s="462">
        <v>0</v>
      </c>
      <c r="F56" s="462">
        <v>0</v>
      </c>
      <c r="G56" s="462"/>
      <c r="H56" s="462"/>
      <c r="I56" s="462"/>
      <c r="J56" s="462"/>
      <c r="K56" s="462"/>
      <c r="L56" s="462"/>
      <c r="M56" s="462"/>
      <c r="N56" s="462"/>
      <c r="O56" s="69" t="str">
        <f t="shared" si="1"/>
        <v>100G 4WDM20_20 km_QSFP28</v>
      </c>
    </row>
    <row r="57" spans="2:15">
      <c r="B57" s="162" t="str">
        <f>Segmentation!B88</f>
        <v>100G ER4, ER4-Lite</v>
      </c>
      <c r="C57" s="163" t="str">
        <f>Segmentation!C88</f>
        <v>40 km</v>
      </c>
      <c r="D57" s="164" t="str">
        <f>Segmentation!D88</f>
        <v>all</v>
      </c>
      <c r="E57" s="462">
        <v>7456</v>
      </c>
      <c r="F57" s="462">
        <v>10272</v>
      </c>
      <c r="G57" s="462"/>
      <c r="H57" s="462"/>
      <c r="I57" s="462"/>
      <c r="J57" s="462"/>
      <c r="K57" s="462"/>
      <c r="L57" s="462"/>
      <c r="M57" s="462"/>
      <c r="N57" s="462"/>
      <c r="O57" s="69" t="str">
        <f t="shared" si="1"/>
        <v>100G ER4, ER4-Lite_40 km_all</v>
      </c>
    </row>
    <row r="58" spans="2:15">
      <c r="B58" s="447" t="s">
        <v>323</v>
      </c>
      <c r="C58" s="448" t="s">
        <v>33</v>
      </c>
      <c r="D58" s="449" t="s">
        <v>184</v>
      </c>
      <c r="E58" s="461">
        <v>0</v>
      </c>
      <c r="F58" s="461">
        <v>0</v>
      </c>
      <c r="G58" s="461"/>
      <c r="H58" s="461"/>
      <c r="I58" s="461"/>
      <c r="J58" s="461"/>
      <c r="K58" s="461"/>
      <c r="L58" s="461"/>
      <c r="M58" s="461"/>
      <c r="N58" s="461"/>
      <c r="O58" s="69" t="str">
        <f t="shared" si="1"/>
        <v>200G SR4_100 m_QSFP56</v>
      </c>
    </row>
    <row r="59" spans="2:15">
      <c r="B59" s="450" t="s">
        <v>324</v>
      </c>
      <c r="C59" s="451" t="s">
        <v>33</v>
      </c>
      <c r="D59" s="452" t="s">
        <v>325</v>
      </c>
      <c r="E59" s="462">
        <v>0</v>
      </c>
      <c r="F59" s="462">
        <v>0</v>
      </c>
      <c r="G59" s="462"/>
      <c r="H59" s="462"/>
      <c r="I59" s="462"/>
      <c r="J59" s="462"/>
      <c r="K59" s="462"/>
      <c r="L59" s="462"/>
      <c r="M59" s="462"/>
      <c r="N59" s="462"/>
      <c r="O59" s="69" t="str">
        <f t="shared" si="1"/>
        <v>2x200 (400G-SR8)_100 m_OSFP, QSFP-DD</v>
      </c>
    </row>
    <row r="60" spans="2:15">
      <c r="B60" s="450" t="s">
        <v>326</v>
      </c>
      <c r="C60" s="451" t="s">
        <v>43</v>
      </c>
      <c r="D60" s="452" t="s">
        <v>184</v>
      </c>
      <c r="E60" s="462">
        <v>0</v>
      </c>
      <c r="F60" s="462">
        <v>0</v>
      </c>
      <c r="G60" s="462"/>
      <c r="H60" s="462"/>
      <c r="I60" s="462"/>
      <c r="J60" s="462"/>
      <c r="K60" s="462"/>
      <c r="L60" s="462"/>
      <c r="M60" s="462"/>
      <c r="N60" s="462"/>
      <c r="O60" s="69" t="str">
        <f t="shared" si="1"/>
        <v>200G FR4_2 km_QSFP56</v>
      </c>
    </row>
    <row r="61" spans="2:15">
      <c r="B61" s="453" t="s">
        <v>327</v>
      </c>
      <c r="C61" s="454" t="s">
        <v>43</v>
      </c>
      <c r="D61" s="455" t="s">
        <v>271</v>
      </c>
      <c r="E61" s="466">
        <v>0</v>
      </c>
      <c r="F61" s="466">
        <v>0</v>
      </c>
      <c r="G61" s="466"/>
      <c r="H61" s="466"/>
      <c r="I61" s="466"/>
      <c r="J61" s="466"/>
      <c r="K61" s="466"/>
      <c r="L61" s="466"/>
      <c r="M61" s="466"/>
      <c r="N61" s="466"/>
      <c r="O61" s="69" t="str">
        <f t="shared" si="1"/>
        <v>2x200G FR4_2 km_OSFP</v>
      </c>
    </row>
    <row r="62" spans="2:15">
      <c r="B62" s="159" t="s">
        <v>328</v>
      </c>
      <c r="C62" s="160" t="s">
        <v>33</v>
      </c>
      <c r="D62" s="161" t="s">
        <v>39</v>
      </c>
      <c r="E62" s="461">
        <v>0</v>
      </c>
      <c r="F62" s="461">
        <v>0</v>
      </c>
      <c r="G62" s="461"/>
      <c r="H62" s="461"/>
      <c r="I62" s="461"/>
      <c r="J62" s="461"/>
      <c r="K62" s="461"/>
      <c r="L62" s="461"/>
      <c r="M62" s="461"/>
      <c r="N62" s="461"/>
      <c r="O62" s="69" t="str">
        <f t="shared" si="1"/>
        <v>400G SR4.2_100 m_all</v>
      </c>
    </row>
    <row r="63" spans="2:15">
      <c r="B63" s="162" t="s">
        <v>329</v>
      </c>
      <c r="C63" s="163" t="s">
        <v>41</v>
      </c>
      <c r="D63" s="164" t="s">
        <v>39</v>
      </c>
      <c r="E63" s="462">
        <v>0</v>
      </c>
      <c r="F63" s="462">
        <v>0</v>
      </c>
      <c r="G63" s="462"/>
      <c r="H63" s="462"/>
      <c r="I63" s="462"/>
      <c r="J63" s="462"/>
      <c r="K63" s="462"/>
      <c r="L63" s="462"/>
      <c r="M63" s="462"/>
      <c r="N63" s="462"/>
      <c r="O63" s="69" t="str">
        <f t="shared" si="1"/>
        <v>400G DR4_500 m_all</v>
      </c>
    </row>
    <row r="64" spans="2:15">
      <c r="B64" s="162" t="s">
        <v>330</v>
      </c>
      <c r="C64" s="163" t="s">
        <v>43</v>
      </c>
      <c r="D64" s="164" t="s">
        <v>39</v>
      </c>
      <c r="E64" s="462">
        <v>0</v>
      </c>
      <c r="F64" s="462">
        <v>7</v>
      </c>
      <c r="G64" s="462"/>
      <c r="H64" s="462"/>
      <c r="I64" s="462"/>
      <c r="J64" s="462"/>
      <c r="K64" s="462"/>
      <c r="L64" s="462"/>
      <c r="M64" s="462"/>
      <c r="N64" s="462"/>
      <c r="O64" s="69" t="str">
        <f t="shared" si="1"/>
        <v>400G FR4, FR8_2 km_all</v>
      </c>
    </row>
    <row r="65" spans="2:15">
      <c r="B65" s="165" t="s">
        <v>331</v>
      </c>
      <c r="C65" s="166" t="s">
        <v>45</v>
      </c>
      <c r="D65" s="167" t="s">
        <v>39</v>
      </c>
      <c r="E65" s="466">
        <v>0</v>
      </c>
      <c r="F65" s="466">
        <v>82</v>
      </c>
      <c r="G65" s="466"/>
      <c r="H65" s="466"/>
      <c r="I65" s="466"/>
      <c r="J65" s="466"/>
      <c r="K65" s="466"/>
      <c r="L65" s="466"/>
      <c r="M65" s="466"/>
      <c r="N65" s="466"/>
      <c r="O65" s="69" t="str">
        <f t="shared" si="1"/>
        <v>400G LR4, LR8_10 km_all</v>
      </c>
    </row>
    <row r="66" spans="2:15">
      <c r="B66" s="502" t="s">
        <v>421</v>
      </c>
      <c r="C66" s="503" t="s">
        <v>422</v>
      </c>
      <c r="D66" s="504" t="s">
        <v>325</v>
      </c>
      <c r="E66" s="462">
        <v>0</v>
      </c>
      <c r="F66" s="462">
        <v>0</v>
      </c>
      <c r="G66" s="462"/>
      <c r="H66" s="462"/>
      <c r="I66" s="462"/>
      <c r="J66" s="462"/>
      <c r="K66" s="462"/>
      <c r="L66" s="462"/>
      <c r="M66" s="462"/>
      <c r="N66" s="462"/>
      <c r="O66" s="69" t="str">
        <f t="shared" si="1"/>
        <v>2x400G SR8_50 m_OSFP, QSFP-DD</v>
      </c>
    </row>
    <row r="67" spans="2:15">
      <c r="B67" s="499" t="s">
        <v>423</v>
      </c>
      <c r="C67" s="500" t="s">
        <v>41</v>
      </c>
      <c r="D67" s="501" t="s">
        <v>325</v>
      </c>
      <c r="E67" s="462">
        <v>0</v>
      </c>
      <c r="F67" s="462">
        <v>0</v>
      </c>
      <c r="G67" s="462"/>
      <c r="H67" s="462"/>
      <c r="I67" s="462"/>
      <c r="J67" s="462"/>
      <c r="K67" s="462"/>
      <c r="L67" s="462"/>
      <c r="M67" s="462"/>
      <c r="N67" s="462"/>
      <c r="O67" s="69" t="str">
        <f t="shared" si="1"/>
        <v>800G DR4_500 m_OSFP, QSFP-DD</v>
      </c>
    </row>
    <row r="68" spans="2:15">
      <c r="B68" s="499" t="s">
        <v>424</v>
      </c>
      <c r="C68" s="500" t="s">
        <v>43</v>
      </c>
      <c r="D68" s="501" t="s">
        <v>325</v>
      </c>
      <c r="E68" s="462">
        <v>0</v>
      </c>
      <c r="F68" s="462">
        <v>0</v>
      </c>
      <c r="G68" s="462"/>
      <c r="H68" s="462"/>
      <c r="I68" s="462"/>
      <c r="J68" s="462"/>
      <c r="K68" s="462"/>
      <c r="L68" s="462"/>
      <c r="M68" s="462"/>
      <c r="N68" s="462"/>
      <c r="O68" s="69" t="str">
        <f t="shared" si="1"/>
        <v>2x400G FR8_2 km_OSFP, QSFP-DD</v>
      </c>
    </row>
    <row r="69" spans="2:15">
      <c r="B69" s="162"/>
      <c r="C69" s="163"/>
      <c r="D69" s="164"/>
      <c r="E69" s="462">
        <v>0</v>
      </c>
      <c r="F69" s="462">
        <v>0</v>
      </c>
      <c r="G69" s="462"/>
      <c r="H69" s="462"/>
      <c r="I69" s="462"/>
      <c r="J69" s="462"/>
      <c r="K69" s="462"/>
      <c r="L69" s="462"/>
      <c r="M69" s="462"/>
      <c r="N69" s="462"/>
      <c r="O69" s="69" t="str">
        <f t="shared" si="1"/>
        <v>__</v>
      </c>
    </row>
    <row r="70" spans="2:15">
      <c r="B70" s="429" t="s">
        <v>19</v>
      </c>
      <c r="C70" s="430"/>
      <c r="D70" s="432"/>
      <c r="E70" s="76">
        <f t="shared" ref="E70:N70" si="2">SUM(E9:E69)</f>
        <v>36433414.034999996</v>
      </c>
      <c r="F70" s="76">
        <f t="shared" si="2"/>
        <v>38102112.150000006</v>
      </c>
      <c r="G70" s="76">
        <f t="shared" si="2"/>
        <v>0</v>
      </c>
      <c r="H70" s="76">
        <f t="shared" si="2"/>
        <v>0</v>
      </c>
      <c r="I70" s="76">
        <f t="shared" si="2"/>
        <v>0</v>
      </c>
      <c r="J70" s="76">
        <f t="shared" si="2"/>
        <v>0</v>
      </c>
      <c r="K70" s="76">
        <f t="shared" si="2"/>
        <v>0</v>
      </c>
      <c r="L70" s="76">
        <f t="shared" si="2"/>
        <v>0</v>
      </c>
      <c r="M70" s="76">
        <f t="shared" si="2"/>
        <v>0</v>
      </c>
      <c r="N70" s="76">
        <f t="shared" si="2"/>
        <v>0</v>
      </c>
      <c r="O70" s="69" t="str">
        <f>B70&amp;"_"&amp;C70&amp;"_"&amp;D70</f>
        <v>Total Devices __</v>
      </c>
    </row>
    <row r="71" spans="2:15">
      <c r="B71" s="436"/>
      <c r="C71" s="437"/>
      <c r="D71" s="438"/>
      <c r="E71" s="254"/>
      <c r="F71" s="254"/>
      <c r="G71" s="254"/>
      <c r="H71" s="254"/>
      <c r="I71" s="254"/>
      <c r="J71" s="254"/>
      <c r="K71" s="254"/>
      <c r="L71" s="254"/>
      <c r="M71" s="254"/>
      <c r="N71" s="254"/>
    </row>
    <row r="72" spans="2:15">
      <c r="B72" s="439"/>
      <c r="C72" s="78"/>
      <c r="D72" s="440"/>
      <c r="E72" s="63"/>
      <c r="F72" s="63"/>
      <c r="G72" s="255"/>
      <c r="H72" s="255"/>
      <c r="I72" s="255"/>
      <c r="J72" s="63"/>
      <c r="K72" s="63"/>
      <c r="L72" s="63"/>
      <c r="M72" s="63"/>
      <c r="N72" s="63"/>
    </row>
    <row r="73" spans="2:15">
      <c r="B73" s="47" t="s">
        <v>107</v>
      </c>
      <c r="C73" s="185" t="s">
        <v>109</v>
      </c>
      <c r="D73" s="111" t="s">
        <v>63</v>
      </c>
      <c r="E73" s="21">
        <v>1529498</v>
      </c>
      <c r="F73" s="21">
        <v>1812036.1</v>
      </c>
      <c r="G73" s="21"/>
      <c r="H73" s="21"/>
      <c r="I73" s="21"/>
      <c r="J73" s="21"/>
      <c r="K73" s="21"/>
      <c r="L73" s="21"/>
      <c r="M73" s="21"/>
      <c r="N73" s="21"/>
    </row>
    <row r="74" spans="2:15">
      <c r="B74" s="47" t="s">
        <v>112</v>
      </c>
      <c r="C74" s="48" t="s">
        <v>110</v>
      </c>
      <c r="D74" s="49" t="s">
        <v>63</v>
      </c>
      <c r="E74" s="21">
        <v>1611230</v>
      </c>
      <c r="F74" s="21">
        <v>1541127.4</v>
      </c>
      <c r="G74" s="21"/>
      <c r="H74" s="21"/>
      <c r="I74" s="21"/>
      <c r="J74" s="21"/>
      <c r="K74" s="21"/>
      <c r="L74" s="21"/>
      <c r="M74" s="21"/>
      <c r="N74" s="21"/>
    </row>
    <row r="75" spans="2:15">
      <c r="B75" s="47" t="s">
        <v>111</v>
      </c>
      <c r="C75" s="48" t="s">
        <v>110</v>
      </c>
      <c r="D75" s="49" t="s">
        <v>37</v>
      </c>
      <c r="E75" s="21">
        <v>410494</v>
      </c>
      <c r="F75" s="21">
        <v>2003444</v>
      </c>
      <c r="G75" s="21"/>
      <c r="H75" s="21"/>
      <c r="I75" s="21"/>
      <c r="J75" s="21"/>
      <c r="K75" s="21"/>
      <c r="L75" s="21"/>
      <c r="M75" s="21"/>
      <c r="N75" s="21"/>
    </row>
    <row r="76" spans="2:15">
      <c r="B76" s="47" t="s">
        <v>115</v>
      </c>
      <c r="C76" s="48" t="s">
        <v>116</v>
      </c>
      <c r="D76" s="49" t="s">
        <v>63</v>
      </c>
      <c r="E76" s="21">
        <v>3140728</v>
      </c>
      <c r="F76" s="21">
        <v>3353163.5</v>
      </c>
      <c r="G76" s="21"/>
      <c r="H76" s="21"/>
      <c r="I76" s="21"/>
      <c r="J76" s="21"/>
      <c r="K76" s="21"/>
      <c r="L76" s="21"/>
      <c r="M76" s="21"/>
      <c r="N76" s="21"/>
    </row>
    <row r="77" spans="2:15">
      <c r="B77" s="55"/>
      <c r="C77" s="21"/>
      <c r="D77" s="75"/>
      <c r="E77" s="21"/>
      <c r="F77" s="21"/>
      <c r="G77" s="21"/>
      <c r="H77" s="21"/>
      <c r="I77" s="21"/>
      <c r="J77" s="21"/>
      <c r="K77" s="21"/>
      <c r="L77" s="21"/>
      <c r="M77" s="21"/>
      <c r="N77" s="21"/>
    </row>
    <row r="78" spans="2:15">
      <c r="B78" s="441"/>
      <c r="C78" s="442"/>
      <c r="D78" s="443"/>
      <c r="E78" s="54"/>
      <c r="F78" s="54"/>
      <c r="G78" s="54"/>
      <c r="H78" s="54"/>
      <c r="I78" s="54"/>
      <c r="J78" s="54"/>
      <c r="K78" s="54"/>
      <c r="L78" s="54"/>
      <c r="M78" s="54"/>
      <c r="N78" s="54"/>
    </row>
    <row r="79" spans="2:15">
      <c r="E79" s="58">
        <v>0</v>
      </c>
      <c r="F79" s="58">
        <v>0</v>
      </c>
      <c r="G79" s="58">
        <v>0</v>
      </c>
      <c r="H79" s="58">
        <v>0</v>
      </c>
      <c r="I79" s="58">
        <v>0</v>
      </c>
      <c r="J79" s="58">
        <v>0</v>
      </c>
      <c r="K79" s="58">
        <v>0</v>
      </c>
      <c r="L79" s="58">
        <v>0</v>
      </c>
      <c r="M79" s="58">
        <v>0</v>
      </c>
      <c r="N79" s="58">
        <v>0</v>
      </c>
    </row>
    <row r="82" spans="2:14" ht="21">
      <c r="B82" s="425" t="s">
        <v>18</v>
      </c>
      <c r="C82" s="425"/>
      <c r="D82" s="425"/>
      <c r="E82" s="169"/>
      <c r="F82" s="169"/>
      <c r="G82" s="169"/>
      <c r="H82" s="169"/>
      <c r="I82" s="570" t="s">
        <v>276</v>
      </c>
      <c r="J82" s="572"/>
      <c r="K82" s="572"/>
      <c r="L82" s="572"/>
      <c r="M82" s="572"/>
      <c r="N82" s="572"/>
    </row>
    <row r="83" spans="2:14">
      <c r="B83" s="71" t="s">
        <v>31</v>
      </c>
      <c r="C83" s="71" t="s">
        <v>30</v>
      </c>
      <c r="D83" s="71" t="s">
        <v>32</v>
      </c>
      <c r="E83" s="72">
        <v>2016</v>
      </c>
      <c r="F83" s="72">
        <v>2017</v>
      </c>
      <c r="G83" s="72">
        <v>2018</v>
      </c>
      <c r="H83" s="72">
        <v>2019</v>
      </c>
      <c r="I83" s="72">
        <v>2020</v>
      </c>
      <c r="J83" s="72">
        <v>2021</v>
      </c>
      <c r="K83" s="72">
        <v>2022</v>
      </c>
      <c r="L83" s="72">
        <v>2023</v>
      </c>
      <c r="M83" s="72">
        <v>2024</v>
      </c>
      <c r="N83" s="72">
        <v>2025</v>
      </c>
    </row>
    <row r="84" spans="2:14">
      <c r="B84" s="159" t="str">
        <f t="shared" ref="B84:D103" si="3">B9</f>
        <v>GbE</v>
      </c>
      <c r="C84" s="160" t="str">
        <f t="shared" si="3"/>
        <v>500 m</v>
      </c>
      <c r="D84" s="161" t="str">
        <f t="shared" si="3"/>
        <v>SFP</v>
      </c>
      <c r="E84" s="193">
        <f t="shared" ref="E84:N84" si="4">IF(E9=0,,E159*10^6/E9)</f>
        <v>10.178233731377588</v>
      </c>
      <c r="F84" s="193">
        <f t="shared" si="4"/>
        <v>8.9746992158904888</v>
      </c>
      <c r="G84" s="193"/>
      <c r="H84" s="193"/>
      <c r="I84" s="193"/>
      <c r="J84" s="193"/>
      <c r="K84" s="193"/>
      <c r="L84" s="193"/>
      <c r="M84" s="193"/>
      <c r="N84" s="193"/>
    </row>
    <row r="85" spans="2:14">
      <c r="B85" s="162" t="str">
        <f t="shared" si="3"/>
        <v>GbE</v>
      </c>
      <c r="C85" s="163" t="str">
        <f t="shared" si="3"/>
        <v>10 km</v>
      </c>
      <c r="D85" s="164" t="str">
        <f t="shared" si="3"/>
        <v>SFP</v>
      </c>
      <c r="E85" s="193">
        <f t="shared" ref="E85:N85" si="5">IF(E10=0,,E160*10^6/E10)</f>
        <v>11.313150064475876</v>
      </c>
      <c r="F85" s="193">
        <f t="shared" si="5"/>
        <v>9.7279618337487541</v>
      </c>
      <c r="G85" s="193"/>
      <c r="H85" s="193"/>
      <c r="I85" s="193"/>
      <c r="J85" s="193"/>
      <c r="K85" s="193"/>
      <c r="L85" s="193"/>
      <c r="M85" s="193"/>
      <c r="N85" s="193"/>
    </row>
    <row r="86" spans="2:14">
      <c r="B86" s="162" t="str">
        <f t="shared" si="3"/>
        <v>GbE</v>
      </c>
      <c r="C86" s="163" t="str">
        <f t="shared" si="3"/>
        <v>40 km</v>
      </c>
      <c r="D86" s="164" t="str">
        <f t="shared" si="3"/>
        <v>SFP</v>
      </c>
      <c r="E86" s="193">
        <f t="shared" ref="E86:N86" si="6">IF(E11=0,,E161*10^6/E11)</f>
        <v>14.223250006112197</v>
      </c>
      <c r="F86" s="193">
        <f t="shared" si="6"/>
        <v>11.270556706605298</v>
      </c>
      <c r="G86" s="193"/>
      <c r="H86" s="193"/>
      <c r="I86" s="193"/>
      <c r="J86" s="193"/>
      <c r="K86" s="193"/>
      <c r="L86" s="193"/>
      <c r="M86" s="193"/>
      <c r="N86" s="193"/>
    </row>
    <row r="87" spans="2:14">
      <c r="B87" s="162" t="str">
        <f t="shared" si="3"/>
        <v>GbE</v>
      </c>
      <c r="C87" s="163" t="str">
        <f t="shared" si="3"/>
        <v>80 km</v>
      </c>
      <c r="D87" s="164" t="str">
        <f t="shared" si="3"/>
        <v>SFP</v>
      </c>
      <c r="E87" s="193">
        <f t="shared" ref="E87:N87" si="7">IF(E12=0,,E162*10^6/E12)</f>
        <v>47.263945249069465</v>
      </c>
      <c r="F87" s="193">
        <f t="shared" si="7"/>
        <v>42.349942382451964</v>
      </c>
      <c r="G87" s="193"/>
      <c r="H87" s="193"/>
      <c r="I87" s="193"/>
      <c r="J87" s="193"/>
      <c r="K87" s="193"/>
      <c r="L87" s="193"/>
      <c r="M87" s="193"/>
      <c r="N87" s="193"/>
    </row>
    <row r="88" spans="2:14">
      <c r="B88" s="165" t="str">
        <f t="shared" si="3"/>
        <v>GbE &amp; Fast Ethernet</v>
      </c>
      <c r="C88" s="166" t="str">
        <f t="shared" si="3"/>
        <v>Various</v>
      </c>
      <c r="D88" s="167" t="str">
        <f t="shared" si="3"/>
        <v>Legacy/discontinued</v>
      </c>
      <c r="E88" s="336">
        <f t="shared" ref="E88:N88" si="8">IF(E13=0,,E163*10^6/E13)</f>
        <v>18</v>
      </c>
      <c r="F88" s="336">
        <f t="shared" si="8"/>
        <v>0</v>
      </c>
      <c r="G88" s="336"/>
      <c r="H88" s="336"/>
      <c r="I88" s="336"/>
      <c r="J88" s="336"/>
      <c r="K88" s="336"/>
      <c r="L88" s="336"/>
      <c r="M88" s="336"/>
      <c r="N88" s="336"/>
    </row>
    <row r="89" spans="2:14">
      <c r="B89" s="162" t="str">
        <f t="shared" si="3"/>
        <v>10GbE</v>
      </c>
      <c r="C89" s="163" t="str">
        <f t="shared" si="3"/>
        <v>300 m</v>
      </c>
      <c r="D89" s="164" t="str">
        <f t="shared" si="3"/>
        <v>XFP</v>
      </c>
      <c r="E89" s="193">
        <f t="shared" ref="E89:N89" si="9">IF(E14=0,,E164*10^6/E14)</f>
        <v>65.084287545305614</v>
      </c>
      <c r="F89" s="193">
        <f t="shared" si="9"/>
        <v>58.749084731162213</v>
      </c>
      <c r="G89" s="193"/>
      <c r="H89" s="193"/>
      <c r="I89" s="193"/>
      <c r="J89" s="193"/>
      <c r="K89" s="193"/>
      <c r="L89" s="193"/>
      <c r="M89" s="193"/>
      <c r="N89" s="193"/>
    </row>
    <row r="90" spans="2:14">
      <c r="B90" s="162" t="str">
        <f t="shared" si="3"/>
        <v>10GbE</v>
      </c>
      <c r="C90" s="163" t="str">
        <f t="shared" si="3"/>
        <v>300 m</v>
      </c>
      <c r="D90" s="164" t="str">
        <f t="shared" si="3"/>
        <v>SFP+</v>
      </c>
      <c r="E90" s="193">
        <f t="shared" ref="E90:N90" si="10">IF(E15=0,,E165*10^6/E15)</f>
        <v>18.016278339273537</v>
      </c>
      <c r="F90" s="193">
        <f t="shared" si="10"/>
        <v>15.097691372748406</v>
      </c>
      <c r="G90" s="193"/>
      <c r="H90" s="193"/>
      <c r="I90" s="193"/>
      <c r="J90" s="193"/>
      <c r="K90" s="193"/>
      <c r="L90" s="193"/>
      <c r="M90" s="193"/>
      <c r="N90" s="193"/>
    </row>
    <row r="91" spans="2:14">
      <c r="B91" s="162" t="str">
        <f t="shared" si="3"/>
        <v>10GbE LRM</v>
      </c>
      <c r="C91" s="163" t="str">
        <f t="shared" si="3"/>
        <v>220 m</v>
      </c>
      <c r="D91" s="164" t="str">
        <f t="shared" si="3"/>
        <v>SFP+</v>
      </c>
      <c r="E91" s="193">
        <f t="shared" ref="E91:N91" si="11">IF(E16=0,,E166*10^6/E16)</f>
        <v>78.390761412913719</v>
      </c>
      <c r="F91" s="193">
        <f t="shared" si="11"/>
        <v>66.716018564745482</v>
      </c>
      <c r="G91" s="193"/>
      <c r="H91" s="193"/>
      <c r="I91" s="193"/>
      <c r="J91" s="193"/>
      <c r="K91" s="193"/>
      <c r="L91" s="193"/>
      <c r="M91" s="193"/>
      <c r="N91" s="193"/>
    </row>
    <row r="92" spans="2:14">
      <c r="B92" s="162" t="str">
        <f t="shared" si="3"/>
        <v>10GbE</v>
      </c>
      <c r="C92" s="163" t="str">
        <f t="shared" si="3"/>
        <v>10 km</v>
      </c>
      <c r="D92" s="164" t="str">
        <f t="shared" si="3"/>
        <v>XFP</v>
      </c>
      <c r="E92" s="193">
        <f t="shared" ref="E92:N92" si="12">IF(E17=0,,E167*10^6/E17)</f>
        <v>67.576972221049004</v>
      </c>
      <c r="F92" s="193">
        <f t="shared" si="12"/>
        <v>51.799368807617711</v>
      </c>
      <c r="G92" s="193"/>
      <c r="H92" s="193"/>
      <c r="I92" s="193"/>
      <c r="J92" s="193"/>
      <c r="K92" s="193"/>
      <c r="L92" s="193"/>
      <c r="M92" s="193"/>
      <c r="N92" s="193"/>
    </row>
    <row r="93" spans="2:14">
      <c r="B93" s="162" t="str">
        <f t="shared" si="3"/>
        <v>10GbE</v>
      </c>
      <c r="C93" s="163" t="str">
        <f t="shared" si="3"/>
        <v>10 km</v>
      </c>
      <c r="D93" s="164" t="str">
        <f t="shared" si="3"/>
        <v>SFP+</v>
      </c>
      <c r="E93" s="193">
        <f t="shared" ref="E93:N93" si="13">IF(E18=0,,E168*10^6/E18)</f>
        <v>38.465958311427336</v>
      </c>
      <c r="F93" s="193">
        <f t="shared" si="13"/>
        <v>30.5</v>
      </c>
      <c r="G93" s="193"/>
      <c r="H93" s="193"/>
      <c r="I93" s="193"/>
      <c r="J93" s="193"/>
      <c r="K93" s="193"/>
      <c r="L93" s="193"/>
      <c r="M93" s="193"/>
      <c r="N93" s="193"/>
    </row>
    <row r="94" spans="2:14">
      <c r="B94" s="162" t="str">
        <f t="shared" si="3"/>
        <v>10GbE</v>
      </c>
      <c r="C94" s="163" t="str">
        <f t="shared" si="3"/>
        <v>40 km</v>
      </c>
      <c r="D94" s="164" t="str">
        <f t="shared" si="3"/>
        <v>XFP</v>
      </c>
      <c r="E94" s="193">
        <f t="shared" ref="E94:N94" si="14">IF(E19=0,,E169*10^6/E19)</f>
        <v>202.96860771881492</v>
      </c>
      <c r="F94" s="193">
        <f t="shared" si="14"/>
        <v>139.47449702400385</v>
      </c>
      <c r="G94" s="193"/>
      <c r="H94" s="193"/>
      <c r="I94" s="193"/>
      <c r="J94" s="193"/>
      <c r="K94" s="193"/>
      <c r="L94" s="193"/>
      <c r="M94" s="193"/>
      <c r="N94" s="193"/>
    </row>
    <row r="95" spans="2:14">
      <c r="B95" s="162" t="str">
        <f t="shared" si="3"/>
        <v>10GbE</v>
      </c>
      <c r="C95" s="163" t="str">
        <f t="shared" si="3"/>
        <v>40 km</v>
      </c>
      <c r="D95" s="164" t="str">
        <f t="shared" si="3"/>
        <v>SFP+</v>
      </c>
      <c r="E95" s="193">
        <f t="shared" ref="E95:N95" si="15">IF(E20=0,,E170*10^6/E20)</f>
        <v>191.20778168956542</v>
      </c>
      <c r="F95" s="193">
        <f t="shared" si="15"/>
        <v>155.78241680453388</v>
      </c>
      <c r="G95" s="193"/>
      <c r="H95" s="193"/>
      <c r="I95" s="193"/>
      <c r="J95" s="193"/>
      <c r="K95" s="193"/>
      <c r="L95" s="193"/>
      <c r="M95" s="193"/>
      <c r="N95" s="193"/>
    </row>
    <row r="96" spans="2:14">
      <c r="B96" s="162" t="str">
        <f t="shared" si="3"/>
        <v>10GbE</v>
      </c>
      <c r="C96" s="163" t="str">
        <f t="shared" si="3"/>
        <v>80 km</v>
      </c>
      <c r="D96" s="164" t="str">
        <f t="shared" si="3"/>
        <v>XFP</v>
      </c>
      <c r="E96" s="193">
        <f t="shared" ref="E96:N96" si="16">IF(E21=0,,E171*10^6/E21)</f>
        <v>272.0748723385496</v>
      </c>
      <c r="F96" s="193">
        <f t="shared" si="16"/>
        <v>279.05568350167476</v>
      </c>
      <c r="G96" s="193"/>
      <c r="H96" s="193"/>
      <c r="I96" s="193"/>
      <c r="J96" s="193"/>
      <c r="K96" s="193"/>
      <c r="L96" s="193"/>
      <c r="M96" s="193"/>
      <c r="N96" s="193"/>
    </row>
    <row r="97" spans="2:14">
      <c r="B97" s="162" t="str">
        <f t="shared" si="3"/>
        <v>10GbE</v>
      </c>
      <c r="C97" s="163" t="str">
        <f t="shared" si="3"/>
        <v>80 km</v>
      </c>
      <c r="D97" s="164" t="str">
        <f t="shared" si="3"/>
        <v>SFP+</v>
      </c>
      <c r="E97" s="193">
        <f t="shared" ref="E97:N97" si="17">IF(E22=0,,E172*10^6/E22)</f>
        <v>362.31733736347383</v>
      </c>
      <c r="F97" s="193">
        <f t="shared" si="17"/>
        <v>296.14130230693672</v>
      </c>
      <c r="G97" s="193"/>
      <c r="H97" s="193"/>
      <c r="I97" s="193"/>
      <c r="J97" s="193"/>
      <c r="K97" s="193"/>
      <c r="L97" s="193"/>
      <c r="M97" s="193"/>
      <c r="N97" s="193"/>
    </row>
    <row r="98" spans="2:14">
      <c r="B98" s="162" t="str">
        <f t="shared" si="3"/>
        <v>10GbE</v>
      </c>
      <c r="C98" s="163" t="str">
        <f t="shared" si="3"/>
        <v>Various</v>
      </c>
      <c r="D98" s="164" t="str">
        <f t="shared" si="3"/>
        <v>Legacy/discontinued</v>
      </c>
      <c r="E98" s="336">
        <f t="shared" ref="E98:N98" si="18">IF(E23=0,,E173*10^6/E23)</f>
        <v>99.093186017554928</v>
      </c>
      <c r="F98" s="336">
        <f t="shared" si="18"/>
        <v>94.281145957499305</v>
      </c>
      <c r="G98" s="336"/>
      <c r="H98" s="336"/>
      <c r="I98" s="336"/>
      <c r="J98" s="336"/>
      <c r="K98" s="336"/>
      <c r="L98" s="336"/>
      <c r="M98" s="336"/>
      <c r="N98" s="336"/>
    </row>
    <row r="99" spans="2:14">
      <c r="B99" s="159" t="str">
        <f t="shared" si="3"/>
        <v>25GbE SR</v>
      </c>
      <c r="C99" s="160" t="str">
        <f t="shared" si="3"/>
        <v>100 - 300 m</v>
      </c>
      <c r="D99" s="161" t="str">
        <f t="shared" si="3"/>
        <v>SFP28</v>
      </c>
      <c r="E99" s="416">
        <f t="shared" ref="E99:N99" si="19">IF(E24=0,,E174*10^6/E24)</f>
        <v>187.14315701091519</v>
      </c>
      <c r="F99" s="416">
        <f t="shared" si="19"/>
        <v>141.11071819746516</v>
      </c>
      <c r="G99" s="416"/>
      <c r="H99" s="416"/>
      <c r="I99" s="416"/>
      <c r="J99" s="416"/>
      <c r="K99" s="416"/>
      <c r="L99" s="416"/>
      <c r="M99" s="416"/>
      <c r="N99" s="416"/>
    </row>
    <row r="100" spans="2:14">
      <c r="B100" s="162" t="str">
        <f t="shared" si="3"/>
        <v>25GbE LR</v>
      </c>
      <c r="C100" s="163" t="str">
        <f t="shared" si="3"/>
        <v>10 km</v>
      </c>
      <c r="D100" s="164" t="str">
        <f t="shared" si="3"/>
        <v>SFP28</v>
      </c>
      <c r="E100" s="193">
        <f t="shared" ref="E100:N100" si="20">IF(E25=0,,E175*10^6/E25)</f>
        <v>456.24032541776609</v>
      </c>
      <c r="F100" s="193">
        <f t="shared" si="20"/>
        <v>324.10355668962507</v>
      </c>
      <c r="G100" s="193"/>
      <c r="H100" s="193"/>
      <c r="I100" s="193"/>
      <c r="J100" s="193"/>
      <c r="K100" s="193"/>
      <c r="L100" s="193"/>
      <c r="M100" s="193"/>
      <c r="N100" s="193"/>
    </row>
    <row r="101" spans="2:14">
      <c r="B101" s="165" t="str">
        <f t="shared" si="3"/>
        <v>25GbE ER</v>
      </c>
      <c r="C101" s="166" t="str">
        <f t="shared" si="3"/>
        <v>40 km</v>
      </c>
      <c r="D101" s="167" t="str">
        <f t="shared" si="3"/>
        <v>SFP28</v>
      </c>
      <c r="E101" s="193">
        <f t="shared" ref="E101:N101" si="21">IF(E26=0,,E176*10^6/E26)</f>
        <v>0</v>
      </c>
      <c r="F101" s="193">
        <f t="shared" si="21"/>
        <v>0</v>
      </c>
      <c r="G101" s="193"/>
      <c r="H101" s="193"/>
      <c r="I101" s="193"/>
      <c r="J101" s="193"/>
      <c r="K101" s="193"/>
      <c r="L101" s="193"/>
      <c r="M101" s="193"/>
      <c r="N101" s="193"/>
    </row>
    <row r="102" spans="2:14">
      <c r="B102" s="162" t="str">
        <f t="shared" si="3"/>
        <v>40G SR4</v>
      </c>
      <c r="C102" s="163" t="str">
        <f t="shared" si="3"/>
        <v>100 m</v>
      </c>
      <c r="D102" s="164" t="str">
        <f t="shared" si="3"/>
        <v>QSFP+</v>
      </c>
      <c r="E102" s="416">
        <f t="shared" ref="E102:N102" si="22">IF(E27=0,,E177*10^6/E27)</f>
        <v>96.595063887564976</v>
      </c>
      <c r="F102" s="416">
        <f t="shared" si="22"/>
        <v>80.379797575925679</v>
      </c>
      <c r="G102" s="416"/>
      <c r="H102" s="416"/>
      <c r="I102" s="416"/>
      <c r="J102" s="416"/>
      <c r="K102" s="416"/>
      <c r="L102" s="416"/>
      <c r="M102" s="416"/>
      <c r="N102" s="416"/>
    </row>
    <row r="103" spans="2:14">
      <c r="B103" s="162" t="str">
        <f t="shared" si="3"/>
        <v>40GbE MM duplex</v>
      </c>
      <c r="C103" s="163" t="str">
        <f t="shared" si="3"/>
        <v>100 m</v>
      </c>
      <c r="D103" s="164" t="str">
        <f t="shared" si="3"/>
        <v>QSFP+</v>
      </c>
      <c r="E103" s="193">
        <f t="shared" ref="E103:N103" si="23">IF(E28=0,,E178*10^6/E28)</f>
        <v>129.89186936548299</v>
      </c>
      <c r="F103" s="193">
        <f t="shared" si="23"/>
        <v>129.20799020411209</v>
      </c>
      <c r="G103" s="193"/>
      <c r="H103" s="193"/>
      <c r="I103" s="193"/>
      <c r="J103" s="193"/>
      <c r="K103" s="193"/>
      <c r="L103" s="193"/>
      <c r="M103" s="193"/>
      <c r="N103" s="193"/>
    </row>
    <row r="104" spans="2:14">
      <c r="B104" s="162" t="str">
        <f t="shared" ref="B104:D123" si="24">B29</f>
        <v>40GbE eSR</v>
      </c>
      <c r="C104" s="163" t="str">
        <f t="shared" si="24"/>
        <v>300 m</v>
      </c>
      <c r="D104" s="164" t="str">
        <f t="shared" si="24"/>
        <v>QSFP+</v>
      </c>
      <c r="E104" s="193">
        <f t="shared" ref="E104:N104" si="25">IF(E29=0,,E179*10^6/E29)</f>
        <v>106.66614587912188</v>
      </c>
      <c r="F104" s="193">
        <f t="shared" si="25"/>
        <v>80.99928194026171</v>
      </c>
      <c r="G104" s="193"/>
      <c r="H104" s="193"/>
      <c r="I104" s="193"/>
      <c r="J104" s="193"/>
      <c r="K104" s="193"/>
      <c r="L104" s="193"/>
      <c r="M104" s="193"/>
      <c r="N104" s="193"/>
    </row>
    <row r="105" spans="2:14">
      <c r="B105" s="162" t="str">
        <f t="shared" si="24"/>
        <v>40 GbE PSM4</v>
      </c>
      <c r="C105" s="163" t="str">
        <f t="shared" si="24"/>
        <v>500 m</v>
      </c>
      <c r="D105" s="164" t="str">
        <f t="shared" si="24"/>
        <v>QSFP+</v>
      </c>
      <c r="E105" s="194">
        <f t="shared" ref="E105:N105" si="26">IF(E30=0,,E180*10^6/E30)</f>
        <v>253.19068527507093</v>
      </c>
      <c r="F105" s="194">
        <f t="shared" si="26"/>
        <v>262.79055146339874</v>
      </c>
      <c r="G105" s="194"/>
      <c r="H105" s="194"/>
      <c r="I105" s="194"/>
      <c r="J105" s="194"/>
      <c r="K105" s="194"/>
      <c r="L105" s="194"/>
      <c r="M105" s="194"/>
      <c r="N105" s="194"/>
    </row>
    <row r="106" spans="2:14">
      <c r="B106" s="162" t="str">
        <f t="shared" si="24"/>
        <v>40GbE (FR)</v>
      </c>
      <c r="C106" s="163" t="str">
        <f t="shared" si="24"/>
        <v>2 km</v>
      </c>
      <c r="D106" s="164" t="str">
        <f t="shared" si="24"/>
        <v>CFP</v>
      </c>
      <c r="E106" s="193">
        <f t="shared" ref="E106:N106" si="27">IF(E31=0,,E181*10^6/E31)</f>
        <v>4569.894941368153</v>
      </c>
      <c r="F106" s="193">
        <f t="shared" si="27"/>
        <v>5251.681208639473</v>
      </c>
      <c r="G106" s="193"/>
      <c r="H106" s="193"/>
      <c r="I106" s="193"/>
      <c r="J106" s="193"/>
      <c r="K106" s="193"/>
      <c r="L106" s="193"/>
      <c r="M106" s="193"/>
      <c r="N106" s="193"/>
    </row>
    <row r="107" spans="2:14">
      <c r="B107" s="162" t="str">
        <f t="shared" si="24"/>
        <v>40GbE (LR4 subspec)</v>
      </c>
      <c r="C107" s="163" t="str">
        <f t="shared" si="24"/>
        <v>2 km</v>
      </c>
      <c r="D107" s="164" t="str">
        <f t="shared" si="24"/>
        <v>QSFP+</v>
      </c>
      <c r="E107" s="193">
        <f t="shared" ref="E107:N107" si="28">IF(E32=0,,E182*10^6/E32)</f>
        <v>377.60055209491952</v>
      </c>
      <c r="F107" s="193">
        <f t="shared" si="28"/>
        <v>343.5254726908467</v>
      </c>
      <c r="G107" s="193"/>
      <c r="H107" s="193"/>
      <c r="I107" s="193"/>
      <c r="J107" s="193"/>
      <c r="K107" s="193"/>
      <c r="L107" s="193"/>
      <c r="M107" s="193"/>
      <c r="N107" s="193"/>
    </row>
    <row r="108" spans="2:14">
      <c r="B108" s="162" t="str">
        <f t="shared" si="24"/>
        <v>40GbE</v>
      </c>
      <c r="C108" s="163" t="str">
        <f t="shared" si="24"/>
        <v>10 km</v>
      </c>
      <c r="D108" s="164" t="str">
        <f t="shared" si="24"/>
        <v>CFP</v>
      </c>
      <c r="E108" s="193">
        <f t="shared" ref="E108:N108" si="29">IF(E33=0,,E183*10^6/E33)</f>
        <v>1174.9655306999969</v>
      </c>
      <c r="F108" s="193">
        <f t="shared" si="29"/>
        <v>1350.8997571323105</v>
      </c>
      <c r="G108" s="193"/>
      <c r="H108" s="193"/>
      <c r="I108" s="193"/>
      <c r="J108" s="193"/>
      <c r="K108" s="193"/>
      <c r="L108" s="193"/>
      <c r="M108" s="193"/>
      <c r="N108" s="193"/>
    </row>
    <row r="109" spans="2:14">
      <c r="B109" s="162" t="str">
        <f t="shared" si="24"/>
        <v>40GbE</v>
      </c>
      <c r="C109" s="163" t="str">
        <f t="shared" si="24"/>
        <v>10 km</v>
      </c>
      <c r="D109" s="164" t="str">
        <f t="shared" si="24"/>
        <v>QSFP+</v>
      </c>
      <c r="E109" s="193">
        <f t="shared" ref="E109:N109" si="30">IF(E34=0,,E184*10^6/E34)</f>
        <v>427.72742888770347</v>
      </c>
      <c r="F109" s="193">
        <f t="shared" si="30"/>
        <v>401.36672508917627</v>
      </c>
      <c r="G109" s="193"/>
      <c r="H109" s="193"/>
      <c r="I109" s="193"/>
      <c r="J109" s="193"/>
      <c r="K109" s="193"/>
      <c r="L109" s="193"/>
      <c r="M109" s="193"/>
      <c r="N109" s="193"/>
    </row>
    <row r="110" spans="2:14">
      <c r="B110" s="165" t="str">
        <f t="shared" si="24"/>
        <v>40GbE</v>
      </c>
      <c r="C110" s="166" t="str">
        <f t="shared" si="24"/>
        <v>40 km</v>
      </c>
      <c r="D110" s="167" t="str">
        <f t="shared" si="24"/>
        <v>all</v>
      </c>
      <c r="E110" s="336">
        <f t="shared" ref="E110:N110" si="31">IF(E35=0,,E185*10^6/E35)</f>
        <v>1673.0572324239708</v>
      </c>
      <c r="F110" s="336">
        <f t="shared" si="31"/>
        <v>1459.2330281290015</v>
      </c>
      <c r="G110" s="336"/>
      <c r="H110" s="336"/>
      <c r="I110" s="336"/>
      <c r="J110" s="336"/>
      <c r="K110" s="336"/>
      <c r="L110" s="336"/>
      <c r="M110" s="336"/>
      <c r="N110" s="336"/>
    </row>
    <row r="111" spans="2:14">
      <c r="B111" s="159" t="str">
        <f t="shared" si="24"/>
        <v xml:space="preserve">50G </v>
      </c>
      <c r="C111" s="160" t="str">
        <f t="shared" si="24"/>
        <v>100 m</v>
      </c>
      <c r="D111" s="161" t="str">
        <f t="shared" si="24"/>
        <v>all</v>
      </c>
      <c r="E111" s="416">
        <f t="shared" ref="E111:N111" si="32">IF(E36=0,,E186*10^6/E36)</f>
        <v>0</v>
      </c>
      <c r="F111" s="416">
        <f t="shared" si="32"/>
        <v>0</v>
      </c>
      <c r="G111" s="416"/>
      <c r="H111" s="416"/>
      <c r="I111" s="416"/>
      <c r="J111" s="416"/>
      <c r="K111" s="416"/>
      <c r="L111" s="416"/>
      <c r="M111" s="416"/>
      <c r="N111" s="416"/>
    </row>
    <row r="112" spans="2:14">
      <c r="B112" s="162" t="str">
        <f t="shared" si="24"/>
        <v xml:space="preserve">50G </v>
      </c>
      <c r="C112" s="163" t="str">
        <f t="shared" si="24"/>
        <v>2 km</v>
      </c>
      <c r="D112" s="164" t="str">
        <f t="shared" si="24"/>
        <v>all</v>
      </c>
      <c r="E112" s="193">
        <f t="shared" ref="E112:N112" si="33">IF(E37=0,,E187*10^6/E37)</f>
        <v>0</v>
      </c>
      <c r="F112" s="193">
        <f t="shared" si="33"/>
        <v>0</v>
      </c>
      <c r="G112" s="193"/>
      <c r="H112" s="193"/>
      <c r="I112" s="193"/>
      <c r="J112" s="193"/>
      <c r="K112" s="193"/>
      <c r="L112" s="193"/>
      <c r="M112" s="193"/>
      <c r="N112" s="193"/>
    </row>
    <row r="113" spans="2:14">
      <c r="B113" s="162" t="str">
        <f t="shared" si="24"/>
        <v xml:space="preserve">50G </v>
      </c>
      <c r="C113" s="163" t="str">
        <f t="shared" si="24"/>
        <v>10 km</v>
      </c>
      <c r="D113" s="164" t="str">
        <f t="shared" si="24"/>
        <v>all</v>
      </c>
      <c r="E113" s="193">
        <f t="shared" ref="E113:N113" si="34">IF(E38=0,,E188*10^6/E38)</f>
        <v>0</v>
      </c>
      <c r="F113" s="193">
        <f t="shared" si="34"/>
        <v>0</v>
      </c>
      <c r="G113" s="193"/>
      <c r="H113" s="193"/>
      <c r="I113" s="193"/>
      <c r="J113" s="193"/>
      <c r="K113" s="193"/>
      <c r="L113" s="193"/>
      <c r="M113" s="193"/>
      <c r="N113" s="193"/>
    </row>
    <row r="114" spans="2:14">
      <c r="B114" s="162" t="str">
        <f t="shared" si="24"/>
        <v xml:space="preserve">50G </v>
      </c>
      <c r="C114" s="163" t="str">
        <f t="shared" si="24"/>
        <v>40 km</v>
      </c>
      <c r="D114" s="164" t="str">
        <f t="shared" si="24"/>
        <v>all</v>
      </c>
      <c r="E114" s="193">
        <f t="shared" ref="E114:N114" si="35">IF(E39=0,,E189*10^6/E39)</f>
        <v>0</v>
      </c>
      <c r="F114" s="193">
        <f t="shared" si="35"/>
        <v>0</v>
      </c>
      <c r="G114" s="193"/>
      <c r="H114" s="193"/>
      <c r="I114" s="193"/>
      <c r="J114" s="193"/>
      <c r="K114" s="193"/>
      <c r="L114" s="193"/>
      <c r="M114" s="193"/>
      <c r="N114" s="193"/>
    </row>
    <row r="115" spans="2:14">
      <c r="B115" s="162" t="str">
        <f t="shared" si="24"/>
        <v xml:space="preserve">50G </v>
      </c>
      <c r="C115" s="163" t="str">
        <f t="shared" si="24"/>
        <v>80 km</v>
      </c>
      <c r="D115" s="164" t="str">
        <f t="shared" si="24"/>
        <v>all</v>
      </c>
      <c r="E115" s="193">
        <f t="shared" ref="E115:N115" si="36">IF(E40=0,,E190*10^6/E40)</f>
        <v>0</v>
      </c>
      <c r="F115" s="193">
        <f t="shared" si="36"/>
        <v>0</v>
      </c>
      <c r="G115" s="193"/>
      <c r="H115" s="193"/>
      <c r="I115" s="193"/>
      <c r="J115" s="193"/>
      <c r="K115" s="193"/>
      <c r="L115" s="193"/>
      <c r="M115" s="193"/>
      <c r="N115" s="193"/>
    </row>
    <row r="116" spans="2:14">
      <c r="B116" s="159" t="str">
        <f t="shared" si="24"/>
        <v>100G</v>
      </c>
      <c r="C116" s="160" t="str">
        <f t="shared" si="24"/>
        <v>100 m</v>
      </c>
      <c r="D116" s="161" t="str">
        <f t="shared" si="24"/>
        <v>CFP</v>
      </c>
      <c r="E116" s="416">
        <f t="shared" ref="E116:N116" si="37">IF(E41=0,,E191*10^6/E41)</f>
        <v>1422.7039686825053</v>
      </c>
      <c r="F116" s="416">
        <f t="shared" si="37"/>
        <v>1273.3986691740201</v>
      </c>
      <c r="G116" s="416"/>
      <c r="H116" s="416"/>
      <c r="I116" s="416"/>
      <c r="J116" s="416"/>
      <c r="K116" s="416"/>
      <c r="L116" s="416"/>
      <c r="M116" s="416"/>
      <c r="N116" s="416"/>
    </row>
    <row r="117" spans="2:14">
      <c r="B117" s="162" t="str">
        <f t="shared" si="24"/>
        <v>100G</v>
      </c>
      <c r="C117" s="163" t="str">
        <f t="shared" si="24"/>
        <v>100 m</v>
      </c>
      <c r="D117" s="164" t="str">
        <f t="shared" si="24"/>
        <v>CFP2/4</v>
      </c>
      <c r="E117" s="193">
        <f t="shared" ref="E117:N117" si="38">IF(E42=0,,E192*10^6/E42)</f>
        <v>1204.7629951912068</v>
      </c>
      <c r="F117" s="193">
        <f t="shared" si="38"/>
        <v>1092.608197443808</v>
      </c>
      <c r="G117" s="193"/>
      <c r="H117" s="193"/>
      <c r="I117" s="193"/>
      <c r="J117" s="193"/>
      <c r="K117" s="193"/>
      <c r="L117" s="193"/>
      <c r="M117" s="193"/>
      <c r="N117" s="193"/>
    </row>
    <row r="118" spans="2:14">
      <c r="B118" s="162" t="str">
        <f t="shared" si="24"/>
        <v>100G SR4</v>
      </c>
      <c r="C118" s="163" t="str">
        <f t="shared" si="24"/>
        <v>100 m</v>
      </c>
      <c r="D118" s="164" t="str">
        <f t="shared" si="24"/>
        <v>QSFP28</v>
      </c>
      <c r="E118" s="193">
        <f t="shared" ref="E118:N118" si="39">IF(E43=0,,E193*10^6/E43)</f>
        <v>258.09426618771823</v>
      </c>
      <c r="F118" s="193">
        <f t="shared" si="39"/>
        <v>182.02277386466108</v>
      </c>
      <c r="G118" s="193"/>
      <c r="H118" s="193"/>
      <c r="I118" s="193"/>
      <c r="J118" s="193"/>
      <c r="K118" s="193"/>
      <c r="L118" s="193"/>
      <c r="M118" s="193"/>
      <c r="N118" s="193"/>
    </row>
    <row r="119" spans="2:14">
      <c r="B119" s="162" t="str">
        <f t="shared" si="24"/>
        <v>100G SR2</v>
      </c>
      <c r="C119" s="163" t="str">
        <f t="shared" si="24"/>
        <v>100 m</v>
      </c>
      <c r="D119" s="164" t="str">
        <f t="shared" si="24"/>
        <v>SFP-DD, DSFP</v>
      </c>
      <c r="E119" s="193">
        <f t="shared" ref="E119:N119" si="40">IF(E44=0,,E194*10^6/E44)</f>
        <v>0</v>
      </c>
      <c r="F119" s="193">
        <f t="shared" si="40"/>
        <v>0</v>
      </c>
      <c r="G119" s="193"/>
      <c r="H119" s="193"/>
      <c r="I119" s="193"/>
      <c r="J119" s="193"/>
      <c r="K119" s="193"/>
      <c r="L119" s="193"/>
      <c r="M119" s="193"/>
      <c r="N119" s="193"/>
    </row>
    <row r="120" spans="2:14">
      <c r="B120" s="162" t="str">
        <f t="shared" si="24"/>
        <v>100G MM Duplex</v>
      </c>
      <c r="C120" s="163" t="str">
        <f t="shared" si="24"/>
        <v>100 m</v>
      </c>
      <c r="D120" s="164" t="str">
        <f t="shared" si="24"/>
        <v>QSFP28</v>
      </c>
      <c r="E120" s="193">
        <f t="shared" ref="E120:N120" si="41">IF(E45=0,,E195*10^6/E45)</f>
        <v>0</v>
      </c>
      <c r="F120" s="193">
        <f t="shared" si="41"/>
        <v>0</v>
      </c>
      <c r="G120" s="193"/>
      <c r="H120" s="193"/>
      <c r="I120" s="193"/>
      <c r="J120" s="193"/>
      <c r="K120" s="193"/>
      <c r="L120" s="193"/>
      <c r="M120" s="193"/>
      <c r="N120" s="193"/>
    </row>
    <row r="121" spans="2:14">
      <c r="B121" s="162" t="str">
        <f t="shared" si="24"/>
        <v>100G eSR</v>
      </c>
      <c r="C121" s="163" t="str">
        <f t="shared" si="24"/>
        <v>300 m</v>
      </c>
      <c r="D121" s="164" t="str">
        <f t="shared" si="24"/>
        <v>QSFP28</v>
      </c>
      <c r="E121" s="193">
        <f t="shared" ref="E121:N121" si="42">IF(E46=0,,E196*10^6/E46)</f>
        <v>0</v>
      </c>
      <c r="F121" s="193">
        <f t="shared" si="42"/>
        <v>0</v>
      </c>
      <c r="G121" s="193"/>
      <c r="H121" s="193"/>
      <c r="I121" s="193"/>
      <c r="J121" s="193"/>
      <c r="K121" s="193"/>
      <c r="L121" s="193"/>
      <c r="M121" s="193"/>
      <c r="N121" s="193"/>
    </row>
    <row r="122" spans="2:14">
      <c r="B122" s="162" t="str">
        <f t="shared" si="24"/>
        <v>100G PSM4</v>
      </c>
      <c r="C122" s="163" t="str">
        <f t="shared" si="24"/>
        <v>500 m</v>
      </c>
      <c r="D122" s="164" t="str">
        <f t="shared" si="24"/>
        <v>QSFP28</v>
      </c>
      <c r="E122" s="193">
        <f t="shared" ref="E122:N122" si="43">IF(E47=0,,E197*10^6/E47)</f>
        <v>337.41687156790022</v>
      </c>
      <c r="F122" s="193">
        <f t="shared" si="43"/>
        <v>222.65569307558187</v>
      </c>
      <c r="G122" s="193"/>
      <c r="H122" s="193"/>
      <c r="I122" s="193"/>
      <c r="J122" s="193"/>
      <c r="K122" s="193"/>
      <c r="L122" s="193"/>
      <c r="M122" s="193"/>
      <c r="N122" s="193"/>
    </row>
    <row r="123" spans="2:14">
      <c r="B123" s="162" t="str">
        <f t="shared" si="24"/>
        <v>100G DR</v>
      </c>
      <c r="C123" s="163" t="str">
        <f t="shared" si="24"/>
        <v>500 m</v>
      </c>
      <c r="D123" s="164" t="str">
        <f t="shared" si="24"/>
        <v>QSFP28</v>
      </c>
      <c r="E123" s="193">
        <f t="shared" ref="E123:N123" si="44">IF(E48=0,,E198*10^6/E48)</f>
        <v>0</v>
      </c>
      <c r="F123" s="193">
        <f t="shared" si="44"/>
        <v>0</v>
      </c>
      <c r="G123" s="193"/>
      <c r="H123" s="193"/>
      <c r="I123" s="193"/>
      <c r="J123" s="193"/>
      <c r="K123" s="193"/>
      <c r="L123" s="193"/>
      <c r="M123" s="193"/>
      <c r="N123" s="193"/>
    </row>
    <row r="124" spans="2:14">
      <c r="B124" s="162" t="str">
        <f t="shared" ref="B124:D140" si="45">B49</f>
        <v>100G FR</v>
      </c>
      <c r="C124" s="163" t="str">
        <f t="shared" si="45"/>
        <v>2 km</v>
      </c>
      <c r="D124" s="164" t="str">
        <f t="shared" si="45"/>
        <v>QSFP28</v>
      </c>
      <c r="E124" s="193">
        <f t="shared" ref="E124:N124" si="46">IF(E49=0,,E199*10^6/E49)</f>
        <v>625</v>
      </c>
      <c r="F124" s="193">
        <f t="shared" si="46"/>
        <v>450</v>
      </c>
      <c r="G124" s="193"/>
      <c r="H124" s="193"/>
      <c r="I124" s="193"/>
      <c r="J124" s="193"/>
      <c r="K124" s="193"/>
      <c r="L124" s="193"/>
      <c r="M124" s="193"/>
      <c r="N124" s="193"/>
    </row>
    <row r="125" spans="2:14">
      <c r="B125" s="162" t="str">
        <f t="shared" si="45"/>
        <v>100G CWDM4</v>
      </c>
      <c r="C125" s="163" t="str">
        <f t="shared" si="45"/>
        <v>2 km</v>
      </c>
      <c r="D125" s="164" t="str">
        <f t="shared" si="45"/>
        <v>QSFP28</v>
      </c>
      <c r="E125" s="193">
        <f t="shared" ref="E125:N125" si="47">IF(E50=0,,E200*10^6/E50)</f>
        <v>825</v>
      </c>
      <c r="F125" s="193">
        <f t="shared" si="47"/>
        <v>650</v>
      </c>
      <c r="G125" s="193"/>
      <c r="H125" s="193"/>
      <c r="I125" s="193"/>
      <c r="J125" s="193"/>
      <c r="K125" s="193"/>
      <c r="L125" s="193"/>
      <c r="M125" s="193"/>
      <c r="N125" s="193"/>
    </row>
    <row r="126" spans="2:14">
      <c r="B126" s="162" t="str">
        <f t="shared" si="45"/>
        <v>100G FR</v>
      </c>
      <c r="C126" s="163" t="str">
        <f t="shared" si="45"/>
        <v>2 km</v>
      </c>
      <c r="D126" s="164" t="str">
        <f t="shared" si="45"/>
        <v>QSFP28</v>
      </c>
      <c r="E126" s="193">
        <f t="shared" ref="E126:N126" si="48">IF(E51=0,,E201*10^6/E51)</f>
        <v>0</v>
      </c>
      <c r="F126" s="193">
        <f t="shared" si="48"/>
        <v>0</v>
      </c>
      <c r="G126" s="193"/>
      <c r="H126" s="193"/>
      <c r="I126" s="193"/>
      <c r="J126" s="193"/>
      <c r="K126" s="193"/>
      <c r="L126" s="193"/>
      <c r="M126" s="193"/>
      <c r="N126" s="193"/>
    </row>
    <row r="127" spans="2:14">
      <c r="B127" s="162" t="str">
        <f t="shared" si="45"/>
        <v>100G</v>
      </c>
      <c r="C127" s="163" t="str">
        <f t="shared" si="45"/>
        <v>10 km</v>
      </c>
      <c r="D127" s="164" t="str">
        <f t="shared" si="45"/>
        <v>CFP</v>
      </c>
      <c r="E127" s="193">
        <f t="shared" ref="E127:N127" si="49">IF(E52=0,,E202*10^6/E52)</f>
        <v>3527.8709620331333</v>
      </c>
      <c r="F127" s="193">
        <f t="shared" si="49"/>
        <v>2768.0701132780364</v>
      </c>
      <c r="G127" s="193"/>
      <c r="H127" s="193"/>
      <c r="I127" s="193"/>
      <c r="J127" s="193"/>
      <c r="K127" s="193"/>
      <c r="L127" s="193"/>
      <c r="M127" s="193"/>
      <c r="N127" s="193"/>
    </row>
    <row r="128" spans="2:14" ht="14.5" customHeight="1">
      <c r="B128" s="162" t="str">
        <f t="shared" si="45"/>
        <v>100G</v>
      </c>
      <c r="C128" s="163" t="str">
        <f t="shared" si="45"/>
        <v>10 km</v>
      </c>
      <c r="D128" s="164" t="str">
        <f t="shared" si="45"/>
        <v>CFP2/4</v>
      </c>
      <c r="E128" s="193">
        <f t="shared" ref="E128:N128" si="50">IF(E53=0,,E203*10^6/E53)</f>
        <v>2882.5268681316725</v>
      </c>
      <c r="F128" s="193">
        <f t="shared" si="50"/>
        <v>2140.3307221126156</v>
      </c>
      <c r="G128" s="193"/>
      <c r="H128" s="193"/>
      <c r="I128" s="193"/>
      <c r="J128" s="193"/>
      <c r="K128" s="193"/>
      <c r="L128" s="193"/>
      <c r="M128" s="193"/>
      <c r="N128" s="193"/>
    </row>
    <row r="129" spans="2:14">
      <c r="B129" s="162" t="str">
        <f t="shared" si="45"/>
        <v>100G LR4</v>
      </c>
      <c r="C129" s="163" t="str">
        <f t="shared" si="45"/>
        <v>10 km</v>
      </c>
      <c r="D129" s="164" t="str">
        <f t="shared" si="45"/>
        <v>QSFP28</v>
      </c>
      <c r="E129" s="193">
        <f t="shared" ref="E129:N129" si="51">IF(E54=0,,E204*10^6/E54)</f>
        <v>1938.1501024552811</v>
      </c>
      <c r="F129" s="193">
        <f t="shared" si="51"/>
        <v>1200</v>
      </c>
      <c r="G129" s="193"/>
      <c r="H129" s="193"/>
      <c r="I129" s="193"/>
      <c r="J129" s="193"/>
      <c r="K129" s="193"/>
      <c r="L129" s="193"/>
      <c r="M129" s="193"/>
      <c r="N129" s="193"/>
    </row>
    <row r="130" spans="2:14">
      <c r="B130" s="162" t="str">
        <f t="shared" si="45"/>
        <v>100G 4WDM10</v>
      </c>
      <c r="C130" s="163" t="str">
        <f t="shared" si="45"/>
        <v>10 km</v>
      </c>
      <c r="D130" s="164" t="str">
        <f t="shared" si="45"/>
        <v>QSFP28</v>
      </c>
      <c r="E130" s="193">
        <f t="shared" ref="E130:N130" si="52">IF(E55=0,,E205*10^6/E55)</f>
        <v>0</v>
      </c>
      <c r="F130" s="193">
        <f t="shared" si="52"/>
        <v>500</v>
      </c>
      <c r="G130" s="193"/>
      <c r="H130" s="193"/>
      <c r="I130" s="193"/>
      <c r="J130" s="193"/>
      <c r="K130" s="193"/>
      <c r="L130" s="193"/>
      <c r="M130" s="193"/>
      <c r="N130" s="193"/>
    </row>
    <row r="131" spans="2:14">
      <c r="B131" s="162" t="str">
        <f t="shared" si="45"/>
        <v>100G 4WDM20</v>
      </c>
      <c r="C131" s="163" t="str">
        <f t="shared" si="45"/>
        <v>20 km</v>
      </c>
      <c r="D131" s="164" t="str">
        <f t="shared" si="45"/>
        <v>QSFP28</v>
      </c>
      <c r="E131" s="193">
        <f t="shared" ref="E131:N131" si="53">IF(E56=0,,E206*10^6/E56)</f>
        <v>0</v>
      </c>
      <c r="F131" s="193">
        <f t="shared" si="53"/>
        <v>0</v>
      </c>
      <c r="G131" s="193"/>
      <c r="H131" s="193"/>
      <c r="I131" s="193"/>
      <c r="J131" s="193"/>
      <c r="K131" s="193"/>
      <c r="L131" s="193"/>
      <c r="M131" s="193"/>
      <c r="N131" s="193"/>
    </row>
    <row r="132" spans="2:14">
      <c r="B132" s="162" t="str">
        <f t="shared" si="45"/>
        <v>100G ER4, ER4-Lite</v>
      </c>
      <c r="C132" s="163" t="str">
        <f t="shared" si="45"/>
        <v>40 km</v>
      </c>
      <c r="D132" s="164" t="str">
        <f t="shared" si="45"/>
        <v>all</v>
      </c>
      <c r="E132" s="336">
        <f t="shared" ref="E132:N132" si="54">IF(E57=0,,E207*10^6/E57)</f>
        <v>8992.3605424008583</v>
      </c>
      <c r="F132" s="336">
        <f t="shared" si="54"/>
        <v>6042.927196558162</v>
      </c>
      <c r="G132" s="336"/>
      <c r="H132" s="336"/>
      <c r="I132" s="336"/>
      <c r="J132" s="336"/>
      <c r="K132" s="336"/>
      <c r="L132" s="336"/>
      <c r="M132" s="336"/>
      <c r="N132" s="336"/>
    </row>
    <row r="133" spans="2:14">
      <c r="B133" s="155" t="str">
        <f t="shared" si="45"/>
        <v>200G SR4</v>
      </c>
      <c r="C133" s="154" t="str">
        <f t="shared" si="45"/>
        <v>100 m</v>
      </c>
      <c r="D133" s="153" t="str">
        <f t="shared" si="45"/>
        <v>QSFP56</v>
      </c>
      <c r="E133" s="416">
        <f t="shared" ref="E133:N133" si="55">IF(E58=0,,E208*10^6/E58)</f>
        <v>0</v>
      </c>
      <c r="F133" s="416">
        <f t="shared" si="55"/>
        <v>0</v>
      </c>
      <c r="G133" s="416"/>
      <c r="H133" s="416"/>
      <c r="I133" s="416"/>
      <c r="J133" s="416"/>
      <c r="K133" s="416"/>
      <c r="L133" s="416"/>
      <c r="M133" s="416"/>
      <c r="N133" s="416"/>
    </row>
    <row r="134" spans="2:14">
      <c r="B134" s="47" t="str">
        <f t="shared" si="45"/>
        <v>2x200 (400G-SR8)</v>
      </c>
      <c r="C134" s="48" t="str">
        <f t="shared" si="45"/>
        <v>100 m</v>
      </c>
      <c r="D134" s="49" t="str">
        <f t="shared" si="45"/>
        <v>OSFP, QSFP-DD</v>
      </c>
      <c r="E134" s="193">
        <f t="shared" ref="E134:N134" si="56">IF(E59=0,,E209*10^6/E59)</f>
        <v>0</v>
      </c>
      <c r="F134" s="193">
        <f t="shared" si="56"/>
        <v>0</v>
      </c>
      <c r="G134" s="193"/>
      <c r="H134" s="193"/>
      <c r="I134" s="193"/>
      <c r="J134" s="193"/>
      <c r="K134" s="193"/>
      <c r="L134" s="193"/>
      <c r="M134" s="193"/>
      <c r="N134" s="193"/>
    </row>
    <row r="135" spans="2:14">
      <c r="B135" s="47" t="str">
        <f t="shared" si="45"/>
        <v>200G FR4</v>
      </c>
      <c r="C135" s="48" t="str">
        <f t="shared" si="45"/>
        <v>2 km</v>
      </c>
      <c r="D135" s="49" t="str">
        <f t="shared" si="45"/>
        <v>QSFP56</v>
      </c>
      <c r="E135" s="193">
        <f t="shared" ref="E135:N135" si="57">IF(E60=0,,E210*10^6/E60)</f>
        <v>0</v>
      </c>
      <c r="F135" s="193">
        <f t="shared" si="57"/>
        <v>0</v>
      </c>
      <c r="G135" s="193"/>
      <c r="H135" s="193"/>
      <c r="I135" s="193"/>
      <c r="J135" s="193"/>
      <c r="K135" s="193"/>
      <c r="L135" s="193"/>
      <c r="M135" s="193"/>
      <c r="N135" s="193"/>
    </row>
    <row r="136" spans="2:14">
      <c r="B136" s="50" t="str">
        <f t="shared" si="45"/>
        <v>2x200G FR4</v>
      </c>
      <c r="C136" s="51" t="str">
        <f t="shared" si="45"/>
        <v>2 km</v>
      </c>
      <c r="D136" s="52" t="str">
        <f t="shared" si="45"/>
        <v>OSFP</v>
      </c>
      <c r="E136" s="336">
        <f t="shared" ref="E136:N136" si="58">IF(E61=0,,E211*10^6/E61)</f>
        <v>0</v>
      </c>
      <c r="F136" s="336">
        <f t="shared" si="58"/>
        <v>0</v>
      </c>
      <c r="G136" s="336"/>
      <c r="H136" s="336"/>
      <c r="I136" s="336"/>
      <c r="J136" s="336"/>
      <c r="K136" s="336"/>
      <c r="L136" s="336"/>
      <c r="M136" s="336"/>
      <c r="N136" s="336"/>
    </row>
    <row r="137" spans="2:14">
      <c r="B137" s="155" t="str">
        <f t="shared" si="45"/>
        <v>400G SR4.2</v>
      </c>
      <c r="C137" s="154" t="str">
        <f t="shared" si="45"/>
        <v>100 m</v>
      </c>
      <c r="D137" s="153" t="str">
        <f t="shared" si="45"/>
        <v>all</v>
      </c>
      <c r="E137" s="416">
        <f t="shared" ref="E137:N137" si="59">IF(E62=0,,E212*10^6/E62)</f>
        <v>0</v>
      </c>
      <c r="F137" s="416">
        <f t="shared" si="59"/>
        <v>0</v>
      </c>
      <c r="G137" s="416"/>
      <c r="H137" s="416"/>
      <c r="I137" s="416"/>
      <c r="J137" s="416"/>
      <c r="K137" s="416"/>
      <c r="L137" s="416"/>
      <c r="M137" s="416"/>
      <c r="N137" s="416"/>
    </row>
    <row r="138" spans="2:14">
      <c r="B138" s="47" t="str">
        <f t="shared" si="45"/>
        <v>400G DR4</v>
      </c>
      <c r="C138" s="48" t="str">
        <f t="shared" si="45"/>
        <v>500 m</v>
      </c>
      <c r="D138" s="49" t="str">
        <f t="shared" si="45"/>
        <v>all</v>
      </c>
      <c r="E138" s="193">
        <f t="shared" ref="E138:N138" si="60">IF(E63=0,,E213*10^6/E63)</f>
        <v>0</v>
      </c>
      <c r="F138" s="193">
        <f t="shared" si="60"/>
        <v>0</v>
      </c>
      <c r="G138" s="193"/>
      <c r="H138" s="193"/>
      <c r="I138" s="193"/>
      <c r="J138" s="193"/>
      <c r="K138" s="193"/>
      <c r="L138" s="193"/>
      <c r="M138" s="193"/>
      <c r="N138" s="193"/>
    </row>
    <row r="139" spans="2:14">
      <c r="B139" s="47" t="str">
        <f t="shared" si="45"/>
        <v>400G FR4, FR8</v>
      </c>
      <c r="C139" s="48" t="str">
        <f t="shared" si="45"/>
        <v>2 km</v>
      </c>
      <c r="D139" s="49" t="str">
        <f t="shared" si="45"/>
        <v>all</v>
      </c>
      <c r="E139" s="193">
        <f t="shared" ref="E139:N139" si="61">IF(E64=0,,E214*10^6/E64)</f>
        <v>0</v>
      </c>
      <c r="F139" s="193">
        <f t="shared" si="61"/>
        <v>11614.285714285714</v>
      </c>
      <c r="G139" s="193"/>
      <c r="H139" s="193"/>
      <c r="I139" s="193"/>
      <c r="J139" s="193"/>
      <c r="K139" s="193"/>
      <c r="L139" s="193"/>
      <c r="M139" s="193"/>
      <c r="N139" s="193"/>
    </row>
    <row r="140" spans="2:14">
      <c r="B140" s="50" t="str">
        <f t="shared" si="45"/>
        <v>400G LR4, LR8</v>
      </c>
      <c r="C140" s="51" t="str">
        <f t="shared" si="45"/>
        <v>10 km</v>
      </c>
      <c r="D140" s="52" t="str">
        <f t="shared" si="45"/>
        <v>all</v>
      </c>
      <c r="E140" s="336">
        <f t="shared" ref="E140:N140" si="62">IF(E65=0,,E215*10^6/E65)</f>
        <v>0</v>
      </c>
      <c r="F140" s="336">
        <f t="shared" si="62"/>
        <v>15451.219512195123</v>
      </c>
      <c r="G140" s="336"/>
      <c r="H140" s="336"/>
      <c r="I140" s="336"/>
      <c r="J140" s="336"/>
      <c r="K140" s="336"/>
      <c r="L140" s="336"/>
      <c r="M140" s="336"/>
      <c r="N140" s="336"/>
    </row>
    <row r="141" spans="2:14">
      <c r="B141" s="502" t="str">
        <f t="shared" ref="B141:D141" si="63">B66</f>
        <v>2x400G SR8</v>
      </c>
      <c r="C141" s="503" t="str">
        <f t="shared" si="63"/>
        <v>50 m</v>
      </c>
      <c r="D141" s="504" t="str">
        <f t="shared" si="63"/>
        <v>OSFP, QSFP-DD</v>
      </c>
      <c r="E141" s="193">
        <f t="shared" ref="E141:N141" si="64">IF(E66=0,,E216*10^6/E66)</f>
        <v>0</v>
      </c>
      <c r="F141" s="193">
        <f t="shared" si="64"/>
        <v>0</v>
      </c>
      <c r="G141" s="193"/>
      <c r="H141" s="193"/>
      <c r="I141" s="193"/>
      <c r="J141" s="193"/>
      <c r="K141" s="193"/>
      <c r="L141" s="194"/>
      <c r="M141" s="416"/>
      <c r="N141" s="416"/>
    </row>
    <row r="142" spans="2:14">
      <c r="B142" s="499" t="str">
        <f t="shared" ref="B142:D142" si="65">B67</f>
        <v>800G DR4</v>
      </c>
      <c r="C142" s="500" t="str">
        <f t="shared" si="65"/>
        <v>500 m</v>
      </c>
      <c r="D142" s="501" t="str">
        <f t="shared" si="65"/>
        <v>OSFP, QSFP-DD</v>
      </c>
      <c r="E142" s="321">
        <f t="shared" ref="E142:N142" si="66">IF(E67=0,,E217*10^6/E67)</f>
        <v>0</v>
      </c>
      <c r="F142" s="321">
        <f t="shared" si="66"/>
        <v>0</v>
      </c>
      <c r="G142" s="321"/>
      <c r="H142" s="321"/>
      <c r="I142" s="321"/>
      <c r="J142" s="321"/>
      <c r="K142" s="321"/>
      <c r="L142" s="324"/>
      <c r="M142" s="193"/>
      <c r="N142" s="193"/>
    </row>
    <row r="143" spans="2:14">
      <c r="B143" s="499" t="str">
        <f t="shared" ref="B143:D143" si="67">B68</f>
        <v>2x400G FR8</v>
      </c>
      <c r="C143" s="500" t="str">
        <f t="shared" si="67"/>
        <v>2 km</v>
      </c>
      <c r="D143" s="501" t="str">
        <f t="shared" si="67"/>
        <v>OSFP, QSFP-DD</v>
      </c>
      <c r="E143" s="321">
        <f t="shared" ref="E143:N143" si="68">IF(E68=0,,E218*10^6/E68)</f>
        <v>0</v>
      </c>
      <c r="F143" s="321">
        <f t="shared" si="68"/>
        <v>0</v>
      </c>
      <c r="G143" s="321"/>
      <c r="H143" s="321"/>
      <c r="I143" s="321"/>
      <c r="J143" s="321"/>
      <c r="K143" s="321"/>
      <c r="L143" s="324"/>
      <c r="M143" s="193"/>
      <c r="N143" s="193"/>
    </row>
    <row r="144" spans="2:14">
      <c r="B144" s="505"/>
      <c r="C144" s="506"/>
      <c r="D144" s="507"/>
      <c r="E144" s="508"/>
      <c r="F144" s="508"/>
      <c r="G144" s="508"/>
      <c r="H144" s="508"/>
      <c r="I144" s="508"/>
      <c r="J144" s="508"/>
      <c r="K144" s="508"/>
      <c r="L144" s="509"/>
      <c r="M144" s="336"/>
      <c r="N144" s="336"/>
    </row>
    <row r="145" spans="2:14">
      <c r="B145" s="429" t="s">
        <v>19</v>
      </c>
      <c r="C145" s="430"/>
      <c r="D145" s="430"/>
      <c r="E145" s="457">
        <f t="shared" ref="E145:N145" si="69">IF(E70=0,,E220*10^6/E70)</f>
        <v>71.74276069226427</v>
      </c>
      <c r="F145" s="457">
        <f t="shared" si="69"/>
        <v>81.230159059520759</v>
      </c>
      <c r="G145" s="457"/>
      <c r="H145" s="457"/>
      <c r="I145" s="457"/>
      <c r="J145" s="457"/>
      <c r="K145" s="457"/>
      <c r="L145" s="457"/>
      <c r="M145" s="457"/>
      <c r="N145" s="457"/>
    </row>
    <row r="146" spans="2:14">
      <c r="B146" s="436"/>
      <c r="C146" s="437"/>
      <c r="D146" s="437"/>
      <c r="E146" s="253"/>
      <c r="F146" s="253"/>
      <c r="G146" s="253"/>
      <c r="H146" s="253"/>
      <c r="I146" s="253"/>
      <c r="J146" s="253"/>
      <c r="K146" s="253"/>
      <c r="L146" s="253"/>
      <c r="M146" s="253"/>
      <c r="N146" s="253"/>
    </row>
    <row r="147" spans="2:14">
      <c r="B147" s="439"/>
      <c r="C147" s="78"/>
      <c r="D147" s="78"/>
      <c r="E147" s="74"/>
      <c r="F147" s="74"/>
      <c r="G147" s="74"/>
      <c r="H147" s="74"/>
      <c r="I147" s="74"/>
      <c r="J147" s="74"/>
      <c r="K147" s="74"/>
      <c r="L147" s="74"/>
      <c r="M147" s="74"/>
      <c r="N147" s="74"/>
    </row>
    <row r="148" spans="2:14">
      <c r="B148" s="47" t="s">
        <v>107</v>
      </c>
      <c r="C148" s="48" t="s">
        <v>109</v>
      </c>
      <c r="D148" s="48" t="s">
        <v>63</v>
      </c>
      <c r="E148" s="80">
        <v>111.78062443944933</v>
      </c>
      <c r="F148" s="80">
        <v>98.955185677802518</v>
      </c>
      <c r="G148" s="80"/>
      <c r="H148" s="80"/>
      <c r="I148" s="80"/>
      <c r="J148" s="80"/>
      <c r="K148" s="80"/>
      <c r="L148" s="80"/>
      <c r="M148" s="80"/>
      <c r="N148" s="80"/>
    </row>
    <row r="149" spans="2:14">
      <c r="B149" s="47" t="s">
        <v>112</v>
      </c>
      <c r="C149" s="48" t="s">
        <v>110</v>
      </c>
      <c r="D149" s="48" t="s">
        <v>63</v>
      </c>
      <c r="E149" s="80">
        <v>324.94485582589209</v>
      </c>
      <c r="F149" s="80">
        <v>290.48636029963922</v>
      </c>
      <c r="G149" s="80"/>
      <c r="H149" s="80"/>
      <c r="I149" s="80"/>
      <c r="J149" s="80"/>
      <c r="K149" s="80"/>
      <c r="L149" s="80"/>
      <c r="M149" s="80"/>
      <c r="N149" s="80"/>
    </row>
    <row r="150" spans="2:14">
      <c r="B150" s="47" t="s">
        <v>111</v>
      </c>
      <c r="C150" s="48" t="s">
        <v>110</v>
      </c>
      <c r="D150" s="48" t="s">
        <v>37</v>
      </c>
      <c r="E150" s="80">
        <v>799.95823487398843</v>
      </c>
      <c r="F150" s="80">
        <v>544.50427860750165</v>
      </c>
      <c r="G150" s="80"/>
      <c r="H150" s="80"/>
      <c r="I150" s="80"/>
      <c r="J150" s="80"/>
      <c r="K150" s="80"/>
      <c r="L150" s="80"/>
      <c r="M150" s="80"/>
      <c r="N150" s="80"/>
    </row>
    <row r="151" spans="2:14">
      <c r="B151" s="47" t="s">
        <v>115</v>
      </c>
      <c r="C151" s="48" t="s">
        <v>116</v>
      </c>
      <c r="D151" s="48" t="s">
        <v>63</v>
      </c>
      <c r="E151" s="80">
        <v>221.1363548741696</v>
      </c>
      <c r="F151" s="80">
        <v>186.98368210032919</v>
      </c>
      <c r="G151" s="80"/>
      <c r="H151" s="80"/>
      <c r="I151" s="80"/>
      <c r="J151" s="80"/>
      <c r="K151" s="80"/>
      <c r="L151" s="80"/>
      <c r="M151" s="80"/>
      <c r="N151" s="80"/>
    </row>
    <row r="152" spans="2:14">
      <c r="B152" s="47"/>
      <c r="C152" s="48"/>
      <c r="D152" s="48"/>
      <c r="E152" s="80"/>
      <c r="F152" s="80"/>
      <c r="G152" s="80"/>
      <c r="H152" s="80"/>
      <c r="I152" s="80"/>
      <c r="J152" s="80"/>
      <c r="K152" s="80"/>
      <c r="L152" s="80"/>
      <c r="M152" s="80"/>
      <c r="N152" s="80"/>
    </row>
    <row r="153" spans="2:14">
      <c r="B153" s="50"/>
      <c r="C153" s="51"/>
      <c r="D153" s="51"/>
      <c r="E153" s="79" t="s">
        <v>64</v>
      </c>
      <c r="F153" s="79" t="s">
        <v>64</v>
      </c>
      <c r="G153" s="79"/>
      <c r="H153" s="79"/>
      <c r="I153" s="79"/>
      <c r="J153" s="79"/>
      <c r="K153" s="79"/>
      <c r="L153" s="79"/>
      <c r="M153" s="79"/>
      <c r="N153" s="79"/>
    </row>
    <row r="155" spans="2:14">
      <c r="E155" s="156"/>
      <c r="F155" s="156"/>
      <c r="G155" s="156"/>
      <c r="H155" s="156"/>
      <c r="I155" s="156"/>
      <c r="J155" s="156"/>
      <c r="K155" s="156"/>
      <c r="L155" s="156"/>
      <c r="M155" s="156"/>
      <c r="N155" s="156"/>
    </row>
    <row r="157" spans="2:14" ht="21">
      <c r="B157" s="431" t="s">
        <v>14</v>
      </c>
      <c r="C157" s="425"/>
      <c r="D157" s="425"/>
      <c r="G157" s="570" t="s">
        <v>279</v>
      </c>
      <c r="H157" s="571"/>
      <c r="I157" s="571"/>
      <c r="J157" s="572"/>
      <c r="K157" s="572"/>
      <c r="L157" s="572"/>
      <c r="M157" s="572"/>
      <c r="N157" s="572"/>
    </row>
    <row r="158" spans="2:14">
      <c r="B158" s="71" t="s">
        <v>31</v>
      </c>
      <c r="C158" s="71" t="s">
        <v>30</v>
      </c>
      <c r="D158" s="71" t="s">
        <v>32</v>
      </c>
      <c r="E158" s="72">
        <v>2016</v>
      </c>
      <c r="F158" s="72">
        <v>2017</v>
      </c>
      <c r="G158" s="72">
        <v>2018</v>
      </c>
      <c r="H158" s="72">
        <v>2019</v>
      </c>
      <c r="I158" s="72">
        <v>2020</v>
      </c>
      <c r="J158" s="72">
        <v>2021</v>
      </c>
      <c r="K158" s="72">
        <v>2022</v>
      </c>
      <c r="L158" s="72">
        <v>2023</v>
      </c>
      <c r="M158" s="72">
        <v>2024</v>
      </c>
      <c r="N158" s="72">
        <v>2025</v>
      </c>
    </row>
    <row r="159" spans="2:14">
      <c r="B159" s="159" t="str">
        <f t="shared" ref="B159:D178" si="70">B9</f>
        <v>GbE</v>
      </c>
      <c r="C159" s="160" t="str">
        <f t="shared" si="70"/>
        <v>500 m</v>
      </c>
      <c r="D159" s="161" t="str">
        <f t="shared" si="70"/>
        <v>SFP</v>
      </c>
      <c r="E159" s="468">
        <v>45.763121065</v>
      </c>
      <c r="F159" s="468">
        <v>38.398107000000003</v>
      </c>
      <c r="G159" s="468"/>
      <c r="H159" s="468"/>
      <c r="I159" s="468"/>
      <c r="J159" s="468"/>
      <c r="K159" s="468"/>
      <c r="L159" s="468"/>
      <c r="M159" s="468"/>
      <c r="N159" s="468"/>
    </row>
    <row r="160" spans="2:14">
      <c r="B160" s="162" t="str">
        <f t="shared" si="70"/>
        <v>GbE</v>
      </c>
      <c r="C160" s="163" t="str">
        <f t="shared" si="70"/>
        <v>10 km</v>
      </c>
      <c r="D160" s="164" t="str">
        <f t="shared" si="70"/>
        <v>SFP</v>
      </c>
      <c r="E160" s="468">
        <v>94.956878455999998</v>
      </c>
      <c r="F160" s="468">
        <v>62.377160200233909</v>
      </c>
      <c r="G160" s="468"/>
      <c r="H160" s="468"/>
      <c r="I160" s="468"/>
      <c r="J160" s="468"/>
      <c r="K160" s="468"/>
      <c r="L160" s="468"/>
      <c r="M160" s="468"/>
      <c r="N160" s="468"/>
    </row>
    <row r="161" spans="2:14">
      <c r="B161" s="162" t="str">
        <f t="shared" si="70"/>
        <v>GbE</v>
      </c>
      <c r="C161" s="163" t="str">
        <f t="shared" si="70"/>
        <v>40 km</v>
      </c>
      <c r="D161" s="164" t="str">
        <f t="shared" si="70"/>
        <v>SFP</v>
      </c>
      <c r="E161" s="468">
        <v>8.0014830827197496</v>
      </c>
      <c r="F161" s="468">
        <v>5.3816953356267128</v>
      </c>
      <c r="G161" s="468"/>
      <c r="H161" s="468"/>
      <c r="I161" s="468"/>
      <c r="J161" s="468"/>
      <c r="K161" s="468"/>
      <c r="L161" s="468"/>
      <c r="M161" s="468"/>
      <c r="N161" s="468"/>
    </row>
    <row r="162" spans="2:14">
      <c r="B162" s="162" t="str">
        <f t="shared" si="70"/>
        <v>GbE</v>
      </c>
      <c r="C162" s="163" t="str">
        <f t="shared" si="70"/>
        <v>80 km</v>
      </c>
      <c r="D162" s="164" t="str">
        <f t="shared" si="70"/>
        <v>SFP</v>
      </c>
      <c r="E162" s="468">
        <v>5.4436485260342007</v>
      </c>
      <c r="F162" s="468">
        <v>4.4704450954117947</v>
      </c>
      <c r="G162" s="468"/>
      <c r="H162" s="468"/>
      <c r="I162" s="468"/>
      <c r="J162" s="468"/>
      <c r="K162" s="468"/>
      <c r="L162" s="468"/>
      <c r="M162" s="468"/>
      <c r="N162" s="468"/>
    </row>
    <row r="163" spans="2:14">
      <c r="B163" s="165" t="str">
        <f t="shared" si="70"/>
        <v>GbE &amp; Fast Ethernet</v>
      </c>
      <c r="C163" s="166" t="str">
        <f t="shared" si="70"/>
        <v>Various</v>
      </c>
      <c r="D163" s="167" t="str">
        <f t="shared" si="70"/>
        <v>Legacy/discontinued</v>
      </c>
      <c r="E163" s="469">
        <v>3.6</v>
      </c>
      <c r="F163" s="469">
        <v>0</v>
      </c>
      <c r="G163" s="469"/>
      <c r="H163" s="469"/>
      <c r="I163" s="469"/>
      <c r="J163" s="469"/>
      <c r="K163" s="469"/>
      <c r="L163" s="469"/>
      <c r="M163" s="469"/>
      <c r="N163" s="469"/>
    </row>
    <row r="164" spans="2:14">
      <c r="B164" s="162" t="str">
        <f t="shared" si="70"/>
        <v>10GbE</v>
      </c>
      <c r="C164" s="163" t="str">
        <f t="shared" si="70"/>
        <v>300 m</v>
      </c>
      <c r="D164" s="164" t="str">
        <f t="shared" si="70"/>
        <v>XFP</v>
      </c>
      <c r="E164" s="468">
        <v>7.6676450000000003</v>
      </c>
      <c r="F164" s="468">
        <v>4.9103659999999998</v>
      </c>
      <c r="G164" s="468"/>
      <c r="H164" s="468"/>
      <c r="I164" s="468"/>
      <c r="J164" s="468"/>
      <c r="K164" s="468"/>
      <c r="L164" s="468"/>
      <c r="M164" s="468"/>
      <c r="N164" s="468"/>
    </row>
    <row r="165" spans="2:14">
      <c r="B165" s="162" t="str">
        <f t="shared" si="70"/>
        <v>10GbE</v>
      </c>
      <c r="C165" s="163" t="str">
        <f t="shared" si="70"/>
        <v>300 m</v>
      </c>
      <c r="D165" s="164" t="str">
        <f t="shared" si="70"/>
        <v>SFP+</v>
      </c>
      <c r="E165" s="468">
        <v>202.35770202004551</v>
      </c>
      <c r="F165" s="468">
        <v>188.72114215935508</v>
      </c>
      <c r="G165" s="468"/>
      <c r="H165" s="468"/>
      <c r="I165" s="468"/>
      <c r="J165" s="468"/>
      <c r="K165" s="468"/>
      <c r="L165" s="468"/>
      <c r="M165" s="468"/>
      <c r="N165" s="468"/>
    </row>
    <row r="166" spans="2:14">
      <c r="B166" s="162" t="str">
        <f t="shared" si="70"/>
        <v>10GbE LRM</v>
      </c>
      <c r="C166" s="163" t="str">
        <f t="shared" si="70"/>
        <v>220 m</v>
      </c>
      <c r="D166" s="164" t="str">
        <f t="shared" si="70"/>
        <v>SFP+</v>
      </c>
      <c r="E166" s="468">
        <v>9.5352954367439988</v>
      </c>
      <c r="F166" s="468">
        <v>7.2161380000000008</v>
      </c>
      <c r="G166" s="468"/>
      <c r="H166" s="468"/>
      <c r="I166" s="468"/>
      <c r="J166" s="468"/>
      <c r="K166" s="468"/>
      <c r="L166" s="468"/>
      <c r="M166" s="468"/>
      <c r="N166" s="468"/>
    </row>
    <row r="167" spans="2:14">
      <c r="B167" s="162" t="str">
        <f t="shared" si="70"/>
        <v>10GbE</v>
      </c>
      <c r="C167" s="163" t="str">
        <f t="shared" si="70"/>
        <v>10 km</v>
      </c>
      <c r="D167" s="164" t="str">
        <f t="shared" si="70"/>
        <v>XFP</v>
      </c>
      <c r="E167" s="468">
        <v>8.2627039704398832</v>
      </c>
      <c r="F167" s="468">
        <v>3.3792872222713641</v>
      </c>
      <c r="G167" s="468"/>
      <c r="H167" s="468"/>
      <c r="I167" s="468"/>
      <c r="J167" s="468"/>
      <c r="K167" s="468"/>
      <c r="L167" s="468"/>
      <c r="M167" s="468"/>
      <c r="N167" s="468"/>
    </row>
    <row r="168" spans="2:14">
      <c r="B168" s="162" t="str">
        <f t="shared" si="70"/>
        <v>10GbE</v>
      </c>
      <c r="C168" s="163" t="str">
        <f t="shared" si="70"/>
        <v>10 km</v>
      </c>
      <c r="D168" s="164" t="str">
        <f t="shared" si="70"/>
        <v>SFP+</v>
      </c>
      <c r="E168" s="468">
        <v>246.18213319313497</v>
      </c>
      <c r="F168" s="468">
        <v>205.875</v>
      </c>
      <c r="G168" s="468"/>
      <c r="H168" s="468"/>
      <c r="I168" s="468"/>
      <c r="J168" s="468"/>
      <c r="K168" s="468"/>
      <c r="L168" s="468"/>
      <c r="M168" s="468"/>
      <c r="N168" s="468"/>
    </row>
    <row r="169" spans="2:14">
      <c r="B169" s="162" t="str">
        <f t="shared" si="70"/>
        <v>10GbE</v>
      </c>
      <c r="C169" s="163" t="str">
        <f t="shared" si="70"/>
        <v>40 km</v>
      </c>
      <c r="D169" s="164" t="str">
        <f t="shared" si="70"/>
        <v>XFP</v>
      </c>
      <c r="E169" s="468">
        <v>30.978895627515001</v>
      </c>
      <c r="F169" s="468">
        <v>14.956408213872029</v>
      </c>
      <c r="G169" s="468"/>
      <c r="H169" s="468"/>
      <c r="I169" s="468"/>
      <c r="J169" s="468"/>
      <c r="K169" s="468"/>
      <c r="L169" s="468"/>
      <c r="M169" s="468"/>
      <c r="N169" s="468"/>
    </row>
    <row r="170" spans="2:14">
      <c r="B170" s="162" t="str">
        <f t="shared" si="70"/>
        <v>10GbE</v>
      </c>
      <c r="C170" s="163" t="str">
        <f t="shared" si="70"/>
        <v>40 km</v>
      </c>
      <c r="D170" s="164" t="str">
        <f t="shared" si="70"/>
        <v>SFP+</v>
      </c>
      <c r="E170" s="468">
        <v>49.314255569719556</v>
      </c>
      <c r="F170" s="468">
        <v>40.24149581356366</v>
      </c>
      <c r="G170" s="468"/>
      <c r="H170" s="468"/>
      <c r="I170" s="468"/>
      <c r="J170" s="468"/>
      <c r="K170" s="468"/>
      <c r="L170" s="468"/>
      <c r="M170" s="468"/>
      <c r="N170" s="468"/>
    </row>
    <row r="171" spans="2:14">
      <c r="B171" s="162" t="str">
        <f t="shared" si="70"/>
        <v>10GbE</v>
      </c>
      <c r="C171" s="163" t="str">
        <f t="shared" si="70"/>
        <v>80 km</v>
      </c>
      <c r="D171" s="164" t="str">
        <f t="shared" si="70"/>
        <v>XFP</v>
      </c>
      <c r="E171" s="468">
        <v>18.705963697892301</v>
      </c>
      <c r="F171" s="468">
        <v>2.6384714875083346</v>
      </c>
      <c r="G171" s="468"/>
      <c r="H171" s="468"/>
      <c r="I171" s="468"/>
      <c r="J171" s="468"/>
      <c r="K171" s="468"/>
      <c r="L171" s="468"/>
      <c r="M171" s="468"/>
      <c r="N171" s="468"/>
    </row>
    <row r="172" spans="2:14">
      <c r="B172" s="162" t="str">
        <f t="shared" si="70"/>
        <v>10GbE</v>
      </c>
      <c r="C172" s="163" t="str">
        <f t="shared" si="70"/>
        <v>80 km</v>
      </c>
      <c r="D172" s="164" t="str">
        <f t="shared" si="70"/>
        <v>SFP+</v>
      </c>
      <c r="E172" s="468">
        <v>15.89513332813862</v>
      </c>
      <c r="F172" s="468">
        <v>18.666526637661988</v>
      </c>
      <c r="G172" s="468"/>
      <c r="H172" s="468"/>
      <c r="I172" s="468"/>
      <c r="J172" s="468"/>
      <c r="K172" s="468"/>
      <c r="L172" s="468"/>
      <c r="M172" s="468"/>
      <c r="N172" s="468"/>
    </row>
    <row r="173" spans="2:14">
      <c r="B173" s="165" t="str">
        <f t="shared" si="70"/>
        <v>10GbE</v>
      </c>
      <c r="C173" s="166" t="str">
        <f t="shared" si="70"/>
        <v>Various</v>
      </c>
      <c r="D173" s="167" t="str">
        <f t="shared" si="70"/>
        <v>Legacy/discontinued</v>
      </c>
      <c r="E173" s="469">
        <v>6.4463090300000001</v>
      </c>
      <c r="F173" s="469">
        <v>2.2937660000000006</v>
      </c>
      <c r="G173" s="469"/>
      <c r="H173" s="469"/>
      <c r="I173" s="469"/>
      <c r="J173" s="469"/>
      <c r="K173" s="469"/>
      <c r="L173" s="469"/>
      <c r="M173" s="469"/>
      <c r="N173" s="469"/>
    </row>
    <row r="174" spans="2:14">
      <c r="B174" s="159" t="str">
        <f t="shared" si="70"/>
        <v>25GbE SR</v>
      </c>
      <c r="C174" s="160" t="str">
        <f t="shared" si="70"/>
        <v>100 - 300 m</v>
      </c>
      <c r="D174" s="161" t="str">
        <f t="shared" si="70"/>
        <v>SFP28</v>
      </c>
      <c r="E174" s="470">
        <v>1.3373250000000001</v>
      </c>
      <c r="F174" s="470">
        <v>13.527578999999998</v>
      </c>
      <c r="G174" s="470"/>
      <c r="H174" s="470"/>
      <c r="I174" s="470"/>
      <c r="J174" s="470"/>
      <c r="K174" s="470"/>
      <c r="L174" s="470"/>
      <c r="M174" s="470"/>
      <c r="N174" s="470"/>
    </row>
    <row r="175" spans="2:14">
      <c r="B175" s="162" t="str">
        <f t="shared" si="70"/>
        <v>25GbE LR</v>
      </c>
      <c r="C175" s="163" t="str">
        <f t="shared" si="70"/>
        <v>10 km</v>
      </c>
      <c r="D175" s="164" t="str">
        <f t="shared" si="70"/>
        <v>SFP28</v>
      </c>
      <c r="E175" s="468">
        <v>2.0749810000000002</v>
      </c>
      <c r="F175" s="468">
        <v>5.6594963069142326</v>
      </c>
      <c r="G175" s="468"/>
      <c r="H175" s="468"/>
      <c r="I175" s="468"/>
      <c r="J175" s="468"/>
      <c r="K175" s="468"/>
      <c r="L175" s="468"/>
      <c r="M175" s="468"/>
      <c r="N175" s="468"/>
    </row>
    <row r="176" spans="2:14">
      <c r="B176" s="162" t="str">
        <f t="shared" si="70"/>
        <v>25GbE ER</v>
      </c>
      <c r="C176" s="163" t="str">
        <f t="shared" si="70"/>
        <v>40 km</v>
      </c>
      <c r="D176" s="164" t="str">
        <f t="shared" si="70"/>
        <v>SFP28</v>
      </c>
      <c r="E176" s="468">
        <v>0</v>
      </c>
      <c r="F176" s="468">
        <v>0</v>
      </c>
      <c r="G176" s="468"/>
      <c r="H176" s="468"/>
      <c r="I176" s="468"/>
      <c r="J176" s="468"/>
      <c r="K176" s="468"/>
      <c r="L176" s="468"/>
      <c r="M176" s="468"/>
      <c r="N176" s="468"/>
    </row>
    <row r="177" spans="2:14">
      <c r="B177" s="159" t="str">
        <f t="shared" si="70"/>
        <v>40G SR4</v>
      </c>
      <c r="C177" s="160" t="str">
        <f t="shared" si="70"/>
        <v>100 m</v>
      </c>
      <c r="D177" s="161" t="str">
        <f t="shared" si="70"/>
        <v>QSFP+</v>
      </c>
      <c r="E177" s="470">
        <v>61.814562208888887</v>
      </c>
      <c r="F177" s="470">
        <v>63.806447873340716</v>
      </c>
      <c r="G177" s="470"/>
      <c r="H177" s="470"/>
      <c r="I177" s="470"/>
      <c r="J177" s="470"/>
      <c r="K177" s="470"/>
      <c r="L177" s="470"/>
      <c r="M177" s="470"/>
      <c r="N177" s="470"/>
    </row>
    <row r="178" spans="2:14">
      <c r="B178" s="162" t="str">
        <f t="shared" si="70"/>
        <v>40GbE MM duplex</v>
      </c>
      <c r="C178" s="163" t="str">
        <f t="shared" si="70"/>
        <v>100 m</v>
      </c>
      <c r="D178" s="164" t="str">
        <f t="shared" si="70"/>
        <v>QSFP+</v>
      </c>
      <c r="E178" s="468">
        <v>79.791796000000005</v>
      </c>
      <c r="F178" s="468">
        <v>96.973051599999991</v>
      </c>
      <c r="G178" s="468"/>
      <c r="H178" s="468"/>
      <c r="I178" s="468"/>
      <c r="J178" s="468"/>
      <c r="K178" s="468"/>
      <c r="L178" s="468"/>
      <c r="M178" s="468"/>
      <c r="N178" s="468"/>
    </row>
    <row r="179" spans="2:14">
      <c r="B179" s="162" t="str">
        <f t="shared" ref="B179:D198" si="71">B29</f>
        <v>40GbE eSR</v>
      </c>
      <c r="C179" s="163" t="str">
        <f t="shared" si="71"/>
        <v>300 m</v>
      </c>
      <c r="D179" s="164" t="str">
        <f t="shared" si="71"/>
        <v>QSFP+</v>
      </c>
      <c r="E179" s="468">
        <v>29.361883310000003</v>
      </c>
      <c r="F179" s="468">
        <v>37.789000000000001</v>
      </c>
      <c r="G179" s="468"/>
      <c r="H179" s="468"/>
      <c r="I179" s="468"/>
      <c r="J179" s="468"/>
      <c r="K179" s="468"/>
      <c r="L179" s="468"/>
      <c r="M179" s="468"/>
      <c r="N179" s="468"/>
    </row>
    <row r="180" spans="2:14">
      <c r="B180" s="162" t="str">
        <f t="shared" si="71"/>
        <v>40 GbE PSM4</v>
      </c>
      <c r="C180" s="163" t="str">
        <f t="shared" si="71"/>
        <v>500 m</v>
      </c>
      <c r="D180" s="164" t="str">
        <f t="shared" si="71"/>
        <v>QSFP+</v>
      </c>
      <c r="E180" s="471">
        <v>206.04404776999999</v>
      </c>
      <c r="F180" s="471">
        <v>161.25879399999999</v>
      </c>
      <c r="G180" s="471"/>
      <c r="H180" s="471"/>
      <c r="I180" s="471"/>
      <c r="J180" s="471"/>
      <c r="K180" s="471"/>
      <c r="L180" s="471"/>
      <c r="M180" s="471"/>
      <c r="N180" s="471"/>
    </row>
    <row r="181" spans="2:14">
      <c r="B181" s="162" t="str">
        <f t="shared" si="71"/>
        <v>40GbE (FR)</v>
      </c>
      <c r="C181" s="163" t="str">
        <f t="shared" si="71"/>
        <v>2 km</v>
      </c>
      <c r="D181" s="164" t="str">
        <f t="shared" si="71"/>
        <v>CFP</v>
      </c>
      <c r="E181" s="468">
        <v>3.6147868986222087</v>
      </c>
      <c r="F181" s="468">
        <v>2.1111758458730683</v>
      </c>
      <c r="G181" s="468"/>
      <c r="H181" s="468"/>
      <c r="I181" s="468"/>
      <c r="J181" s="468"/>
      <c r="K181" s="468"/>
      <c r="L181" s="468"/>
      <c r="M181" s="468"/>
      <c r="N181" s="468"/>
    </row>
    <row r="182" spans="2:14">
      <c r="B182" s="162" t="str">
        <f t="shared" si="71"/>
        <v>40GbE (LR4 subspec)</v>
      </c>
      <c r="C182" s="163" t="str">
        <f t="shared" si="71"/>
        <v>2 km</v>
      </c>
      <c r="D182" s="164" t="str">
        <f t="shared" si="71"/>
        <v>QSFP+</v>
      </c>
      <c r="E182" s="468">
        <v>177.55117799999999</v>
      </c>
      <c r="F182" s="468">
        <v>277.09314268000003</v>
      </c>
      <c r="G182" s="468"/>
      <c r="H182" s="468"/>
      <c r="I182" s="468"/>
      <c r="J182" s="468"/>
      <c r="K182" s="468"/>
      <c r="L182" s="468"/>
      <c r="M182" s="468"/>
      <c r="N182" s="468"/>
    </row>
    <row r="183" spans="2:14">
      <c r="B183" s="162" t="str">
        <f t="shared" si="71"/>
        <v>40GbE</v>
      </c>
      <c r="C183" s="163" t="str">
        <f t="shared" si="71"/>
        <v>10 km</v>
      </c>
      <c r="D183" s="164" t="str">
        <f t="shared" si="71"/>
        <v>CFP</v>
      </c>
      <c r="E183" s="468">
        <v>7.8193956068084791</v>
      </c>
      <c r="F183" s="468">
        <v>3.8446607087985556</v>
      </c>
      <c r="G183" s="468"/>
      <c r="H183" s="468"/>
      <c r="I183" s="468"/>
      <c r="J183" s="468"/>
      <c r="K183" s="468"/>
      <c r="L183" s="468"/>
      <c r="M183" s="468"/>
      <c r="N183" s="468"/>
    </row>
    <row r="184" spans="2:14">
      <c r="B184" s="162" t="str">
        <f t="shared" si="71"/>
        <v>40GbE</v>
      </c>
      <c r="C184" s="163" t="str">
        <f t="shared" si="71"/>
        <v>10 km</v>
      </c>
      <c r="D184" s="164" t="str">
        <f t="shared" si="71"/>
        <v>QSFP+</v>
      </c>
      <c r="E184" s="468">
        <v>139.9656742823521</v>
      </c>
      <c r="F184" s="468">
        <v>170.32318072539266</v>
      </c>
      <c r="G184" s="468"/>
      <c r="H184" s="468"/>
      <c r="I184" s="468"/>
      <c r="J184" s="468"/>
      <c r="K184" s="468"/>
      <c r="L184" s="468"/>
      <c r="M184" s="468"/>
      <c r="N184" s="468"/>
    </row>
    <row r="185" spans="2:14">
      <c r="B185" s="165" t="str">
        <f t="shared" si="71"/>
        <v>40GbE</v>
      </c>
      <c r="C185" s="166" t="str">
        <f t="shared" si="71"/>
        <v>40 km</v>
      </c>
      <c r="D185" s="167" t="str">
        <f t="shared" si="71"/>
        <v>all</v>
      </c>
      <c r="E185" s="469">
        <v>8.1879420954829136</v>
      </c>
      <c r="F185" s="469">
        <v>7.9265538087967364</v>
      </c>
      <c r="G185" s="469"/>
      <c r="H185" s="469"/>
      <c r="I185" s="469"/>
      <c r="J185" s="469"/>
      <c r="K185" s="469"/>
      <c r="L185" s="469"/>
      <c r="M185" s="469"/>
      <c r="N185" s="469"/>
    </row>
    <row r="186" spans="2:14">
      <c r="B186" s="159" t="str">
        <f t="shared" si="71"/>
        <v xml:space="preserve">50G </v>
      </c>
      <c r="C186" s="160" t="str">
        <f t="shared" si="71"/>
        <v>100 m</v>
      </c>
      <c r="D186" s="161" t="str">
        <f t="shared" si="71"/>
        <v>all</v>
      </c>
      <c r="E186" s="470">
        <v>0</v>
      </c>
      <c r="F186" s="470">
        <v>0</v>
      </c>
      <c r="G186" s="470"/>
      <c r="H186" s="470"/>
      <c r="I186" s="470"/>
      <c r="J186" s="470"/>
      <c r="K186" s="470"/>
      <c r="L186" s="470"/>
      <c r="M186" s="470"/>
      <c r="N186" s="470"/>
    </row>
    <row r="187" spans="2:14">
      <c r="B187" s="162" t="str">
        <f t="shared" si="71"/>
        <v xml:space="preserve">50G </v>
      </c>
      <c r="C187" s="163" t="str">
        <f t="shared" si="71"/>
        <v>2 km</v>
      </c>
      <c r="D187" s="164" t="str">
        <f t="shared" si="71"/>
        <v>all</v>
      </c>
      <c r="E187" s="468">
        <v>0</v>
      </c>
      <c r="F187" s="468">
        <v>0</v>
      </c>
      <c r="G187" s="468"/>
      <c r="H187" s="468"/>
      <c r="I187" s="468"/>
      <c r="J187" s="468"/>
      <c r="K187" s="468"/>
      <c r="L187" s="468"/>
      <c r="M187" s="468"/>
      <c r="N187" s="468"/>
    </row>
    <row r="188" spans="2:14">
      <c r="B188" s="162" t="str">
        <f t="shared" si="71"/>
        <v xml:space="preserve">50G </v>
      </c>
      <c r="C188" s="163" t="str">
        <f t="shared" si="71"/>
        <v>10 km</v>
      </c>
      <c r="D188" s="164" t="str">
        <f t="shared" si="71"/>
        <v>all</v>
      </c>
      <c r="E188" s="468">
        <v>0</v>
      </c>
      <c r="F188" s="468">
        <v>0</v>
      </c>
      <c r="G188" s="468"/>
      <c r="H188" s="468"/>
      <c r="I188" s="468"/>
      <c r="J188" s="468"/>
      <c r="K188" s="468"/>
      <c r="L188" s="468"/>
      <c r="M188" s="468"/>
      <c r="N188" s="468"/>
    </row>
    <row r="189" spans="2:14">
      <c r="B189" s="162" t="str">
        <f t="shared" si="71"/>
        <v xml:space="preserve">50G </v>
      </c>
      <c r="C189" s="163" t="str">
        <f t="shared" si="71"/>
        <v>40 km</v>
      </c>
      <c r="D189" s="164" t="str">
        <f t="shared" si="71"/>
        <v>all</v>
      </c>
      <c r="E189" s="468">
        <v>0</v>
      </c>
      <c r="F189" s="468">
        <v>0</v>
      </c>
      <c r="G189" s="468"/>
      <c r="H189" s="468"/>
      <c r="I189" s="468"/>
      <c r="J189" s="468"/>
      <c r="K189" s="468"/>
      <c r="L189" s="468"/>
      <c r="M189" s="468"/>
      <c r="N189" s="468"/>
    </row>
    <row r="190" spans="2:14">
      <c r="B190" s="162" t="str">
        <f t="shared" si="71"/>
        <v xml:space="preserve">50G </v>
      </c>
      <c r="C190" s="163" t="str">
        <f t="shared" si="71"/>
        <v>80 km</v>
      </c>
      <c r="D190" s="164" t="str">
        <f t="shared" si="71"/>
        <v>all</v>
      </c>
      <c r="E190" s="468">
        <v>0</v>
      </c>
      <c r="F190" s="468">
        <v>0</v>
      </c>
      <c r="G190" s="468"/>
      <c r="H190" s="468"/>
      <c r="I190" s="468"/>
      <c r="J190" s="468"/>
      <c r="K190" s="468"/>
      <c r="L190" s="468"/>
      <c r="M190" s="468"/>
      <c r="N190" s="468"/>
    </row>
    <row r="191" spans="2:14">
      <c r="B191" s="159" t="str">
        <f t="shared" si="71"/>
        <v>100G</v>
      </c>
      <c r="C191" s="160" t="str">
        <f t="shared" si="71"/>
        <v>100 m</v>
      </c>
      <c r="D191" s="161" t="str">
        <f t="shared" si="71"/>
        <v>CFP</v>
      </c>
      <c r="E191" s="470">
        <v>21.078782</v>
      </c>
      <c r="F191" s="470">
        <v>8.8030050000000024</v>
      </c>
      <c r="G191" s="470"/>
      <c r="H191" s="470"/>
      <c r="I191" s="470"/>
      <c r="J191" s="470"/>
      <c r="K191" s="470"/>
      <c r="L191" s="470"/>
      <c r="M191" s="470"/>
      <c r="N191" s="470"/>
    </row>
    <row r="192" spans="2:14">
      <c r="B192" s="162" t="str">
        <f t="shared" si="71"/>
        <v>100G</v>
      </c>
      <c r="C192" s="163" t="str">
        <f t="shared" si="71"/>
        <v>100 m</v>
      </c>
      <c r="D192" s="164" t="str">
        <f t="shared" si="71"/>
        <v>CFP2/4</v>
      </c>
      <c r="E192" s="468">
        <v>5.2611999999999997</v>
      </c>
      <c r="F192" s="468">
        <v>2.4791280000000007</v>
      </c>
      <c r="G192" s="468"/>
      <c r="H192" s="468"/>
      <c r="I192" s="468"/>
      <c r="J192" s="468"/>
      <c r="K192" s="468"/>
      <c r="L192" s="468"/>
      <c r="M192" s="468"/>
      <c r="N192" s="468"/>
    </row>
    <row r="193" spans="2:14">
      <c r="B193" s="162" t="str">
        <f t="shared" si="71"/>
        <v>100G SR4</v>
      </c>
      <c r="C193" s="163" t="str">
        <f t="shared" si="71"/>
        <v>100 m</v>
      </c>
      <c r="D193" s="164" t="str">
        <f t="shared" si="71"/>
        <v>QSFP28</v>
      </c>
      <c r="E193" s="468">
        <v>72.281363999999996</v>
      </c>
      <c r="F193" s="487">
        <v>113.36232738072</v>
      </c>
      <c r="G193" s="468"/>
      <c r="H193" s="468"/>
      <c r="I193" s="468"/>
      <c r="J193" s="468"/>
      <c r="K193" s="468"/>
      <c r="L193" s="468"/>
      <c r="M193" s="468"/>
      <c r="N193" s="468"/>
    </row>
    <row r="194" spans="2:14">
      <c r="B194" s="162" t="str">
        <f t="shared" si="71"/>
        <v>100G SR2</v>
      </c>
      <c r="C194" s="163" t="str">
        <f t="shared" si="71"/>
        <v>100 m</v>
      </c>
      <c r="D194" s="164" t="str">
        <f t="shared" si="71"/>
        <v>SFP-DD, DSFP</v>
      </c>
      <c r="E194" s="468">
        <v>0</v>
      </c>
      <c r="F194" s="487">
        <v>0</v>
      </c>
      <c r="G194" s="487"/>
      <c r="H194" s="487"/>
      <c r="I194" s="487"/>
      <c r="J194" s="487"/>
      <c r="K194" s="487"/>
      <c r="L194" s="487"/>
      <c r="M194" s="487"/>
      <c r="N194" s="487"/>
    </row>
    <row r="195" spans="2:14">
      <c r="B195" s="162" t="str">
        <f t="shared" si="71"/>
        <v>100G MM Duplex</v>
      </c>
      <c r="C195" s="163" t="str">
        <f t="shared" si="71"/>
        <v>100 m</v>
      </c>
      <c r="D195" s="164" t="str">
        <f t="shared" si="71"/>
        <v>QSFP28</v>
      </c>
      <c r="E195" s="468">
        <v>0</v>
      </c>
      <c r="F195" s="468">
        <v>0</v>
      </c>
      <c r="G195" s="468"/>
      <c r="H195" s="468"/>
      <c r="I195" s="468"/>
      <c r="J195" s="468"/>
      <c r="K195" s="468"/>
      <c r="L195" s="468"/>
      <c r="M195" s="468"/>
      <c r="N195" s="468"/>
    </row>
    <row r="196" spans="2:14">
      <c r="B196" s="162" t="str">
        <f t="shared" si="71"/>
        <v>100G eSR</v>
      </c>
      <c r="C196" s="163" t="str">
        <f t="shared" si="71"/>
        <v>300 m</v>
      </c>
      <c r="D196" s="164" t="str">
        <f t="shared" si="71"/>
        <v>QSFP28</v>
      </c>
      <c r="E196" s="468">
        <v>0</v>
      </c>
      <c r="F196" s="468">
        <v>0</v>
      </c>
      <c r="G196" s="468"/>
      <c r="H196" s="468"/>
      <c r="I196" s="468"/>
      <c r="J196" s="468"/>
      <c r="K196" s="468"/>
      <c r="L196" s="468"/>
      <c r="M196" s="468"/>
      <c r="N196" s="468"/>
    </row>
    <row r="197" spans="2:14">
      <c r="B197" s="162" t="str">
        <f t="shared" si="71"/>
        <v>100G PSM4</v>
      </c>
      <c r="C197" s="163" t="str">
        <f t="shared" si="71"/>
        <v>500 m</v>
      </c>
      <c r="D197" s="164" t="str">
        <f t="shared" si="71"/>
        <v>QSFP28</v>
      </c>
      <c r="E197" s="468">
        <v>67.773890240000014</v>
      </c>
      <c r="F197" s="468">
        <v>158.09400299999999</v>
      </c>
      <c r="G197" s="468"/>
      <c r="H197" s="468"/>
      <c r="I197" s="468"/>
      <c r="J197" s="468"/>
      <c r="K197" s="468"/>
      <c r="L197" s="468"/>
      <c r="M197" s="468"/>
      <c r="N197" s="468"/>
    </row>
    <row r="198" spans="2:14">
      <c r="B198" s="162" t="str">
        <f t="shared" si="71"/>
        <v>100G DR</v>
      </c>
      <c r="C198" s="163" t="str">
        <f t="shared" si="71"/>
        <v>500 m</v>
      </c>
      <c r="D198" s="164" t="str">
        <f t="shared" si="71"/>
        <v>QSFP28</v>
      </c>
      <c r="E198" s="468">
        <v>0</v>
      </c>
      <c r="F198" s="468">
        <v>0</v>
      </c>
      <c r="G198" s="468"/>
      <c r="H198" s="468"/>
      <c r="I198" s="468"/>
      <c r="J198" s="468"/>
      <c r="K198" s="468"/>
      <c r="L198" s="468"/>
      <c r="M198" s="468"/>
      <c r="N198" s="468"/>
    </row>
    <row r="199" spans="2:14">
      <c r="B199" s="162" t="str">
        <f t="shared" ref="B199:D215" si="72">B49</f>
        <v>100G FR</v>
      </c>
      <c r="C199" s="163" t="str">
        <f t="shared" si="72"/>
        <v>2 km</v>
      </c>
      <c r="D199" s="164" t="str">
        <f t="shared" si="72"/>
        <v>QSFP28</v>
      </c>
      <c r="E199" s="468">
        <v>55.125374999999998</v>
      </c>
      <c r="F199" s="468">
        <v>307.53544499999998</v>
      </c>
      <c r="G199" s="468"/>
      <c r="H199" s="468"/>
      <c r="I199" s="468"/>
      <c r="J199" s="468"/>
      <c r="K199" s="468"/>
      <c r="L199" s="468"/>
      <c r="M199" s="468"/>
      <c r="N199" s="468"/>
    </row>
    <row r="200" spans="2:14">
      <c r="B200" s="162" t="str">
        <f t="shared" si="72"/>
        <v>100G CWDM4</v>
      </c>
      <c r="C200" s="163" t="str">
        <f t="shared" si="72"/>
        <v>2 km</v>
      </c>
      <c r="D200" s="164" t="str">
        <f t="shared" si="72"/>
        <v>QSFP28</v>
      </c>
      <c r="E200" s="468">
        <v>25.566254999999995</v>
      </c>
      <c r="F200" s="468">
        <v>190.37908500000003</v>
      </c>
      <c r="G200" s="468"/>
      <c r="H200" s="468"/>
      <c r="I200" s="468"/>
      <c r="J200" s="468"/>
      <c r="K200" s="468"/>
      <c r="L200" s="468"/>
      <c r="M200" s="468"/>
      <c r="N200" s="468"/>
    </row>
    <row r="201" spans="2:14">
      <c r="B201" s="162" t="str">
        <f t="shared" si="72"/>
        <v>100G FR</v>
      </c>
      <c r="C201" s="163" t="str">
        <f t="shared" si="72"/>
        <v>2 km</v>
      </c>
      <c r="D201" s="164" t="str">
        <f t="shared" si="72"/>
        <v>QSFP28</v>
      </c>
      <c r="E201" s="468">
        <v>0</v>
      </c>
      <c r="F201" s="468">
        <v>0</v>
      </c>
      <c r="G201" s="468"/>
      <c r="H201" s="468"/>
      <c r="I201" s="468"/>
      <c r="J201" s="468"/>
      <c r="K201" s="468"/>
      <c r="L201" s="468"/>
      <c r="M201" s="468"/>
      <c r="N201" s="468"/>
    </row>
    <row r="202" spans="2:14">
      <c r="B202" s="162" t="str">
        <f t="shared" si="72"/>
        <v>100G</v>
      </c>
      <c r="C202" s="163" t="str">
        <f t="shared" si="72"/>
        <v>10 km</v>
      </c>
      <c r="D202" s="164" t="str">
        <f t="shared" si="72"/>
        <v>CFP</v>
      </c>
      <c r="E202" s="468">
        <v>387.84002208207454</v>
      </c>
      <c r="F202" s="468">
        <v>186.42675405916248</v>
      </c>
      <c r="G202" s="468"/>
      <c r="H202" s="468"/>
      <c r="I202" s="468"/>
      <c r="J202" s="468"/>
      <c r="K202" s="468"/>
      <c r="L202" s="468"/>
      <c r="M202" s="468"/>
      <c r="N202" s="468"/>
    </row>
    <row r="203" spans="2:14">
      <c r="B203" s="162" t="str">
        <f t="shared" si="72"/>
        <v>100G</v>
      </c>
      <c r="C203" s="163" t="str">
        <f t="shared" si="72"/>
        <v>10 km</v>
      </c>
      <c r="D203" s="164" t="str">
        <f t="shared" si="72"/>
        <v>CFP2/4</v>
      </c>
      <c r="E203" s="468">
        <v>265.89292589706986</v>
      </c>
      <c r="F203" s="468">
        <v>167.37814313065076</v>
      </c>
      <c r="G203" s="468"/>
      <c r="H203" s="468"/>
      <c r="I203" s="468"/>
      <c r="J203" s="468"/>
      <c r="K203" s="468"/>
      <c r="L203" s="468"/>
      <c r="M203" s="468"/>
      <c r="N203" s="468"/>
    </row>
    <row r="204" spans="2:14">
      <c r="B204" s="162" t="str">
        <f t="shared" si="72"/>
        <v>100G LR4</v>
      </c>
      <c r="C204" s="163" t="str">
        <f t="shared" si="72"/>
        <v>10 km</v>
      </c>
      <c r="D204" s="164" t="str">
        <f t="shared" si="72"/>
        <v>QSFP28</v>
      </c>
      <c r="E204" s="468">
        <v>175.29210971636297</v>
      </c>
      <c r="F204" s="468">
        <v>434.82240000000002</v>
      </c>
      <c r="G204" s="468"/>
      <c r="H204" s="468"/>
      <c r="I204" s="468"/>
      <c r="J204" s="468"/>
      <c r="K204" s="468"/>
      <c r="L204" s="468"/>
      <c r="M204" s="468"/>
      <c r="N204" s="468"/>
    </row>
    <row r="205" spans="2:14">
      <c r="B205" s="162" t="str">
        <f t="shared" si="72"/>
        <v>100G 4WDM10</v>
      </c>
      <c r="C205" s="163" t="str">
        <f t="shared" si="72"/>
        <v>10 km</v>
      </c>
      <c r="D205" s="164" t="str">
        <f t="shared" si="72"/>
        <v>QSFP28</v>
      </c>
      <c r="E205" s="468">
        <v>0</v>
      </c>
      <c r="F205" s="468">
        <v>22.5</v>
      </c>
      <c r="G205" s="468"/>
      <c r="H205" s="468"/>
      <c r="I205" s="468"/>
      <c r="J205" s="468"/>
      <c r="K205" s="468"/>
      <c r="L205" s="468"/>
      <c r="M205" s="468"/>
      <c r="N205" s="468"/>
    </row>
    <row r="206" spans="2:14">
      <c r="B206" s="162" t="str">
        <f t="shared" si="72"/>
        <v>100G 4WDM20</v>
      </c>
      <c r="C206" s="163" t="str">
        <f t="shared" si="72"/>
        <v>20 km</v>
      </c>
      <c r="D206" s="164" t="str">
        <f t="shared" si="72"/>
        <v>QSFP28</v>
      </c>
      <c r="E206" s="468">
        <v>0</v>
      </c>
      <c r="F206" s="468">
        <v>0</v>
      </c>
      <c r="G206" s="468"/>
      <c r="H206" s="468"/>
      <c r="I206" s="468"/>
      <c r="J206" s="468"/>
      <c r="K206" s="468"/>
      <c r="L206" s="468"/>
      <c r="M206" s="468"/>
      <c r="N206" s="468"/>
    </row>
    <row r="207" spans="2:14">
      <c r="B207" s="162" t="str">
        <f t="shared" si="72"/>
        <v>100G ER4, ER4-Lite</v>
      </c>
      <c r="C207" s="163" t="str">
        <f t="shared" si="72"/>
        <v>40 km</v>
      </c>
      <c r="D207" s="164" t="str">
        <f t="shared" si="72"/>
        <v>all</v>
      </c>
      <c r="E207" s="468">
        <v>67.047040204140799</v>
      </c>
      <c r="F207" s="468">
        <v>62.072948163045439</v>
      </c>
      <c r="G207" s="468"/>
      <c r="H207" s="468"/>
      <c r="I207" s="468"/>
      <c r="J207" s="468"/>
      <c r="K207" s="468"/>
      <c r="L207" s="468"/>
      <c r="M207" s="468"/>
      <c r="N207" s="468"/>
    </row>
    <row r="208" spans="2:14">
      <c r="B208" s="155" t="str">
        <f t="shared" si="72"/>
        <v>200G SR4</v>
      </c>
      <c r="C208" s="154" t="str">
        <f t="shared" si="72"/>
        <v>100 m</v>
      </c>
      <c r="D208" s="153" t="str">
        <f t="shared" si="72"/>
        <v>QSFP56</v>
      </c>
      <c r="E208" s="470">
        <v>0</v>
      </c>
      <c r="F208" s="470">
        <v>0</v>
      </c>
      <c r="G208" s="470"/>
      <c r="H208" s="470"/>
      <c r="I208" s="470"/>
      <c r="J208" s="470"/>
      <c r="K208" s="470"/>
      <c r="L208" s="470"/>
      <c r="M208" s="470"/>
      <c r="N208" s="470"/>
    </row>
    <row r="209" spans="2:14">
      <c r="B209" s="47" t="str">
        <f t="shared" si="72"/>
        <v>2x200 (400G-SR8)</v>
      </c>
      <c r="C209" s="48" t="str">
        <f t="shared" si="72"/>
        <v>100 m</v>
      </c>
      <c r="D209" s="49" t="str">
        <f t="shared" si="72"/>
        <v>OSFP, QSFP-DD</v>
      </c>
      <c r="E209" s="468">
        <v>0</v>
      </c>
      <c r="F209" s="468">
        <v>0</v>
      </c>
      <c r="G209" s="468"/>
      <c r="H209" s="468"/>
      <c r="I209" s="468"/>
      <c r="J209" s="468"/>
      <c r="K209" s="468"/>
      <c r="L209" s="468"/>
      <c r="M209" s="468"/>
      <c r="N209" s="468"/>
    </row>
    <row r="210" spans="2:14">
      <c r="B210" s="47" t="str">
        <f t="shared" si="72"/>
        <v>200G FR4</v>
      </c>
      <c r="C210" s="48" t="str">
        <f t="shared" si="72"/>
        <v>2 km</v>
      </c>
      <c r="D210" s="49" t="str">
        <f t="shared" si="72"/>
        <v>QSFP56</v>
      </c>
      <c r="E210" s="468">
        <v>0</v>
      </c>
      <c r="F210" s="468">
        <v>0</v>
      </c>
      <c r="G210" s="468"/>
      <c r="H210" s="468"/>
      <c r="I210" s="468"/>
      <c r="J210" s="468"/>
      <c r="K210" s="468"/>
      <c r="L210" s="468"/>
      <c r="M210" s="468"/>
      <c r="N210" s="468"/>
    </row>
    <row r="211" spans="2:14">
      <c r="B211" s="50" t="str">
        <f t="shared" si="72"/>
        <v>2x200G FR4</v>
      </c>
      <c r="C211" s="51" t="str">
        <f t="shared" si="72"/>
        <v>2 km</v>
      </c>
      <c r="D211" s="52" t="str">
        <f t="shared" si="72"/>
        <v>OSFP</v>
      </c>
      <c r="E211" s="469">
        <v>0</v>
      </c>
      <c r="F211" s="469">
        <v>0</v>
      </c>
      <c r="G211" s="469"/>
      <c r="H211" s="469"/>
      <c r="I211" s="469"/>
      <c r="J211" s="469"/>
      <c r="K211" s="469"/>
      <c r="L211" s="469"/>
      <c r="M211" s="469"/>
      <c r="N211" s="469"/>
    </row>
    <row r="212" spans="2:14">
      <c r="B212" s="155" t="str">
        <f t="shared" si="72"/>
        <v>400G SR4.2</v>
      </c>
      <c r="C212" s="154" t="str">
        <f t="shared" si="72"/>
        <v>100 m</v>
      </c>
      <c r="D212" s="153" t="str">
        <f t="shared" si="72"/>
        <v>all</v>
      </c>
      <c r="E212" s="470">
        <v>0</v>
      </c>
      <c r="F212" s="470">
        <v>0</v>
      </c>
      <c r="G212" s="470"/>
      <c r="H212" s="470"/>
      <c r="I212" s="470"/>
      <c r="J212" s="470"/>
      <c r="K212" s="470"/>
      <c r="L212" s="470"/>
      <c r="M212" s="470"/>
      <c r="N212" s="470"/>
    </row>
    <row r="213" spans="2:14">
      <c r="B213" s="47" t="str">
        <f t="shared" si="72"/>
        <v>400G DR4</v>
      </c>
      <c r="C213" s="48" t="str">
        <f t="shared" si="72"/>
        <v>500 m</v>
      </c>
      <c r="D213" s="49" t="str">
        <f t="shared" si="72"/>
        <v>all</v>
      </c>
      <c r="E213" s="468">
        <v>0</v>
      </c>
      <c r="F213" s="468">
        <v>0</v>
      </c>
      <c r="G213" s="468"/>
      <c r="H213" s="468"/>
      <c r="I213" s="468"/>
      <c r="J213" s="468"/>
      <c r="K213" s="468"/>
      <c r="L213" s="468"/>
      <c r="M213" s="468"/>
      <c r="N213" s="468"/>
    </row>
    <row r="214" spans="2:14">
      <c r="B214" s="47" t="str">
        <f t="shared" si="72"/>
        <v>400G FR4, FR8</v>
      </c>
      <c r="C214" s="48" t="str">
        <f t="shared" si="72"/>
        <v>2 km</v>
      </c>
      <c r="D214" s="49" t="str">
        <f t="shared" si="72"/>
        <v>all</v>
      </c>
      <c r="E214" s="468">
        <v>0</v>
      </c>
      <c r="F214" s="468">
        <v>8.1299999999999997E-2</v>
      </c>
      <c r="G214" s="468"/>
      <c r="H214" s="468"/>
      <c r="I214" s="468"/>
      <c r="J214" s="468"/>
      <c r="K214" s="468"/>
      <c r="L214" s="468"/>
      <c r="M214" s="468"/>
      <c r="N214" s="468"/>
    </row>
    <row r="215" spans="2:14">
      <c r="B215" s="50" t="str">
        <f t="shared" si="72"/>
        <v>400G LR4, LR8</v>
      </c>
      <c r="C215" s="51" t="str">
        <f t="shared" si="72"/>
        <v>10 km</v>
      </c>
      <c r="D215" s="52" t="str">
        <f t="shared" si="72"/>
        <v>all</v>
      </c>
      <c r="E215" s="469">
        <v>0</v>
      </c>
      <c r="F215" s="469">
        <v>1.2669999999999999</v>
      </c>
      <c r="G215" s="469"/>
      <c r="H215" s="469"/>
      <c r="I215" s="469"/>
      <c r="J215" s="469"/>
      <c r="K215" s="469"/>
      <c r="L215" s="469"/>
      <c r="M215" s="469"/>
      <c r="N215" s="469"/>
    </row>
    <row r="216" spans="2:14">
      <c r="B216" s="155" t="str">
        <f t="shared" ref="B216:D216" si="73">B66</f>
        <v>2x400G SR8</v>
      </c>
      <c r="C216" s="154" t="str">
        <f t="shared" si="73"/>
        <v>50 m</v>
      </c>
      <c r="D216" s="153" t="str">
        <f t="shared" si="73"/>
        <v>OSFP, QSFP-DD</v>
      </c>
      <c r="E216" s="470"/>
      <c r="F216" s="470"/>
      <c r="G216" s="470"/>
      <c r="H216" s="470"/>
      <c r="I216" s="470"/>
      <c r="J216" s="470"/>
      <c r="K216" s="470"/>
      <c r="L216" s="470"/>
      <c r="M216" s="470"/>
      <c r="N216" s="470"/>
    </row>
    <row r="217" spans="2:14">
      <c r="B217" s="47" t="str">
        <f t="shared" ref="B217:D217" si="74">B67</f>
        <v>800G DR4</v>
      </c>
      <c r="C217" s="48" t="str">
        <f t="shared" si="74"/>
        <v>500 m</v>
      </c>
      <c r="D217" s="49" t="str">
        <f t="shared" si="74"/>
        <v>OSFP, QSFP-DD</v>
      </c>
      <c r="E217" s="468"/>
      <c r="F217" s="468"/>
      <c r="G217" s="468"/>
      <c r="H217" s="468"/>
      <c r="I217" s="468"/>
      <c r="J217" s="468"/>
      <c r="K217" s="468"/>
      <c r="L217" s="468"/>
      <c r="M217" s="468"/>
      <c r="N217" s="468"/>
    </row>
    <row r="218" spans="2:14">
      <c r="B218" s="47" t="str">
        <f t="shared" ref="B218:D218" si="75">B68</f>
        <v>2x400G FR8</v>
      </c>
      <c r="C218" s="48" t="str">
        <f t="shared" si="75"/>
        <v>2 km</v>
      </c>
      <c r="D218" s="49" t="str">
        <f t="shared" si="75"/>
        <v>OSFP, QSFP-DD</v>
      </c>
      <c r="E218" s="468"/>
      <c r="F218" s="468"/>
      <c r="G218" s="468"/>
      <c r="H218" s="468"/>
      <c r="I218" s="468"/>
      <c r="J218" s="468"/>
      <c r="K218" s="468"/>
      <c r="L218" s="468"/>
      <c r="M218" s="468"/>
      <c r="N218" s="468"/>
    </row>
    <row r="219" spans="2:14">
      <c r="B219" s="50"/>
      <c r="C219" s="51"/>
      <c r="D219" s="52"/>
      <c r="E219" s="469"/>
      <c r="F219" s="469"/>
      <c r="G219" s="469"/>
      <c r="H219" s="469"/>
      <c r="I219" s="469"/>
      <c r="J219" s="469"/>
      <c r="K219" s="469"/>
      <c r="L219" s="469"/>
      <c r="M219" s="469"/>
      <c r="N219" s="469"/>
    </row>
    <row r="220" spans="2:14">
      <c r="B220" s="426" t="s">
        <v>19</v>
      </c>
      <c r="C220" s="427"/>
      <c r="D220" s="428"/>
      <c r="E220" s="79">
        <f t="shared" ref="E220:N220" si="76">SUM(E159:E219)</f>
        <v>2613.8337043151869</v>
      </c>
      <c r="F220" s="79">
        <f t="shared" si="76"/>
        <v>3095.040630448199</v>
      </c>
      <c r="G220" s="79">
        <f t="shared" si="76"/>
        <v>0</v>
      </c>
      <c r="H220" s="79">
        <f t="shared" si="76"/>
        <v>0</v>
      </c>
      <c r="I220" s="79">
        <f t="shared" si="76"/>
        <v>0</v>
      </c>
      <c r="J220" s="79">
        <f t="shared" si="76"/>
        <v>0</v>
      </c>
      <c r="K220" s="79">
        <f t="shared" si="76"/>
        <v>0</v>
      </c>
      <c r="L220" s="79">
        <f t="shared" si="76"/>
        <v>0</v>
      </c>
      <c r="M220" s="79">
        <f t="shared" si="76"/>
        <v>0</v>
      </c>
      <c r="N220" s="79">
        <f t="shared" si="76"/>
        <v>0</v>
      </c>
    </row>
    <row r="221" spans="2:14">
      <c r="B221" s="436"/>
      <c r="C221" s="437"/>
      <c r="D221" s="438"/>
    </row>
    <row r="222" spans="2:14">
      <c r="B222" s="439"/>
      <c r="C222" s="78"/>
      <c r="D222" s="440"/>
      <c r="E222" s="256"/>
      <c r="F222" s="256"/>
      <c r="G222" s="256"/>
      <c r="H222" s="256"/>
      <c r="I222" s="256"/>
      <c r="J222" s="256"/>
      <c r="K222" s="256"/>
      <c r="L222" s="256"/>
      <c r="M222" s="256"/>
      <c r="N222" s="256"/>
    </row>
    <row r="223" spans="2:14">
      <c r="B223" s="47" t="s">
        <v>107</v>
      </c>
      <c r="C223" s="48" t="s">
        <v>109</v>
      </c>
      <c r="D223" s="48" t="s">
        <v>63</v>
      </c>
      <c r="E223" s="80">
        <v>170.96824151888887</v>
      </c>
      <c r="F223" s="80">
        <v>179.31036873038113</v>
      </c>
      <c r="G223" s="80"/>
      <c r="H223" s="80"/>
      <c r="I223" s="80"/>
      <c r="J223" s="80"/>
      <c r="K223" s="80"/>
      <c r="L223" s="80"/>
      <c r="M223" s="80"/>
      <c r="N223" s="80"/>
    </row>
    <row r="224" spans="2:14">
      <c r="B224" s="47" t="s">
        <v>112</v>
      </c>
      <c r="C224" s="48" t="s">
        <v>110</v>
      </c>
      <c r="D224" s="48" t="s">
        <v>63</v>
      </c>
      <c r="E224" s="80">
        <v>523.56090005235205</v>
      </c>
      <c r="F224" s="80">
        <v>447.67648918404615</v>
      </c>
      <c r="G224" s="80"/>
      <c r="H224" s="80"/>
      <c r="I224" s="80"/>
      <c r="J224" s="80"/>
      <c r="K224" s="80"/>
      <c r="L224" s="80"/>
      <c r="M224" s="80"/>
      <c r="N224" s="80"/>
    </row>
    <row r="225" spans="2:14">
      <c r="B225" s="47" t="s">
        <v>111</v>
      </c>
      <c r="C225" s="48" t="s">
        <v>110</v>
      </c>
      <c r="D225" s="48" t="s">
        <v>37</v>
      </c>
      <c r="E225" s="80">
        <v>328.37805566636303</v>
      </c>
      <c r="F225" s="80">
        <v>1090.8838299505273</v>
      </c>
      <c r="G225" s="80"/>
      <c r="H225" s="80"/>
      <c r="I225" s="80"/>
      <c r="J225" s="80"/>
      <c r="K225" s="80"/>
      <c r="L225" s="80"/>
      <c r="M225" s="80"/>
      <c r="N225" s="80"/>
    </row>
    <row r="226" spans="2:14">
      <c r="B226" s="47" t="s">
        <v>115</v>
      </c>
      <c r="C226" s="48" t="s">
        <v>116</v>
      </c>
      <c r="D226" s="48" t="s">
        <v>63</v>
      </c>
      <c r="E226" s="80">
        <v>694.52914157124087</v>
      </c>
      <c r="F226" s="80">
        <v>626.98685791442722</v>
      </c>
      <c r="G226" s="80"/>
      <c r="H226" s="80"/>
      <c r="I226" s="80"/>
      <c r="J226" s="80"/>
      <c r="K226" s="80"/>
      <c r="L226" s="80"/>
      <c r="M226" s="80"/>
      <c r="N226" s="80"/>
    </row>
    <row r="227" spans="2:14">
      <c r="B227" s="47"/>
      <c r="C227" s="48"/>
      <c r="D227" s="48"/>
      <c r="E227" s="83"/>
      <c r="F227" s="83"/>
      <c r="G227" s="83"/>
      <c r="H227" s="83"/>
      <c r="I227" s="83"/>
      <c r="J227" s="83"/>
      <c r="K227" s="83"/>
      <c r="L227" s="83"/>
      <c r="M227" s="83"/>
      <c r="N227" s="83"/>
    </row>
    <row r="228" spans="2:14">
      <c r="B228" s="50"/>
      <c r="C228" s="51"/>
      <c r="D228" s="51"/>
      <c r="E228" s="82"/>
      <c r="F228" s="82"/>
      <c r="G228" s="82"/>
      <c r="H228" s="82"/>
      <c r="I228" s="82"/>
      <c r="J228" s="82"/>
      <c r="K228" s="82"/>
      <c r="L228" s="82"/>
      <c r="M228" s="82"/>
      <c r="N228" s="82"/>
    </row>
    <row r="229" spans="2:14">
      <c r="E229" s="444">
        <v>0</v>
      </c>
      <c r="F229" s="444">
        <v>0</v>
      </c>
      <c r="G229" s="444"/>
      <c r="H229" s="444"/>
      <c r="I229" s="444"/>
      <c r="J229" s="444"/>
      <c r="K229" s="444"/>
      <c r="L229" s="444"/>
      <c r="M229" s="444"/>
      <c r="N229" s="444"/>
    </row>
  </sheetData>
  <conditionalFormatting sqref="E222:N222 E71:N72">
    <cfRule type="cellIs" dxfId="6" priority="9" operator="lessThan">
      <formula>0</formula>
    </cfRule>
    <cfRule type="cellIs" dxfId="5" priority="10" operator="greaterThan">
      <formula>0</formula>
    </cfRule>
  </conditionalFormatting>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P212"/>
  <sheetViews>
    <sheetView showGridLines="0" zoomScale="80" zoomScaleNormal="80" zoomScalePageLayoutView="70" workbookViewId="0">
      <pane xSplit="4" ySplit="6" topLeftCell="E8" activePane="bottomRight" state="frozen"/>
      <selection activeCell="P76" sqref="P76"/>
      <selection pane="topRight" activeCell="P76" sqref="P76"/>
      <selection pane="bottomLeft" activeCell="P76" sqref="P76"/>
      <selection pane="bottomRight" activeCell="H2" sqref="H2"/>
    </sheetView>
  </sheetViews>
  <sheetFormatPr defaultColWidth="8.81640625" defaultRowHeight="13"/>
  <cols>
    <col min="1" max="1" width="4.6328125" style="69" customWidth="1"/>
    <col min="2" max="2" width="17.81640625" style="423" customWidth="1"/>
    <col min="3" max="3" width="12.453125" style="423" customWidth="1"/>
    <col min="4" max="4" width="17.1796875" style="423" customWidth="1"/>
    <col min="5" max="6" width="13.453125" style="69" bestFit="1" customWidth="1"/>
    <col min="7" max="14" width="12" style="69" customWidth="1"/>
    <col min="15" max="15" width="9.6328125" style="69" customWidth="1"/>
    <col min="16" max="18" width="8.81640625" style="69"/>
    <col min="19" max="26" width="10.453125" style="69" customWidth="1"/>
    <col min="27" max="16384" width="8.81640625" style="69"/>
  </cols>
  <sheetData>
    <row r="2" spans="1:16" ht="23.5">
      <c r="B2" s="272" t="str">
        <f>'Ethernet Dashboard'!$B$2</f>
        <v>LightCounting Mega Datacenter Report Database</v>
      </c>
      <c r="C2" s="272"/>
      <c r="D2" s="272"/>
      <c r="O2" s="12"/>
      <c r="P2" s="12"/>
    </row>
    <row r="3" spans="1:16" ht="15.5">
      <c r="B3" s="422" t="str">
        <f>Introduction!$B$3</f>
        <v>July 2020 - sample template</v>
      </c>
    </row>
    <row r="4" spans="1:16" ht="21">
      <c r="B4" s="345" t="s">
        <v>124</v>
      </c>
      <c r="C4" s="272"/>
      <c r="D4" s="272"/>
      <c r="E4" s="70">
        <v>0.13275106859532149</v>
      </c>
      <c r="F4" s="70">
        <v>8.4548895463605778E-2</v>
      </c>
      <c r="G4" s="70">
        <v>3.8397878635367144E-2</v>
      </c>
      <c r="H4" s="70">
        <v>-5.7892651363505854E-3</v>
      </c>
      <c r="I4" s="70">
        <v>-4.8096104917782379E-2</v>
      </c>
      <c r="J4" s="70">
        <v>-8.8602653644685114E-2</v>
      </c>
      <c r="K4" s="70">
        <v>-0.12738551944703891</v>
      </c>
      <c r="L4" s="70">
        <v>0.87261448055296098</v>
      </c>
      <c r="M4" s="70">
        <v>1.8726144805529601</v>
      </c>
      <c r="N4" s="70">
        <v>2.8726144805529601</v>
      </c>
    </row>
    <row r="5" spans="1:16" ht="14.5">
      <c r="B5" s="424"/>
    </row>
    <row r="6" spans="1:16">
      <c r="B6" s="177" t="s">
        <v>31</v>
      </c>
      <c r="C6" s="178" t="s">
        <v>30</v>
      </c>
      <c r="D6" s="179" t="s">
        <v>32</v>
      </c>
      <c r="E6" s="100">
        <v>2016</v>
      </c>
      <c r="F6" s="100">
        <v>2017</v>
      </c>
      <c r="G6" s="100">
        <v>2018</v>
      </c>
      <c r="H6" s="100">
        <v>2019</v>
      </c>
      <c r="I6" s="100">
        <v>2020</v>
      </c>
      <c r="J6" s="100">
        <v>2021</v>
      </c>
      <c r="K6" s="100">
        <v>2022</v>
      </c>
      <c r="L6" s="100">
        <v>2023</v>
      </c>
      <c r="M6" s="100">
        <v>2024</v>
      </c>
      <c r="N6" s="100">
        <v>2025</v>
      </c>
    </row>
    <row r="7" spans="1:16" ht="21">
      <c r="B7" s="425" t="s">
        <v>17</v>
      </c>
      <c r="E7" s="183" t="s">
        <v>16</v>
      </c>
      <c r="G7" s="570"/>
      <c r="H7" s="572"/>
      <c r="I7" s="572"/>
      <c r="J7" s="572"/>
      <c r="K7" s="571"/>
      <c r="L7" s="571"/>
      <c r="M7" s="571"/>
      <c r="N7" s="571"/>
    </row>
    <row r="8" spans="1:16">
      <c r="B8" s="71" t="s">
        <v>31</v>
      </c>
      <c r="C8" s="71" t="s">
        <v>30</v>
      </c>
      <c r="D8" s="71" t="s">
        <v>32</v>
      </c>
      <c r="E8" s="72">
        <v>2016</v>
      </c>
      <c r="F8" s="72">
        <v>2017</v>
      </c>
      <c r="G8" s="72">
        <v>2018</v>
      </c>
      <c r="H8" s="72">
        <v>2019</v>
      </c>
      <c r="I8" s="72">
        <v>2020</v>
      </c>
      <c r="J8" s="72">
        <v>2021</v>
      </c>
      <c r="K8" s="72">
        <v>2022</v>
      </c>
      <c r="L8" s="72">
        <v>2023</v>
      </c>
      <c r="M8" s="72">
        <v>2024</v>
      </c>
      <c r="N8" s="72">
        <v>2025</v>
      </c>
    </row>
    <row r="9" spans="1:16">
      <c r="A9" s="46" t="s">
        <v>68</v>
      </c>
      <c r="B9" s="159" t="str">
        <f>'Ethernet Total'!B9</f>
        <v>GbE</v>
      </c>
      <c r="C9" s="160" t="str">
        <f>'Ethernet Total'!C9</f>
        <v>500 m</v>
      </c>
      <c r="D9" s="161" t="str">
        <f>'Ethernet Total'!D9</f>
        <v>SFP</v>
      </c>
      <c r="E9" s="462">
        <v>0</v>
      </c>
      <c r="F9" s="462">
        <v>0</v>
      </c>
      <c r="G9" s="462"/>
      <c r="H9" s="462"/>
      <c r="I9" s="462"/>
      <c r="J9" s="462"/>
      <c r="K9" s="462"/>
      <c r="L9" s="462"/>
      <c r="M9" s="462"/>
      <c r="N9" s="462"/>
    </row>
    <row r="10" spans="1:16">
      <c r="A10" s="131" t="s">
        <v>69</v>
      </c>
      <c r="B10" s="162" t="str">
        <f>'Ethernet Total'!B10</f>
        <v>GbE</v>
      </c>
      <c r="C10" s="163" t="str">
        <f>'Ethernet Total'!C10</f>
        <v>10 km</v>
      </c>
      <c r="D10" s="164" t="str">
        <f>'Ethernet Total'!D10</f>
        <v>SFP</v>
      </c>
      <c r="E10" s="462">
        <v>419674.79400000005</v>
      </c>
      <c r="F10" s="462">
        <v>256486.04</v>
      </c>
      <c r="G10" s="462"/>
      <c r="H10" s="462"/>
      <c r="I10" s="462"/>
      <c r="J10" s="462"/>
      <c r="K10" s="462"/>
      <c r="L10" s="462"/>
      <c r="M10" s="462"/>
      <c r="N10" s="462"/>
    </row>
    <row r="11" spans="1:16">
      <c r="A11" s="131" t="s">
        <v>69</v>
      </c>
      <c r="B11" s="162" t="str">
        <f>'Ethernet Total'!B11</f>
        <v>GbE</v>
      </c>
      <c r="C11" s="163" t="str">
        <f>'Ethernet Total'!C11</f>
        <v>40 km</v>
      </c>
      <c r="D11" s="164" t="str">
        <f>'Ethernet Total'!D11</f>
        <v>SFP</v>
      </c>
      <c r="E11" s="462">
        <v>0</v>
      </c>
      <c r="F11" s="462">
        <v>0</v>
      </c>
      <c r="G11" s="462"/>
      <c r="H11" s="462"/>
      <c r="I11" s="462"/>
      <c r="J11" s="462"/>
      <c r="K11" s="462"/>
      <c r="L11" s="462"/>
      <c r="M11" s="462"/>
      <c r="N11" s="462"/>
    </row>
    <row r="12" spans="1:16">
      <c r="A12" s="131" t="s">
        <v>69</v>
      </c>
      <c r="B12" s="162" t="str">
        <f>'Ethernet Total'!B12</f>
        <v>GbE</v>
      </c>
      <c r="C12" s="163" t="str">
        <f>'Ethernet Total'!C12</f>
        <v>80 km</v>
      </c>
      <c r="D12" s="164" t="str">
        <f>'Ethernet Total'!D12</f>
        <v>SFP</v>
      </c>
      <c r="E12" s="462">
        <v>0</v>
      </c>
      <c r="F12" s="462">
        <v>0</v>
      </c>
      <c r="G12" s="462"/>
      <c r="H12" s="462"/>
      <c r="I12" s="462"/>
      <c r="J12" s="462"/>
      <c r="K12" s="462"/>
      <c r="L12" s="462"/>
      <c r="M12" s="462"/>
      <c r="N12" s="462"/>
    </row>
    <row r="13" spans="1:16">
      <c r="A13" s="131"/>
      <c r="B13" s="165" t="str">
        <f>'Ethernet Total'!B13</f>
        <v>GbE &amp; Fast Ethernet</v>
      </c>
      <c r="C13" s="166" t="str">
        <f>'Ethernet Total'!C13</f>
        <v>Various</v>
      </c>
      <c r="D13" s="167" t="str">
        <f>'Ethernet Total'!D13</f>
        <v>Legacy/discontinued</v>
      </c>
      <c r="E13" s="467">
        <v>0</v>
      </c>
      <c r="F13" s="466">
        <v>0</v>
      </c>
      <c r="G13" s="466"/>
      <c r="H13" s="466"/>
      <c r="I13" s="466"/>
      <c r="J13" s="466"/>
      <c r="K13" s="466"/>
      <c r="L13" s="466"/>
      <c r="M13" s="466"/>
      <c r="N13" s="466"/>
    </row>
    <row r="14" spans="1:16">
      <c r="A14" s="46" t="s">
        <v>68</v>
      </c>
      <c r="B14" s="162" t="str">
        <f>'Ethernet Total'!B14</f>
        <v>10GbE</v>
      </c>
      <c r="C14" s="163" t="str">
        <f>'Ethernet Total'!C14</f>
        <v>300 m</v>
      </c>
      <c r="D14" s="163" t="str">
        <f>'Ethernet Total'!D14</f>
        <v>XFP</v>
      </c>
      <c r="E14" s="462">
        <v>0</v>
      </c>
      <c r="F14" s="462">
        <v>0</v>
      </c>
      <c r="G14" s="462"/>
      <c r="H14" s="462"/>
      <c r="I14" s="462"/>
      <c r="J14" s="462"/>
      <c r="K14" s="462"/>
      <c r="L14" s="462"/>
      <c r="M14" s="462"/>
      <c r="N14" s="462"/>
    </row>
    <row r="15" spans="1:16">
      <c r="A15" s="46" t="s">
        <v>68</v>
      </c>
      <c r="B15" s="162" t="str">
        <f>'Ethernet Total'!B15</f>
        <v>10GbE</v>
      </c>
      <c r="C15" s="163" t="str">
        <f>'Ethernet Total'!C15</f>
        <v>300 m</v>
      </c>
      <c r="D15" s="163" t="str">
        <f>'Ethernet Total'!D15</f>
        <v>SFP+</v>
      </c>
      <c r="E15" s="462">
        <v>5403152.7633599993</v>
      </c>
      <c r="F15" s="462">
        <v>5767016.8237702157</v>
      </c>
      <c r="G15" s="462"/>
      <c r="H15" s="462"/>
      <c r="I15" s="462"/>
      <c r="J15" s="462"/>
      <c r="K15" s="462"/>
      <c r="L15" s="462"/>
      <c r="M15" s="462"/>
      <c r="N15" s="462"/>
    </row>
    <row r="16" spans="1:16">
      <c r="A16" s="46" t="s">
        <v>68</v>
      </c>
      <c r="B16" s="162" t="str">
        <f>'Ethernet Total'!B16</f>
        <v>10GbE LRM</v>
      </c>
      <c r="C16" s="163" t="str">
        <f>'Ethernet Total'!C16</f>
        <v>220 m</v>
      </c>
      <c r="D16" s="163" t="str">
        <f>'Ethernet Total'!D16</f>
        <v>SFP+</v>
      </c>
      <c r="E16" s="462">
        <v>0</v>
      </c>
      <c r="F16" s="462">
        <v>0</v>
      </c>
      <c r="G16" s="462"/>
      <c r="H16" s="462"/>
      <c r="I16" s="462"/>
      <c r="J16" s="462"/>
      <c r="K16" s="462"/>
      <c r="L16" s="462"/>
      <c r="M16" s="462"/>
      <c r="N16" s="462"/>
    </row>
    <row r="17" spans="1:14">
      <c r="A17" s="131" t="s">
        <v>69</v>
      </c>
      <c r="B17" s="162" t="str">
        <f>'Ethernet Total'!B17</f>
        <v>10GbE</v>
      </c>
      <c r="C17" s="163" t="str">
        <f>'Ethernet Total'!C17</f>
        <v>10 km</v>
      </c>
      <c r="D17" s="163" t="str">
        <f>'Ethernet Total'!D17</f>
        <v>XFP</v>
      </c>
      <c r="E17" s="462">
        <v>0</v>
      </c>
      <c r="F17" s="462">
        <v>0</v>
      </c>
      <c r="G17" s="462"/>
      <c r="H17" s="462"/>
      <c r="I17" s="462"/>
      <c r="J17" s="462"/>
      <c r="K17" s="462"/>
      <c r="L17" s="462"/>
      <c r="M17" s="462"/>
      <c r="N17" s="462"/>
    </row>
    <row r="18" spans="1:14">
      <c r="A18" s="131" t="s">
        <v>69</v>
      </c>
      <c r="B18" s="162" t="str">
        <f>'Ethernet Total'!B18</f>
        <v>10GbE</v>
      </c>
      <c r="C18" s="163" t="str">
        <f>'Ethernet Total'!C18</f>
        <v>10 km</v>
      </c>
      <c r="D18" s="163" t="str">
        <f>'Ethernet Total'!D18</f>
        <v>SFP+</v>
      </c>
      <c r="E18" s="462">
        <v>1772437.4053598638</v>
      </c>
      <c r="F18" s="462">
        <v>1842359.4908892442</v>
      </c>
      <c r="G18" s="462"/>
      <c r="H18" s="462"/>
      <c r="I18" s="462"/>
      <c r="J18" s="462"/>
      <c r="K18" s="462"/>
      <c r="L18" s="462"/>
      <c r="M18" s="462"/>
      <c r="N18" s="462"/>
    </row>
    <row r="19" spans="1:14">
      <c r="A19" s="131" t="s">
        <v>69</v>
      </c>
      <c r="B19" s="162" t="str">
        <f>'Ethernet Total'!B19</f>
        <v>10GbE</v>
      </c>
      <c r="C19" s="163" t="str">
        <f>'Ethernet Total'!C19</f>
        <v>40 km</v>
      </c>
      <c r="D19" s="163" t="str">
        <f>'Ethernet Total'!D19</f>
        <v>XFP</v>
      </c>
      <c r="E19" s="462">
        <v>30525.800000000003</v>
      </c>
      <c r="F19" s="462">
        <v>21446.800000000003</v>
      </c>
      <c r="G19" s="462"/>
      <c r="H19" s="462"/>
      <c r="I19" s="462"/>
      <c r="J19" s="462"/>
      <c r="K19" s="462"/>
      <c r="L19" s="462"/>
      <c r="M19" s="462"/>
      <c r="N19" s="462"/>
    </row>
    <row r="20" spans="1:14">
      <c r="A20" s="131" t="s">
        <v>69</v>
      </c>
      <c r="B20" s="162" t="str">
        <f>'Ethernet Total'!B20</f>
        <v>10GbE</v>
      </c>
      <c r="C20" s="163" t="str">
        <f>'Ethernet Total'!C20</f>
        <v>40 km</v>
      </c>
      <c r="D20" s="163" t="str">
        <f>'Ethernet Total'!D20</f>
        <v>SFP+</v>
      </c>
      <c r="E20" s="462">
        <v>25790.925000000003</v>
      </c>
      <c r="F20" s="462">
        <v>12915.93</v>
      </c>
      <c r="G20" s="462"/>
      <c r="H20" s="462"/>
      <c r="I20" s="462"/>
      <c r="J20" s="462"/>
      <c r="K20" s="462"/>
      <c r="L20" s="462"/>
      <c r="M20" s="462"/>
      <c r="N20" s="462"/>
    </row>
    <row r="21" spans="1:14">
      <c r="A21" s="131" t="s">
        <v>69</v>
      </c>
      <c r="B21" s="162" t="str">
        <f>'Ethernet Total'!B21</f>
        <v>10GbE</v>
      </c>
      <c r="C21" s="163" t="str">
        <f>'Ethernet Total'!C21</f>
        <v>80 km</v>
      </c>
      <c r="D21" s="163" t="str">
        <f>'Ethernet Total'!D21</f>
        <v>XFP</v>
      </c>
      <c r="E21" s="462">
        <v>0</v>
      </c>
      <c r="F21" s="462">
        <v>0</v>
      </c>
      <c r="G21" s="462"/>
      <c r="H21" s="462"/>
      <c r="I21" s="462"/>
      <c r="J21" s="462"/>
      <c r="K21" s="462"/>
      <c r="L21" s="462"/>
      <c r="M21" s="462"/>
      <c r="N21" s="462"/>
    </row>
    <row r="22" spans="1:14">
      <c r="A22" s="131" t="s">
        <v>69</v>
      </c>
      <c r="B22" s="162" t="str">
        <f>'Ethernet Total'!B22</f>
        <v>10GbE</v>
      </c>
      <c r="C22" s="163" t="str">
        <f>'Ethernet Total'!C22</f>
        <v>80 km</v>
      </c>
      <c r="D22" s="163" t="str">
        <f>'Ethernet Total'!D22</f>
        <v>SFP+</v>
      </c>
      <c r="E22" s="462">
        <v>0</v>
      </c>
      <c r="F22" s="462">
        <v>0</v>
      </c>
      <c r="G22" s="462"/>
      <c r="H22" s="462"/>
      <c r="I22" s="462"/>
      <c r="J22" s="462"/>
      <c r="K22" s="462"/>
      <c r="L22" s="462"/>
      <c r="M22" s="462"/>
      <c r="N22" s="462"/>
    </row>
    <row r="23" spans="1:14">
      <c r="A23" s="131"/>
      <c r="B23" s="162" t="str">
        <f>'Ethernet Total'!B23</f>
        <v>10GbE</v>
      </c>
      <c r="C23" s="163" t="str">
        <f>'Ethernet Total'!C23</f>
        <v>Various</v>
      </c>
      <c r="D23" s="163" t="str">
        <f>'Ethernet Total'!D23</f>
        <v>Legacy/discontinued</v>
      </c>
      <c r="E23" s="462">
        <v>0</v>
      </c>
      <c r="F23" s="462">
        <v>0</v>
      </c>
      <c r="G23" s="462"/>
      <c r="H23" s="462"/>
      <c r="I23" s="462"/>
      <c r="J23" s="462"/>
      <c r="K23" s="462"/>
      <c r="L23" s="462"/>
      <c r="M23" s="462"/>
      <c r="N23" s="462"/>
    </row>
    <row r="24" spans="1:14">
      <c r="A24" s="157" t="s">
        <v>68</v>
      </c>
      <c r="B24" s="159" t="str">
        <f>'Ethernet Total'!B24</f>
        <v>25GbE SR</v>
      </c>
      <c r="C24" s="160" t="str">
        <f>'Ethernet Total'!C24</f>
        <v>100 - 300 m</v>
      </c>
      <c r="D24" s="161" t="str">
        <f>'Ethernet Total'!D24</f>
        <v>SFP28</v>
      </c>
      <c r="E24" s="463">
        <v>0</v>
      </c>
      <c r="F24" s="463">
        <v>0</v>
      </c>
      <c r="G24" s="463"/>
      <c r="H24" s="463"/>
      <c r="I24" s="463"/>
      <c r="J24" s="463"/>
      <c r="K24" s="463"/>
      <c r="L24" s="463"/>
      <c r="M24" s="463"/>
      <c r="N24" s="463"/>
    </row>
    <row r="25" spans="1:14">
      <c r="A25" s="158" t="s">
        <v>69</v>
      </c>
      <c r="B25" s="162" t="str">
        <f>'Ethernet Total'!B25</f>
        <v>25GbE LR</v>
      </c>
      <c r="C25" s="163" t="str">
        <f>'Ethernet Total'!C25</f>
        <v>10 km</v>
      </c>
      <c r="D25" s="164" t="str">
        <f>'Ethernet Total'!D25</f>
        <v>SFP28</v>
      </c>
      <c r="E25" s="464">
        <v>0</v>
      </c>
      <c r="F25" s="464">
        <v>0</v>
      </c>
      <c r="G25" s="464"/>
      <c r="H25" s="464"/>
      <c r="I25" s="464"/>
      <c r="J25" s="464"/>
      <c r="K25" s="464"/>
      <c r="L25" s="464"/>
      <c r="M25" s="464"/>
      <c r="N25" s="464"/>
    </row>
    <row r="26" spans="1:14">
      <c r="A26" s="158" t="s">
        <v>69</v>
      </c>
      <c r="B26" s="165" t="str">
        <f>'Ethernet Total'!B26</f>
        <v>25GbE ER</v>
      </c>
      <c r="C26" s="166" t="str">
        <f>'Ethernet Total'!C26</f>
        <v>40 km</v>
      </c>
      <c r="D26" s="167" t="str">
        <f>'Ethernet Total'!D26</f>
        <v>SFP28</v>
      </c>
      <c r="E26" s="465">
        <v>0</v>
      </c>
      <c r="F26" s="465">
        <v>0</v>
      </c>
      <c r="G26" s="465"/>
      <c r="H26" s="465"/>
      <c r="I26" s="465"/>
      <c r="J26" s="465"/>
      <c r="K26" s="465"/>
      <c r="L26" s="465"/>
      <c r="M26" s="465"/>
      <c r="N26" s="465"/>
    </row>
    <row r="27" spans="1:14">
      <c r="A27" s="46" t="s">
        <v>68</v>
      </c>
      <c r="B27" s="162" t="str">
        <f>'Ethernet Total'!B27</f>
        <v>40G SR4</v>
      </c>
      <c r="C27" s="163" t="str">
        <f>'Ethernet Total'!C27</f>
        <v>100 m</v>
      </c>
      <c r="D27" s="164" t="str">
        <f>'Ethernet Total'!D27</f>
        <v>QSFP+</v>
      </c>
      <c r="E27" s="463">
        <v>543944.75</v>
      </c>
      <c r="F27" s="463">
        <v>674740.2</v>
      </c>
      <c r="G27" s="463"/>
      <c r="H27" s="463"/>
      <c r="I27" s="463"/>
      <c r="J27" s="463"/>
      <c r="K27" s="463"/>
      <c r="L27" s="463"/>
      <c r="M27" s="463"/>
      <c r="N27" s="463"/>
    </row>
    <row r="28" spans="1:14">
      <c r="A28" s="46" t="s">
        <v>68</v>
      </c>
      <c r="B28" s="162" t="str">
        <f>'Ethernet Total'!B28</f>
        <v>40GbE MM duplex</v>
      </c>
      <c r="C28" s="163" t="str">
        <f>'Ethernet Total'!C28</f>
        <v>100 m</v>
      </c>
      <c r="D28" s="164" t="str">
        <f>'Ethernet Total'!D28</f>
        <v>QSFP+</v>
      </c>
      <c r="E28" s="464">
        <v>0</v>
      </c>
      <c r="F28" s="464">
        <v>0</v>
      </c>
      <c r="G28" s="464"/>
      <c r="H28" s="464"/>
      <c r="I28" s="464"/>
      <c r="J28" s="464"/>
      <c r="K28" s="464"/>
      <c r="L28" s="464"/>
      <c r="M28" s="464"/>
      <c r="N28" s="464"/>
    </row>
    <row r="29" spans="1:14">
      <c r="A29" s="46" t="s">
        <v>68</v>
      </c>
      <c r="B29" s="162" t="str">
        <f>'Ethernet Total'!B29</f>
        <v>40GbE eSR</v>
      </c>
      <c r="C29" s="163" t="str">
        <f>'Ethernet Total'!C29</f>
        <v>300 m</v>
      </c>
      <c r="D29" s="164" t="str">
        <f>'Ethernet Total'!D29</f>
        <v>QSFP+</v>
      </c>
      <c r="E29" s="464">
        <v>233978.65</v>
      </c>
      <c r="F29" s="464">
        <v>396554.75</v>
      </c>
      <c r="G29" s="464"/>
      <c r="H29" s="464"/>
      <c r="I29" s="464"/>
      <c r="J29" s="464"/>
      <c r="K29" s="464"/>
      <c r="L29" s="464"/>
      <c r="M29" s="464"/>
      <c r="N29" s="464"/>
    </row>
    <row r="30" spans="1:14">
      <c r="A30" s="131" t="s">
        <v>69</v>
      </c>
      <c r="B30" s="162" t="str">
        <f>'Ethernet Total'!B30</f>
        <v>40 GbE PSM4</v>
      </c>
      <c r="C30" s="163" t="str">
        <f>'Ethernet Total'!C30</f>
        <v>500 m</v>
      </c>
      <c r="D30" s="164" t="str">
        <f>'Ethernet Total'!D30</f>
        <v>QSFP+</v>
      </c>
      <c r="E30" s="464">
        <v>813790</v>
      </c>
      <c r="F30" s="464">
        <v>613640</v>
      </c>
      <c r="G30" s="464"/>
      <c r="H30" s="464"/>
      <c r="I30" s="464"/>
      <c r="J30" s="464"/>
      <c r="K30" s="464"/>
      <c r="L30" s="464"/>
      <c r="M30" s="464"/>
      <c r="N30" s="464"/>
    </row>
    <row r="31" spans="1:14">
      <c r="A31" s="131" t="s">
        <v>69</v>
      </c>
      <c r="B31" s="162" t="str">
        <f>'Ethernet Total'!B31</f>
        <v>40GbE (FR)</v>
      </c>
      <c r="C31" s="163" t="str">
        <f>'Ethernet Total'!C31</f>
        <v>2 km</v>
      </c>
      <c r="D31" s="164" t="str">
        <f>'Ethernet Total'!D31</f>
        <v>CFP</v>
      </c>
      <c r="E31" s="464">
        <v>0</v>
      </c>
      <c r="F31" s="464">
        <v>0</v>
      </c>
      <c r="G31" s="464"/>
      <c r="H31" s="464"/>
      <c r="I31" s="464"/>
      <c r="J31" s="464"/>
      <c r="K31" s="464"/>
      <c r="L31" s="464"/>
      <c r="M31" s="464"/>
      <c r="N31" s="464"/>
    </row>
    <row r="32" spans="1:14">
      <c r="A32" s="131" t="s">
        <v>69</v>
      </c>
      <c r="B32" s="162" t="str">
        <f>'Ethernet Total'!B32</f>
        <v>40GbE (LR4 subspec)</v>
      </c>
      <c r="C32" s="163" t="str">
        <f>'Ethernet Total'!C32</f>
        <v>2 km</v>
      </c>
      <c r="D32" s="164" t="str">
        <f>'Ethernet Total'!D32</f>
        <v>QSFP+</v>
      </c>
      <c r="E32" s="464">
        <v>470209</v>
      </c>
      <c r="F32" s="464">
        <v>806616</v>
      </c>
      <c r="G32" s="464"/>
      <c r="H32" s="464"/>
      <c r="I32" s="464"/>
      <c r="J32" s="464"/>
      <c r="K32" s="464"/>
      <c r="L32" s="464"/>
      <c r="M32" s="464"/>
      <c r="N32" s="464"/>
    </row>
    <row r="33" spans="1:14">
      <c r="A33" s="131" t="s">
        <v>69</v>
      </c>
      <c r="B33" s="162" t="str">
        <f>'Ethernet Total'!B33</f>
        <v>40GbE</v>
      </c>
      <c r="C33" s="163" t="str">
        <f>'Ethernet Total'!C33</f>
        <v>10 km</v>
      </c>
      <c r="D33" s="164" t="str">
        <f>'Ethernet Total'!D33</f>
        <v>CFP</v>
      </c>
      <c r="E33" s="464">
        <v>332.75</v>
      </c>
      <c r="F33" s="464">
        <v>142.30000000000001</v>
      </c>
      <c r="G33" s="464"/>
      <c r="H33" s="464"/>
      <c r="I33" s="464"/>
      <c r="J33" s="464"/>
      <c r="K33" s="464"/>
      <c r="L33" s="464"/>
      <c r="M33" s="464"/>
      <c r="N33" s="464"/>
    </row>
    <row r="34" spans="1:14">
      <c r="A34" s="131" t="s">
        <v>69</v>
      </c>
      <c r="B34" s="162" t="str">
        <f>'Ethernet Total'!B34</f>
        <v>40GbE</v>
      </c>
      <c r="C34" s="163" t="str">
        <f>'Ethernet Total'!C34</f>
        <v>10 km</v>
      </c>
      <c r="D34" s="164" t="str">
        <f>'Ethernet Total'!D34</f>
        <v>QSFP+</v>
      </c>
      <c r="E34" s="464">
        <v>261784.80000000002</v>
      </c>
      <c r="F34" s="464">
        <v>339486.4</v>
      </c>
      <c r="G34" s="464"/>
      <c r="H34" s="464"/>
      <c r="I34" s="464"/>
      <c r="J34" s="464"/>
      <c r="K34" s="464"/>
      <c r="L34" s="464"/>
      <c r="M34" s="464"/>
      <c r="N34" s="464"/>
    </row>
    <row r="35" spans="1:14">
      <c r="A35" s="131" t="s">
        <v>69</v>
      </c>
      <c r="B35" s="165" t="str">
        <f>'Ethernet Total'!B35</f>
        <v>40GbE</v>
      </c>
      <c r="C35" s="166" t="str">
        <f>'Ethernet Total'!C35</f>
        <v>40 km</v>
      </c>
      <c r="D35" s="167" t="str">
        <f>'Ethernet Total'!D35</f>
        <v>all</v>
      </c>
      <c r="E35" s="465">
        <v>1223.5</v>
      </c>
      <c r="F35" s="465">
        <v>1358</v>
      </c>
      <c r="G35" s="465"/>
      <c r="H35" s="465"/>
      <c r="I35" s="465"/>
      <c r="J35" s="465"/>
      <c r="K35" s="465"/>
      <c r="L35" s="465"/>
      <c r="M35" s="465"/>
      <c r="N35" s="465"/>
    </row>
    <row r="36" spans="1:14">
      <c r="A36" s="46" t="s">
        <v>68</v>
      </c>
      <c r="B36" s="159" t="s">
        <v>321</v>
      </c>
      <c r="C36" s="160" t="s">
        <v>33</v>
      </c>
      <c r="D36" s="161" t="s">
        <v>39</v>
      </c>
      <c r="E36" s="464">
        <v>0</v>
      </c>
      <c r="F36" s="464">
        <v>0</v>
      </c>
      <c r="G36" s="464"/>
      <c r="H36" s="464"/>
      <c r="I36" s="464"/>
      <c r="J36" s="464"/>
      <c r="K36" s="464"/>
      <c r="L36" s="464"/>
      <c r="M36" s="464"/>
      <c r="N36" s="464"/>
    </row>
    <row r="37" spans="1:14">
      <c r="A37" s="46"/>
      <c r="B37" s="162" t="s">
        <v>321</v>
      </c>
      <c r="C37" s="163" t="s">
        <v>43</v>
      </c>
      <c r="D37" s="164" t="s">
        <v>39</v>
      </c>
      <c r="E37" s="464">
        <v>0</v>
      </c>
      <c r="F37" s="464">
        <v>0</v>
      </c>
      <c r="G37" s="464"/>
      <c r="H37" s="464"/>
      <c r="I37" s="464"/>
      <c r="J37" s="464"/>
      <c r="K37" s="464"/>
      <c r="L37" s="464"/>
      <c r="M37" s="464"/>
      <c r="N37" s="464"/>
    </row>
    <row r="38" spans="1:14">
      <c r="A38" s="131" t="s">
        <v>69</v>
      </c>
      <c r="B38" s="162" t="s">
        <v>321</v>
      </c>
      <c r="C38" s="163" t="s">
        <v>45</v>
      </c>
      <c r="D38" s="164" t="s">
        <v>39</v>
      </c>
      <c r="E38" s="464">
        <v>0</v>
      </c>
      <c r="F38" s="464">
        <v>0</v>
      </c>
      <c r="G38" s="464"/>
      <c r="H38" s="464"/>
      <c r="I38" s="464"/>
      <c r="J38" s="464"/>
      <c r="K38" s="464"/>
      <c r="L38" s="464"/>
      <c r="M38" s="464"/>
      <c r="N38" s="464"/>
    </row>
    <row r="39" spans="1:14">
      <c r="A39" s="131" t="s">
        <v>69</v>
      </c>
      <c r="B39" s="162" t="s">
        <v>321</v>
      </c>
      <c r="C39" s="163" t="s">
        <v>46</v>
      </c>
      <c r="D39" s="164" t="s">
        <v>39</v>
      </c>
      <c r="E39" s="464">
        <v>0</v>
      </c>
      <c r="F39" s="464">
        <v>0</v>
      </c>
      <c r="G39" s="464"/>
      <c r="H39" s="464"/>
      <c r="I39" s="464"/>
      <c r="J39" s="464"/>
      <c r="K39" s="464"/>
      <c r="L39" s="464"/>
      <c r="M39" s="464"/>
      <c r="N39" s="464"/>
    </row>
    <row r="40" spans="1:14">
      <c r="A40" s="131"/>
      <c r="B40" s="165" t="s">
        <v>321</v>
      </c>
      <c r="C40" s="166" t="s">
        <v>47</v>
      </c>
      <c r="D40" s="167" t="s">
        <v>39</v>
      </c>
      <c r="E40" s="464">
        <v>0</v>
      </c>
      <c r="F40" s="464">
        <v>0</v>
      </c>
      <c r="G40" s="464"/>
      <c r="H40" s="464"/>
      <c r="I40" s="464"/>
      <c r="J40" s="464"/>
      <c r="K40" s="464"/>
      <c r="L40" s="464"/>
      <c r="M40" s="464"/>
      <c r="N40" s="464"/>
    </row>
    <row r="41" spans="1:14">
      <c r="A41" s="46" t="s">
        <v>68</v>
      </c>
      <c r="B41" s="162" t="str">
        <f>'Ethernet Total'!B41</f>
        <v>100G</v>
      </c>
      <c r="C41" s="163" t="str">
        <f>'Ethernet Total'!C41</f>
        <v>100 m</v>
      </c>
      <c r="D41" s="164" t="str">
        <f>'Ethernet Total'!D41</f>
        <v>CFP</v>
      </c>
      <c r="E41" s="463">
        <v>0</v>
      </c>
      <c r="F41" s="463">
        <v>0</v>
      </c>
      <c r="G41" s="463"/>
      <c r="H41" s="463"/>
      <c r="I41" s="463"/>
      <c r="J41" s="463"/>
      <c r="K41" s="463"/>
      <c r="L41" s="463"/>
      <c r="M41" s="463"/>
      <c r="N41" s="463"/>
    </row>
    <row r="42" spans="1:14">
      <c r="A42" s="46" t="s">
        <v>68</v>
      </c>
      <c r="B42" s="162" t="str">
        <f>'Ethernet Total'!B42</f>
        <v>100G</v>
      </c>
      <c r="C42" s="163" t="str">
        <f>'Ethernet Total'!C42</f>
        <v>100 m</v>
      </c>
      <c r="D42" s="164" t="str">
        <f>'Ethernet Total'!D42</f>
        <v>CFP2/4</v>
      </c>
      <c r="E42" s="464">
        <v>0</v>
      </c>
      <c r="F42" s="464">
        <v>0</v>
      </c>
      <c r="G42" s="464"/>
      <c r="H42" s="464"/>
      <c r="I42" s="464"/>
      <c r="J42" s="464"/>
      <c r="K42" s="464"/>
      <c r="L42" s="464"/>
      <c r="M42" s="464"/>
      <c r="N42" s="464"/>
    </row>
    <row r="43" spans="1:14">
      <c r="A43" s="46" t="s">
        <v>68</v>
      </c>
      <c r="B43" s="162" t="str">
        <f>'Ethernet Total'!B43</f>
        <v>100G SR4</v>
      </c>
      <c r="C43" s="163" t="str">
        <f>'Ethernet Total'!C43</f>
        <v>100 m</v>
      </c>
      <c r="D43" s="164" t="str">
        <f>'Ethernet Total'!D43</f>
        <v>QSFP28</v>
      </c>
      <c r="E43" s="464">
        <v>280058</v>
      </c>
      <c r="F43" s="464">
        <v>622792</v>
      </c>
      <c r="G43" s="464"/>
      <c r="H43" s="464"/>
      <c r="I43" s="464"/>
      <c r="J43" s="464"/>
      <c r="K43" s="464"/>
      <c r="L43" s="464"/>
      <c r="M43" s="464"/>
      <c r="N43" s="464"/>
    </row>
    <row r="44" spans="1:14">
      <c r="A44" s="46" t="s">
        <v>68</v>
      </c>
      <c r="B44" s="162" t="str">
        <f>'Ethernet Total'!B44</f>
        <v>100G SR2</v>
      </c>
      <c r="C44" s="163" t="str">
        <f>'Ethernet Total'!C44</f>
        <v>100 m</v>
      </c>
      <c r="D44" s="164" t="s">
        <v>322</v>
      </c>
      <c r="E44" s="464">
        <v>0</v>
      </c>
      <c r="F44" s="464">
        <v>0</v>
      </c>
      <c r="G44" s="464"/>
      <c r="H44" s="464"/>
      <c r="I44" s="464"/>
      <c r="J44" s="464"/>
      <c r="K44" s="464"/>
      <c r="L44" s="464"/>
      <c r="M44" s="464"/>
      <c r="N44" s="464"/>
    </row>
    <row r="45" spans="1:14">
      <c r="A45" s="46" t="s">
        <v>68</v>
      </c>
      <c r="B45" s="162" t="str">
        <f>'Ethernet Total'!B45</f>
        <v>100G MM Duplex</v>
      </c>
      <c r="C45" s="163" t="str">
        <f>'Ethernet Total'!C45</f>
        <v>100 m</v>
      </c>
      <c r="D45" s="164" t="str">
        <f>'Ethernet Total'!D45</f>
        <v>QSFP28</v>
      </c>
      <c r="E45" s="464">
        <v>0</v>
      </c>
      <c r="F45" s="464">
        <v>0</v>
      </c>
      <c r="G45" s="464"/>
      <c r="H45" s="464"/>
      <c r="I45" s="464"/>
      <c r="J45" s="464"/>
      <c r="K45" s="464"/>
      <c r="L45" s="464"/>
      <c r="M45" s="464"/>
      <c r="N45" s="464"/>
    </row>
    <row r="46" spans="1:14">
      <c r="A46" s="46" t="s">
        <v>68</v>
      </c>
      <c r="B46" s="162" t="str">
        <f>'Ethernet Total'!B46</f>
        <v>100G eSR</v>
      </c>
      <c r="C46" s="163" t="str">
        <f>'Ethernet Total'!C46</f>
        <v>300 m</v>
      </c>
      <c r="D46" s="164" t="str">
        <f>'Ethernet Total'!D46</f>
        <v>QSFP28</v>
      </c>
      <c r="E46" s="464">
        <v>0</v>
      </c>
      <c r="F46" s="464">
        <v>0</v>
      </c>
      <c r="G46" s="464"/>
      <c r="H46" s="464"/>
      <c r="I46" s="464"/>
      <c r="J46" s="464"/>
      <c r="K46" s="464"/>
      <c r="L46" s="464"/>
      <c r="M46" s="464"/>
      <c r="N46" s="464"/>
    </row>
    <row r="47" spans="1:14">
      <c r="A47" s="131" t="s">
        <v>69</v>
      </c>
      <c r="B47" s="162" t="str">
        <f>'Ethernet Total'!B47</f>
        <v>100G PSM4</v>
      </c>
      <c r="C47" s="163" t="str">
        <f>'Ethernet Total'!C47</f>
        <v>500 m</v>
      </c>
      <c r="D47" s="164" t="str">
        <f>'Ethernet Total'!D47</f>
        <v>QSFP28</v>
      </c>
      <c r="E47" s="464">
        <v>200861</v>
      </c>
      <c r="F47" s="464">
        <v>710038</v>
      </c>
      <c r="G47" s="464"/>
      <c r="H47" s="464"/>
      <c r="I47" s="464"/>
      <c r="J47" s="464"/>
      <c r="K47" s="464"/>
      <c r="L47" s="464"/>
      <c r="M47" s="464"/>
      <c r="N47" s="464"/>
    </row>
    <row r="48" spans="1:14">
      <c r="A48" s="131" t="s">
        <v>69</v>
      </c>
      <c r="B48" s="162" t="str">
        <f>'Ethernet Total'!B48</f>
        <v>100G DR</v>
      </c>
      <c r="C48" s="163" t="str">
        <f>'Ethernet Total'!C48</f>
        <v>500 m</v>
      </c>
      <c r="D48" s="164" t="str">
        <f>'Ethernet Total'!D48</f>
        <v>QSFP28</v>
      </c>
      <c r="E48" s="464">
        <v>0</v>
      </c>
      <c r="F48" s="464">
        <v>0</v>
      </c>
      <c r="G48" s="464"/>
      <c r="H48" s="464"/>
      <c r="I48" s="464"/>
      <c r="J48" s="464"/>
      <c r="K48" s="464"/>
      <c r="L48" s="464"/>
      <c r="M48" s="464"/>
      <c r="N48" s="464"/>
    </row>
    <row r="49" spans="1:14">
      <c r="A49" s="131"/>
      <c r="B49" s="499" t="s">
        <v>354</v>
      </c>
      <c r="C49" s="500" t="s">
        <v>43</v>
      </c>
      <c r="D49" s="501" t="s">
        <v>37</v>
      </c>
      <c r="E49" s="464">
        <v>88200.6</v>
      </c>
      <c r="F49" s="464">
        <v>683412.1</v>
      </c>
      <c r="G49" s="464"/>
      <c r="H49" s="464"/>
      <c r="I49" s="464"/>
      <c r="J49" s="464"/>
      <c r="K49" s="464"/>
      <c r="L49" s="464"/>
      <c r="M49" s="464"/>
      <c r="N49" s="464"/>
    </row>
    <row r="50" spans="1:14">
      <c r="A50" s="131" t="s">
        <v>69</v>
      </c>
      <c r="B50" s="162" t="str">
        <f>'Ethernet Total'!B50</f>
        <v>100G CWDM4</v>
      </c>
      <c r="C50" s="163" t="str">
        <f>'Ethernet Total'!C50</f>
        <v>2 km</v>
      </c>
      <c r="D50" s="164" t="str">
        <f>'Ethernet Total'!D50</f>
        <v>QSFP28</v>
      </c>
      <c r="E50" s="464">
        <v>30989.399999999994</v>
      </c>
      <c r="F50" s="464">
        <v>292890.90000000002</v>
      </c>
      <c r="G50" s="464"/>
      <c r="H50" s="464"/>
      <c r="I50" s="464"/>
      <c r="J50" s="464"/>
      <c r="K50" s="464"/>
      <c r="L50" s="464"/>
      <c r="M50" s="464"/>
      <c r="N50" s="464"/>
    </row>
    <row r="51" spans="1:14">
      <c r="A51" s="131" t="s">
        <v>69</v>
      </c>
      <c r="B51" s="162" t="str">
        <f>'Ethernet Total'!B51</f>
        <v>100G FR</v>
      </c>
      <c r="C51" s="163" t="str">
        <f>'Ethernet Total'!C51</f>
        <v>2 km</v>
      </c>
      <c r="D51" s="164" t="str">
        <f>'Ethernet Total'!D51</f>
        <v>QSFP28</v>
      </c>
      <c r="E51" s="464">
        <v>0</v>
      </c>
      <c r="F51" s="464">
        <v>0</v>
      </c>
      <c r="G51" s="464"/>
      <c r="H51" s="464"/>
      <c r="I51" s="464"/>
      <c r="J51" s="464"/>
      <c r="K51" s="464"/>
      <c r="L51" s="464"/>
      <c r="M51" s="464"/>
      <c r="N51" s="464"/>
    </row>
    <row r="52" spans="1:14">
      <c r="A52" s="131" t="s">
        <v>69</v>
      </c>
      <c r="B52" s="162" t="str">
        <f>'Ethernet Total'!B52</f>
        <v>100G</v>
      </c>
      <c r="C52" s="163" t="str">
        <f>'Ethernet Total'!C52</f>
        <v>10 km</v>
      </c>
      <c r="D52" s="164" t="str">
        <f>'Ethernet Total'!D52</f>
        <v>CFP</v>
      </c>
      <c r="E52" s="464">
        <v>0</v>
      </c>
      <c r="F52" s="464">
        <v>0</v>
      </c>
      <c r="G52" s="464"/>
      <c r="H52" s="464"/>
      <c r="I52" s="464"/>
      <c r="J52" s="464"/>
      <c r="K52" s="464"/>
      <c r="L52" s="464"/>
      <c r="M52" s="464"/>
      <c r="N52" s="464"/>
    </row>
    <row r="53" spans="1:14">
      <c r="A53" s="131" t="s">
        <v>69</v>
      </c>
      <c r="B53" s="162" t="str">
        <f>'Ethernet Total'!B53</f>
        <v>100G</v>
      </c>
      <c r="C53" s="163" t="str">
        <f>'Ethernet Total'!C53</f>
        <v>10 km</v>
      </c>
      <c r="D53" s="164" t="str">
        <f>'Ethernet Total'!D53</f>
        <v>CFP2/4</v>
      </c>
      <c r="E53" s="464">
        <v>0</v>
      </c>
      <c r="F53" s="464">
        <v>0</v>
      </c>
      <c r="G53" s="464"/>
      <c r="H53" s="464"/>
      <c r="I53" s="464"/>
      <c r="J53" s="464"/>
      <c r="K53" s="464"/>
      <c r="L53" s="464"/>
      <c r="M53" s="464"/>
      <c r="N53" s="464"/>
    </row>
    <row r="54" spans="1:14">
      <c r="A54" s="131" t="s">
        <v>69</v>
      </c>
      <c r="B54" s="162" t="str">
        <f>'Ethernet Total'!B54</f>
        <v>100G LR4</v>
      </c>
      <c r="C54" s="163" t="str">
        <f>'Ethernet Total'!C54</f>
        <v>10 km</v>
      </c>
      <c r="D54" s="164" t="str">
        <f>'Ethernet Total'!D54</f>
        <v>QSFP28</v>
      </c>
      <c r="E54" s="462">
        <v>72354.400000000009</v>
      </c>
      <c r="F54" s="462">
        <v>253646.4</v>
      </c>
      <c r="G54" s="462"/>
      <c r="H54" s="462"/>
      <c r="I54" s="462"/>
      <c r="J54" s="462"/>
      <c r="K54" s="462"/>
      <c r="L54" s="462"/>
      <c r="M54" s="462"/>
      <c r="N54" s="462"/>
    </row>
    <row r="55" spans="1:14">
      <c r="A55" s="131" t="s">
        <v>69</v>
      </c>
      <c r="B55" s="162" t="str">
        <f>'Ethernet Total'!B55</f>
        <v>100G 4WDM10</v>
      </c>
      <c r="C55" s="163" t="str">
        <f>'Ethernet Total'!C55</f>
        <v>10 km</v>
      </c>
      <c r="D55" s="164" t="str">
        <f>'Ethernet Total'!D55</f>
        <v>QSFP28</v>
      </c>
      <c r="E55" s="462">
        <v>0</v>
      </c>
      <c r="F55" s="462">
        <v>40500</v>
      </c>
      <c r="G55" s="462"/>
      <c r="H55" s="462"/>
      <c r="I55" s="462"/>
      <c r="J55" s="462"/>
      <c r="K55" s="462"/>
      <c r="L55" s="462"/>
      <c r="M55" s="462"/>
      <c r="N55" s="462"/>
    </row>
    <row r="56" spans="1:14">
      <c r="A56" s="131" t="s">
        <v>69</v>
      </c>
      <c r="B56" s="162" t="str">
        <f>'Ethernet Total'!B56</f>
        <v>100G 4WDM20</v>
      </c>
      <c r="C56" s="163" t="str">
        <f>'Ethernet Total'!C56</f>
        <v>20 km</v>
      </c>
      <c r="D56" s="164" t="str">
        <f>'Ethernet Total'!D56</f>
        <v>QSFP28</v>
      </c>
      <c r="E56" s="462">
        <v>0</v>
      </c>
      <c r="F56" s="462">
        <v>0</v>
      </c>
      <c r="G56" s="462"/>
      <c r="H56" s="462"/>
      <c r="I56" s="462"/>
      <c r="J56" s="462"/>
      <c r="K56" s="462"/>
      <c r="L56" s="462"/>
      <c r="M56" s="462"/>
      <c r="N56" s="462"/>
    </row>
    <row r="57" spans="1:14">
      <c r="A57" s="131" t="s">
        <v>69</v>
      </c>
      <c r="B57" s="162" t="str">
        <f>'Ethernet Total'!B57</f>
        <v>100G ER4, ER4-Lite</v>
      </c>
      <c r="C57" s="163" t="str">
        <f>'Ethernet Total'!C57</f>
        <v>40 km</v>
      </c>
      <c r="D57" s="164" t="str">
        <f>'Ethernet Total'!D57</f>
        <v>all</v>
      </c>
      <c r="E57" s="466">
        <v>0</v>
      </c>
      <c r="F57" s="466">
        <v>0</v>
      </c>
      <c r="G57" s="466"/>
      <c r="H57" s="466"/>
      <c r="I57" s="466"/>
      <c r="J57" s="466"/>
      <c r="K57" s="466"/>
      <c r="L57" s="466"/>
      <c r="M57" s="466"/>
      <c r="N57" s="466"/>
    </row>
    <row r="58" spans="1:14">
      <c r="A58" s="157" t="s">
        <v>68</v>
      </c>
      <c r="B58" s="159" t="s">
        <v>323</v>
      </c>
      <c r="C58" s="160" t="s">
        <v>33</v>
      </c>
      <c r="D58" s="161" t="s">
        <v>184</v>
      </c>
      <c r="E58" s="461">
        <v>0</v>
      </c>
      <c r="F58" s="461">
        <v>0</v>
      </c>
      <c r="G58" s="461"/>
      <c r="H58" s="461"/>
      <c r="I58" s="461"/>
      <c r="J58" s="461"/>
      <c r="K58" s="461"/>
      <c r="L58" s="461"/>
      <c r="M58" s="461"/>
      <c r="N58" s="461"/>
    </row>
    <row r="59" spans="1:14">
      <c r="A59" s="157" t="s">
        <v>68</v>
      </c>
      <c r="B59" s="162" t="s">
        <v>324</v>
      </c>
      <c r="C59" s="163" t="s">
        <v>33</v>
      </c>
      <c r="D59" s="164" t="s">
        <v>325</v>
      </c>
      <c r="E59" s="462">
        <v>0</v>
      </c>
      <c r="F59" s="462">
        <v>0</v>
      </c>
      <c r="G59" s="462"/>
      <c r="H59" s="462"/>
      <c r="I59" s="462"/>
      <c r="J59" s="462"/>
      <c r="K59" s="462"/>
      <c r="L59" s="462"/>
      <c r="M59" s="462"/>
      <c r="N59" s="462"/>
    </row>
    <row r="60" spans="1:14">
      <c r="A60" s="158" t="s">
        <v>69</v>
      </c>
      <c r="B60" s="162" t="s">
        <v>326</v>
      </c>
      <c r="C60" s="163" t="s">
        <v>43</v>
      </c>
      <c r="D60" s="164" t="s">
        <v>184</v>
      </c>
      <c r="E60" s="462">
        <v>0</v>
      </c>
      <c r="F60" s="462">
        <v>0</v>
      </c>
      <c r="G60" s="462"/>
      <c r="H60" s="462"/>
      <c r="I60" s="462"/>
      <c r="J60" s="462"/>
      <c r="K60" s="462"/>
      <c r="L60" s="462"/>
      <c r="M60" s="462"/>
      <c r="N60" s="462"/>
    </row>
    <row r="61" spans="1:14">
      <c r="A61" s="158" t="s">
        <v>69</v>
      </c>
      <c r="B61" s="165" t="s">
        <v>327</v>
      </c>
      <c r="C61" s="166" t="s">
        <v>43</v>
      </c>
      <c r="D61" s="167" t="s">
        <v>271</v>
      </c>
      <c r="E61" s="466">
        <v>0</v>
      </c>
      <c r="F61" s="466">
        <v>0</v>
      </c>
      <c r="G61" s="466"/>
      <c r="H61" s="466"/>
      <c r="I61" s="466"/>
      <c r="J61" s="466"/>
      <c r="K61" s="466"/>
      <c r="L61" s="466"/>
      <c r="M61" s="466"/>
      <c r="N61" s="466"/>
    </row>
    <row r="62" spans="1:14">
      <c r="A62" s="157" t="s">
        <v>68</v>
      </c>
      <c r="B62" s="159" t="s">
        <v>328</v>
      </c>
      <c r="C62" s="160" t="s">
        <v>33</v>
      </c>
      <c r="D62" s="161" t="s">
        <v>39</v>
      </c>
      <c r="E62" s="461">
        <v>0</v>
      </c>
      <c r="F62" s="461">
        <v>0</v>
      </c>
      <c r="G62" s="461"/>
      <c r="H62" s="461"/>
      <c r="I62" s="461"/>
      <c r="J62" s="461"/>
      <c r="K62" s="461"/>
      <c r="L62" s="461"/>
      <c r="M62" s="461"/>
      <c r="N62" s="461"/>
    </row>
    <row r="63" spans="1:14">
      <c r="A63" s="158" t="s">
        <v>69</v>
      </c>
      <c r="B63" s="162" t="s">
        <v>329</v>
      </c>
      <c r="C63" s="163" t="s">
        <v>41</v>
      </c>
      <c r="D63" s="164" t="s">
        <v>39</v>
      </c>
      <c r="E63" s="462">
        <v>0</v>
      </c>
      <c r="F63" s="462">
        <v>0</v>
      </c>
      <c r="G63" s="462"/>
      <c r="H63" s="462"/>
      <c r="I63" s="462"/>
      <c r="J63" s="462"/>
      <c r="K63" s="462"/>
      <c r="L63" s="462"/>
      <c r="M63" s="462"/>
      <c r="N63" s="462"/>
    </row>
    <row r="64" spans="1:14">
      <c r="A64" s="158"/>
      <c r="B64" s="162" t="s">
        <v>330</v>
      </c>
      <c r="C64" s="163" t="s">
        <v>43</v>
      </c>
      <c r="D64" s="164" t="s">
        <v>39</v>
      </c>
      <c r="E64" s="462">
        <v>0</v>
      </c>
      <c r="F64" s="462">
        <v>7</v>
      </c>
      <c r="G64" s="462"/>
      <c r="H64" s="462"/>
      <c r="I64" s="462"/>
      <c r="J64" s="462"/>
      <c r="K64" s="462"/>
      <c r="L64" s="462"/>
      <c r="M64" s="462"/>
      <c r="N64" s="462"/>
    </row>
    <row r="65" spans="1:15">
      <c r="A65" s="158" t="s">
        <v>69</v>
      </c>
      <c r="B65" s="165" t="s">
        <v>331</v>
      </c>
      <c r="C65" s="166" t="s">
        <v>45</v>
      </c>
      <c r="D65" s="167" t="s">
        <v>39</v>
      </c>
      <c r="E65" s="466">
        <v>0</v>
      </c>
      <c r="F65" s="466">
        <v>0</v>
      </c>
      <c r="G65" s="466"/>
      <c r="H65" s="466"/>
      <c r="I65" s="466"/>
      <c r="J65" s="466"/>
      <c r="K65" s="466"/>
      <c r="L65" s="466"/>
      <c r="M65" s="466"/>
      <c r="N65" s="466"/>
    </row>
    <row r="66" spans="1:15">
      <c r="A66" s="158"/>
      <c r="B66" s="502" t="s">
        <v>421</v>
      </c>
      <c r="C66" s="503" t="s">
        <v>422</v>
      </c>
      <c r="D66" s="504" t="s">
        <v>325</v>
      </c>
      <c r="E66" s="462">
        <v>0</v>
      </c>
      <c r="F66" s="462">
        <v>0</v>
      </c>
      <c r="G66" s="462"/>
      <c r="H66" s="462"/>
      <c r="I66" s="462"/>
      <c r="J66" s="462"/>
      <c r="K66" s="462"/>
      <c r="L66" s="462"/>
      <c r="M66" s="462"/>
      <c r="N66" s="462"/>
    </row>
    <row r="67" spans="1:15">
      <c r="A67" s="158"/>
      <c r="B67" s="499" t="s">
        <v>423</v>
      </c>
      <c r="C67" s="500" t="s">
        <v>41</v>
      </c>
      <c r="D67" s="501" t="s">
        <v>325</v>
      </c>
      <c r="E67" s="462">
        <v>0</v>
      </c>
      <c r="F67" s="462">
        <v>0</v>
      </c>
      <c r="G67" s="462"/>
      <c r="H67" s="462"/>
      <c r="I67" s="462"/>
      <c r="J67" s="462"/>
      <c r="K67" s="462"/>
      <c r="L67" s="462"/>
      <c r="M67" s="462"/>
      <c r="N67" s="462"/>
    </row>
    <row r="68" spans="1:15">
      <c r="A68" s="158"/>
      <c r="B68" s="499" t="s">
        <v>424</v>
      </c>
      <c r="C68" s="500" t="s">
        <v>43</v>
      </c>
      <c r="D68" s="501" t="s">
        <v>325</v>
      </c>
      <c r="E68" s="462">
        <v>0</v>
      </c>
      <c r="F68" s="462">
        <v>0</v>
      </c>
      <c r="G68" s="462"/>
      <c r="H68" s="462"/>
      <c r="I68" s="462"/>
      <c r="J68" s="462"/>
      <c r="K68" s="462"/>
      <c r="L68" s="462"/>
      <c r="M68" s="462"/>
      <c r="N68" s="462"/>
    </row>
    <row r="69" spans="1:15">
      <c r="A69" s="158"/>
      <c r="B69" s="162"/>
      <c r="C69" s="163"/>
      <c r="D69" s="164"/>
      <c r="E69" s="462"/>
      <c r="F69" s="462"/>
      <c r="G69" s="462"/>
      <c r="H69" s="462"/>
      <c r="I69" s="462"/>
      <c r="J69" s="462"/>
      <c r="K69" s="462"/>
      <c r="L69" s="462"/>
      <c r="M69" s="462"/>
      <c r="N69" s="462"/>
    </row>
    <row r="70" spans="1:15">
      <c r="B70" s="429" t="s">
        <v>19</v>
      </c>
      <c r="C70" s="430"/>
      <c r="D70" s="432"/>
      <c r="E70" s="76">
        <f>SUM(E9:E69)</f>
        <v>10649308.537719864</v>
      </c>
      <c r="F70" s="76">
        <f t="shared" ref="F70:N70" si="0">SUM(F9:F69)</f>
        <v>13336049.134659462</v>
      </c>
      <c r="G70" s="76">
        <f t="shared" si="0"/>
        <v>0</v>
      </c>
      <c r="H70" s="76">
        <f t="shared" si="0"/>
        <v>0</v>
      </c>
      <c r="I70" s="76">
        <f t="shared" si="0"/>
        <v>0</v>
      </c>
      <c r="J70" s="76">
        <f t="shared" si="0"/>
        <v>0</v>
      </c>
      <c r="K70" s="76">
        <f t="shared" si="0"/>
        <v>0</v>
      </c>
      <c r="L70" s="76">
        <f t="shared" si="0"/>
        <v>0</v>
      </c>
      <c r="M70" s="76">
        <f t="shared" si="0"/>
        <v>0</v>
      </c>
      <c r="N70" s="76">
        <f t="shared" si="0"/>
        <v>0</v>
      </c>
    </row>
    <row r="71" spans="1:15">
      <c r="E71" s="58">
        <v>0</v>
      </c>
      <c r="F71" s="58">
        <v>0</v>
      </c>
      <c r="G71" s="58">
        <v>0</v>
      </c>
      <c r="H71" s="58">
        <v>0</v>
      </c>
      <c r="I71" s="58">
        <v>0</v>
      </c>
      <c r="J71" s="58">
        <v>0</v>
      </c>
      <c r="K71" s="58">
        <v>0</v>
      </c>
      <c r="L71" s="58">
        <v>0</v>
      </c>
      <c r="M71" s="58">
        <v>0</v>
      </c>
      <c r="N71" s="58">
        <v>0</v>
      </c>
      <c r="O71" s="58"/>
    </row>
    <row r="72" spans="1:15">
      <c r="E72" s="133"/>
      <c r="F72" s="133"/>
      <c r="G72" s="133"/>
      <c r="H72" s="133"/>
      <c r="I72" s="133"/>
      <c r="J72" s="133"/>
      <c r="K72" s="133"/>
      <c r="L72" s="133"/>
      <c r="M72" s="133"/>
      <c r="N72" s="133"/>
    </row>
    <row r="73" spans="1:15" ht="21">
      <c r="B73" s="425" t="s">
        <v>18</v>
      </c>
      <c r="C73" s="425"/>
      <c r="D73" s="425"/>
      <c r="I73" s="570" t="s">
        <v>277</v>
      </c>
      <c r="J73" s="572"/>
      <c r="K73" s="572"/>
      <c r="L73" s="572"/>
      <c r="M73" s="572"/>
      <c r="N73" s="572"/>
    </row>
    <row r="74" spans="1:15">
      <c r="B74" s="71" t="s">
        <v>31</v>
      </c>
      <c r="C74" s="71" t="s">
        <v>30</v>
      </c>
      <c r="D74" s="71" t="s">
        <v>32</v>
      </c>
      <c r="E74" s="78">
        <v>2016</v>
      </c>
      <c r="F74" s="78">
        <v>2017</v>
      </c>
      <c r="G74" s="78">
        <v>2018</v>
      </c>
      <c r="H74" s="78">
        <v>2019</v>
      </c>
      <c r="I74" s="78">
        <v>2020</v>
      </c>
      <c r="J74" s="78">
        <v>2021</v>
      </c>
      <c r="K74" s="78">
        <v>2022</v>
      </c>
      <c r="L74" s="78">
        <v>2023</v>
      </c>
      <c r="M74" s="78">
        <v>2024</v>
      </c>
      <c r="N74" s="78">
        <v>2025</v>
      </c>
    </row>
    <row r="75" spans="1:15">
      <c r="B75" s="159" t="str">
        <f t="shared" ref="B75:D94" si="1">B9</f>
        <v>GbE</v>
      </c>
      <c r="C75" s="160" t="str">
        <f t="shared" si="1"/>
        <v>500 m</v>
      </c>
      <c r="D75" s="161" t="str">
        <f t="shared" si="1"/>
        <v>SFP</v>
      </c>
      <c r="E75" s="416">
        <f>'Ethernet Total'!E84</f>
        <v>10.178233731377588</v>
      </c>
      <c r="F75" s="416">
        <f>'Ethernet Total'!F84</f>
        <v>8.9746992158904888</v>
      </c>
      <c r="G75" s="416"/>
      <c r="H75" s="416"/>
      <c r="I75" s="416"/>
      <c r="J75" s="416"/>
      <c r="K75" s="416"/>
      <c r="L75" s="416"/>
      <c r="M75" s="416"/>
      <c r="N75" s="416"/>
    </row>
    <row r="76" spans="1:15">
      <c r="B76" s="162" t="str">
        <f t="shared" si="1"/>
        <v>GbE</v>
      </c>
      <c r="C76" s="163" t="str">
        <f t="shared" si="1"/>
        <v>10 km</v>
      </c>
      <c r="D76" s="164" t="str">
        <f t="shared" si="1"/>
        <v>SFP</v>
      </c>
      <c r="E76" s="193">
        <f>'Ethernet Total'!E85</f>
        <v>11.313150064475876</v>
      </c>
      <c r="F76" s="193">
        <f>'Ethernet Total'!F85</f>
        <v>9.7279618337487541</v>
      </c>
      <c r="G76" s="193"/>
      <c r="H76" s="193"/>
      <c r="I76" s="193"/>
      <c r="J76" s="193"/>
      <c r="K76" s="193"/>
      <c r="L76" s="193"/>
      <c r="M76" s="193"/>
      <c r="N76" s="193"/>
    </row>
    <row r="77" spans="1:15">
      <c r="B77" s="162" t="str">
        <f t="shared" si="1"/>
        <v>GbE</v>
      </c>
      <c r="C77" s="163" t="str">
        <f t="shared" si="1"/>
        <v>40 km</v>
      </c>
      <c r="D77" s="164" t="str">
        <f t="shared" si="1"/>
        <v>SFP</v>
      </c>
      <c r="E77" s="193">
        <f>'Ethernet Total'!E86</f>
        <v>14.223250006112197</v>
      </c>
      <c r="F77" s="193">
        <f>'Ethernet Total'!F86</f>
        <v>11.270556706605298</v>
      </c>
      <c r="G77" s="193"/>
      <c r="H77" s="193"/>
      <c r="I77" s="193"/>
      <c r="J77" s="193"/>
      <c r="K77" s="193"/>
      <c r="L77" s="193"/>
      <c r="M77" s="193"/>
      <c r="N77" s="193"/>
    </row>
    <row r="78" spans="1:15">
      <c r="B78" s="162" t="str">
        <f t="shared" si="1"/>
        <v>GbE</v>
      </c>
      <c r="C78" s="163" t="str">
        <f t="shared" si="1"/>
        <v>80 km</v>
      </c>
      <c r="D78" s="163" t="str">
        <f t="shared" si="1"/>
        <v>SFP</v>
      </c>
      <c r="E78" s="193">
        <f>'Ethernet Total'!E87</f>
        <v>47.263945249069465</v>
      </c>
      <c r="F78" s="193">
        <f>'Ethernet Total'!F87</f>
        <v>42.349942382451964</v>
      </c>
      <c r="G78" s="193"/>
      <c r="H78" s="193"/>
      <c r="I78" s="193"/>
      <c r="J78" s="193"/>
      <c r="K78" s="193"/>
      <c r="L78" s="193"/>
      <c r="M78" s="193"/>
      <c r="N78" s="193"/>
    </row>
    <row r="79" spans="1:15">
      <c r="A79" s="131"/>
      <c r="B79" s="165" t="str">
        <f t="shared" si="1"/>
        <v>GbE &amp; Fast Ethernet</v>
      </c>
      <c r="C79" s="166" t="str">
        <f t="shared" si="1"/>
        <v>Various</v>
      </c>
      <c r="D79" s="166" t="str">
        <f t="shared" si="1"/>
        <v>Legacy/discontinued</v>
      </c>
      <c r="E79" s="336">
        <f>'Ethernet Total'!E88</f>
        <v>18</v>
      </c>
      <c r="F79" s="336">
        <f>'Ethernet Total'!F88</f>
        <v>0</v>
      </c>
      <c r="G79" s="336"/>
      <c r="H79" s="336"/>
      <c r="I79" s="336"/>
      <c r="J79" s="336"/>
      <c r="K79" s="336"/>
      <c r="L79" s="336"/>
      <c r="M79" s="336"/>
      <c r="N79" s="336"/>
    </row>
    <row r="80" spans="1:15">
      <c r="B80" s="162" t="str">
        <f t="shared" si="1"/>
        <v>10GbE</v>
      </c>
      <c r="C80" s="163" t="str">
        <f t="shared" si="1"/>
        <v>300 m</v>
      </c>
      <c r="D80" s="163" t="str">
        <f t="shared" si="1"/>
        <v>XFP</v>
      </c>
      <c r="E80" s="193">
        <f>'Ethernet Total'!E89</f>
        <v>65.084287545305614</v>
      </c>
      <c r="F80" s="193">
        <f>'Ethernet Total'!F89</f>
        <v>58.749084731162213</v>
      </c>
      <c r="G80" s="193"/>
      <c r="H80" s="193"/>
      <c r="I80" s="193"/>
      <c r="J80" s="193"/>
      <c r="K80" s="193"/>
      <c r="L80" s="193"/>
      <c r="M80" s="193"/>
      <c r="N80" s="193"/>
    </row>
    <row r="81" spans="2:14">
      <c r="B81" s="162" t="str">
        <f t="shared" si="1"/>
        <v>10GbE</v>
      </c>
      <c r="C81" s="163" t="str">
        <f t="shared" si="1"/>
        <v>300 m</v>
      </c>
      <c r="D81" s="163" t="str">
        <f t="shared" si="1"/>
        <v>SFP+</v>
      </c>
      <c r="E81" s="193">
        <f>'Ethernet Total'!E90</f>
        <v>18.016278339273537</v>
      </c>
      <c r="F81" s="193">
        <f>'Ethernet Total'!F90</f>
        <v>15.097691372748406</v>
      </c>
      <c r="G81" s="193"/>
      <c r="H81" s="193"/>
      <c r="I81" s="193"/>
      <c r="J81" s="193"/>
      <c r="K81" s="193"/>
      <c r="L81" s="193"/>
      <c r="M81" s="193"/>
      <c r="N81" s="193"/>
    </row>
    <row r="82" spans="2:14">
      <c r="B82" s="162" t="str">
        <f t="shared" si="1"/>
        <v>10GbE LRM</v>
      </c>
      <c r="C82" s="163" t="str">
        <f t="shared" si="1"/>
        <v>220 m</v>
      </c>
      <c r="D82" s="163" t="str">
        <f t="shared" si="1"/>
        <v>SFP+</v>
      </c>
      <c r="E82" s="193">
        <f>'Ethernet Total'!E91</f>
        <v>78.390761412913719</v>
      </c>
      <c r="F82" s="193">
        <f>'Ethernet Total'!F91</f>
        <v>66.716018564745482</v>
      </c>
      <c r="G82" s="193"/>
      <c r="H82" s="193"/>
      <c r="I82" s="193"/>
      <c r="J82" s="193"/>
      <c r="K82" s="193"/>
      <c r="L82" s="193"/>
      <c r="M82" s="193"/>
      <c r="N82" s="193"/>
    </row>
    <row r="83" spans="2:14">
      <c r="B83" s="162" t="str">
        <f t="shared" si="1"/>
        <v>10GbE</v>
      </c>
      <c r="C83" s="163" t="str">
        <f t="shared" si="1"/>
        <v>10 km</v>
      </c>
      <c r="D83" s="163" t="str">
        <f t="shared" si="1"/>
        <v>XFP</v>
      </c>
      <c r="E83" s="193">
        <f>'Ethernet Total'!E92</f>
        <v>67.576972221049004</v>
      </c>
      <c r="F83" s="193">
        <f>'Ethernet Total'!F92</f>
        <v>51.799368807617711</v>
      </c>
      <c r="G83" s="193"/>
      <c r="H83" s="193"/>
      <c r="I83" s="193"/>
      <c r="J83" s="193"/>
      <c r="K83" s="193"/>
      <c r="L83" s="193"/>
      <c r="M83" s="193"/>
      <c r="N83" s="193"/>
    </row>
    <row r="84" spans="2:14">
      <c r="B84" s="162" t="str">
        <f t="shared" si="1"/>
        <v>10GbE</v>
      </c>
      <c r="C84" s="163" t="str">
        <f t="shared" si="1"/>
        <v>10 km</v>
      </c>
      <c r="D84" s="163" t="str">
        <f t="shared" si="1"/>
        <v>SFP+</v>
      </c>
      <c r="E84" s="194">
        <f>'Ethernet Total'!E93</f>
        <v>38.465958311427336</v>
      </c>
      <c r="F84" s="194">
        <f>'Ethernet Total'!F93</f>
        <v>30.5</v>
      </c>
      <c r="G84" s="194"/>
      <c r="H84" s="194"/>
      <c r="I84" s="194"/>
      <c r="J84" s="194"/>
      <c r="K84" s="194"/>
      <c r="L84" s="194"/>
      <c r="M84" s="194"/>
      <c r="N84" s="194"/>
    </row>
    <row r="85" spans="2:14">
      <c r="B85" s="162" t="str">
        <f t="shared" si="1"/>
        <v>10GbE</v>
      </c>
      <c r="C85" s="163" t="str">
        <f t="shared" si="1"/>
        <v>40 km</v>
      </c>
      <c r="D85" s="163" t="str">
        <f t="shared" si="1"/>
        <v>XFP</v>
      </c>
      <c r="E85" s="193">
        <f>'Ethernet Total'!E94</f>
        <v>202.96860771881492</v>
      </c>
      <c r="F85" s="193">
        <f>'Ethernet Total'!F94</f>
        <v>139.47449702400385</v>
      </c>
      <c r="G85" s="193"/>
      <c r="H85" s="193"/>
      <c r="I85" s="193"/>
      <c r="J85" s="193"/>
      <c r="K85" s="193"/>
      <c r="L85" s="193"/>
      <c r="M85" s="193"/>
      <c r="N85" s="193"/>
    </row>
    <row r="86" spans="2:14">
      <c r="B86" s="162" t="str">
        <f t="shared" si="1"/>
        <v>10GbE</v>
      </c>
      <c r="C86" s="163" t="str">
        <f t="shared" si="1"/>
        <v>40 km</v>
      </c>
      <c r="D86" s="163" t="str">
        <f t="shared" si="1"/>
        <v>SFP+</v>
      </c>
      <c r="E86" s="193">
        <f>'Ethernet Total'!E95</f>
        <v>191.20778168956542</v>
      </c>
      <c r="F86" s="193">
        <f>'Ethernet Total'!F95</f>
        <v>155.78241680453388</v>
      </c>
      <c r="G86" s="193"/>
      <c r="H86" s="193"/>
      <c r="I86" s="193"/>
      <c r="J86" s="193"/>
      <c r="K86" s="193"/>
      <c r="L86" s="193"/>
      <c r="M86" s="193"/>
      <c r="N86" s="193"/>
    </row>
    <row r="87" spans="2:14">
      <c r="B87" s="162" t="str">
        <f t="shared" si="1"/>
        <v>10GbE</v>
      </c>
      <c r="C87" s="163" t="str">
        <f t="shared" si="1"/>
        <v>80 km</v>
      </c>
      <c r="D87" s="163" t="str">
        <f t="shared" si="1"/>
        <v>XFP</v>
      </c>
      <c r="E87" s="193">
        <f>'Ethernet Total'!E96</f>
        <v>272.0748723385496</v>
      </c>
      <c r="F87" s="193">
        <f>'Ethernet Total'!F96</f>
        <v>279.05568350167476</v>
      </c>
      <c r="G87" s="193"/>
      <c r="H87" s="193"/>
      <c r="I87" s="193"/>
      <c r="J87" s="193"/>
      <c r="K87" s="193"/>
      <c r="L87" s="193"/>
      <c r="M87" s="193"/>
      <c r="N87" s="193"/>
    </row>
    <row r="88" spans="2:14">
      <c r="B88" s="162" t="str">
        <f t="shared" si="1"/>
        <v>10GbE</v>
      </c>
      <c r="C88" s="163" t="str">
        <f t="shared" si="1"/>
        <v>80 km</v>
      </c>
      <c r="D88" s="163" t="str">
        <f t="shared" si="1"/>
        <v>SFP+</v>
      </c>
      <c r="E88" s="193">
        <f>'Ethernet Total'!E97</f>
        <v>362.31733736347383</v>
      </c>
      <c r="F88" s="193">
        <f>'Ethernet Total'!F97</f>
        <v>296.14130230693672</v>
      </c>
      <c r="G88" s="193"/>
      <c r="H88" s="193"/>
      <c r="I88" s="193"/>
      <c r="J88" s="193"/>
      <c r="K88" s="193"/>
      <c r="L88" s="193"/>
      <c r="M88" s="193"/>
      <c r="N88" s="193"/>
    </row>
    <row r="89" spans="2:14">
      <c r="B89" s="165" t="str">
        <f t="shared" si="1"/>
        <v>10GbE</v>
      </c>
      <c r="C89" s="166" t="str">
        <f t="shared" si="1"/>
        <v>Various</v>
      </c>
      <c r="D89" s="166" t="str">
        <f t="shared" si="1"/>
        <v>Legacy/discontinued</v>
      </c>
      <c r="E89" s="336">
        <f>'Ethernet Total'!E98</f>
        <v>99.093186017554928</v>
      </c>
      <c r="F89" s="336">
        <f>'Ethernet Total'!F98</f>
        <v>94.281145957499305</v>
      </c>
      <c r="G89" s="336"/>
      <c r="H89" s="336"/>
      <c r="I89" s="336"/>
      <c r="J89" s="336"/>
      <c r="K89" s="336"/>
      <c r="L89" s="336"/>
      <c r="M89" s="336"/>
      <c r="N89" s="336"/>
    </row>
    <row r="90" spans="2:14">
      <c r="B90" s="162" t="str">
        <f t="shared" si="1"/>
        <v>25GbE SR</v>
      </c>
      <c r="C90" s="163" t="str">
        <f t="shared" si="1"/>
        <v>100 - 300 m</v>
      </c>
      <c r="D90" s="164" t="str">
        <f t="shared" si="1"/>
        <v>SFP28</v>
      </c>
      <c r="E90" s="193">
        <f>'Ethernet Total'!E99</f>
        <v>187.14315701091519</v>
      </c>
      <c r="F90" s="193">
        <f>'Ethernet Total'!F99</f>
        <v>141.11071819746516</v>
      </c>
      <c r="G90" s="193"/>
      <c r="H90" s="193"/>
      <c r="I90" s="193"/>
      <c r="J90" s="193"/>
      <c r="K90" s="193"/>
      <c r="L90" s="193"/>
      <c r="M90" s="193"/>
      <c r="N90" s="193"/>
    </row>
    <row r="91" spans="2:14">
      <c r="B91" s="162" t="str">
        <f t="shared" si="1"/>
        <v>25GbE LR</v>
      </c>
      <c r="C91" s="163" t="str">
        <f t="shared" si="1"/>
        <v>10 km</v>
      </c>
      <c r="D91" s="164" t="str">
        <f t="shared" si="1"/>
        <v>SFP28</v>
      </c>
      <c r="E91" s="193">
        <f>'Ethernet Total'!E100</f>
        <v>456.24032541776609</v>
      </c>
      <c r="F91" s="193">
        <f>'Ethernet Total'!F100</f>
        <v>324.10355668962507</v>
      </c>
      <c r="G91" s="193"/>
      <c r="H91" s="193"/>
      <c r="I91" s="193"/>
      <c r="J91" s="193"/>
      <c r="K91" s="193"/>
      <c r="L91" s="193"/>
      <c r="M91" s="193"/>
      <c r="N91" s="193"/>
    </row>
    <row r="92" spans="2:14">
      <c r="B92" s="165" t="str">
        <f t="shared" si="1"/>
        <v>25GbE ER</v>
      </c>
      <c r="C92" s="166" t="str">
        <f t="shared" si="1"/>
        <v>40 km</v>
      </c>
      <c r="D92" s="167" t="str">
        <f t="shared" si="1"/>
        <v>SFP28</v>
      </c>
      <c r="E92" s="336">
        <f>'Ethernet Total'!E101</f>
        <v>0</v>
      </c>
      <c r="F92" s="336">
        <f>'Ethernet Total'!F101</f>
        <v>0</v>
      </c>
      <c r="G92" s="336"/>
      <c r="H92" s="336"/>
      <c r="I92" s="336"/>
      <c r="J92" s="336"/>
      <c r="K92" s="336"/>
      <c r="L92" s="336"/>
      <c r="M92" s="336"/>
      <c r="N92" s="336"/>
    </row>
    <row r="93" spans="2:14">
      <c r="B93" s="159" t="str">
        <f t="shared" si="1"/>
        <v>40G SR4</v>
      </c>
      <c r="C93" s="160" t="str">
        <f t="shared" si="1"/>
        <v>100 m</v>
      </c>
      <c r="D93" s="161" t="str">
        <f t="shared" si="1"/>
        <v>QSFP+</v>
      </c>
      <c r="E93" s="416">
        <f>'Ethernet Total'!E102</f>
        <v>96.595063887564976</v>
      </c>
      <c r="F93" s="416">
        <f>'Ethernet Total'!F102</f>
        <v>80.379797575925679</v>
      </c>
      <c r="G93" s="416"/>
      <c r="H93" s="416"/>
      <c r="I93" s="416"/>
      <c r="J93" s="416"/>
      <c r="K93" s="416"/>
      <c r="L93" s="416"/>
      <c r="M93" s="416"/>
      <c r="N93" s="416"/>
    </row>
    <row r="94" spans="2:14">
      <c r="B94" s="162" t="str">
        <f t="shared" si="1"/>
        <v>40GbE MM duplex</v>
      </c>
      <c r="C94" s="163" t="str">
        <f t="shared" si="1"/>
        <v>100 m</v>
      </c>
      <c r="D94" s="164" t="str">
        <f t="shared" si="1"/>
        <v>QSFP+</v>
      </c>
      <c r="E94" s="193">
        <f>'Ethernet Total'!E103</f>
        <v>129.89186936548299</v>
      </c>
      <c r="F94" s="193">
        <f>'Ethernet Total'!F103</f>
        <v>129.20799020411209</v>
      </c>
      <c r="G94" s="193"/>
      <c r="H94" s="193"/>
      <c r="I94" s="193"/>
      <c r="J94" s="193"/>
      <c r="K94" s="193"/>
      <c r="L94" s="193"/>
      <c r="M94" s="193"/>
      <c r="N94" s="193"/>
    </row>
    <row r="95" spans="2:14">
      <c r="B95" s="162" t="str">
        <f t="shared" ref="B95:D114" si="2">B29</f>
        <v>40GbE eSR</v>
      </c>
      <c r="C95" s="163" t="str">
        <f t="shared" si="2"/>
        <v>300 m</v>
      </c>
      <c r="D95" s="164" t="str">
        <f t="shared" si="2"/>
        <v>QSFP+</v>
      </c>
      <c r="E95" s="194">
        <f>'Ethernet Total'!E104</f>
        <v>106.66614587912188</v>
      </c>
      <c r="F95" s="194">
        <f>'Ethernet Total'!F104</f>
        <v>80.99928194026171</v>
      </c>
      <c r="G95" s="194"/>
      <c r="H95" s="194"/>
      <c r="I95" s="194"/>
      <c r="J95" s="194"/>
      <c r="K95" s="194"/>
      <c r="L95" s="194"/>
      <c r="M95" s="194"/>
      <c r="N95" s="194"/>
    </row>
    <row r="96" spans="2:14">
      <c r="B96" s="162" t="str">
        <f t="shared" si="2"/>
        <v>40 GbE PSM4</v>
      </c>
      <c r="C96" s="163" t="str">
        <f t="shared" si="2"/>
        <v>500 m</v>
      </c>
      <c r="D96" s="164" t="str">
        <f t="shared" si="2"/>
        <v>QSFP+</v>
      </c>
      <c r="E96" s="194">
        <f>'Ethernet Total'!E105</f>
        <v>253.19068527507093</v>
      </c>
      <c r="F96" s="194">
        <f>'Ethernet Total'!F105</f>
        <v>262.79055146339874</v>
      </c>
      <c r="G96" s="194"/>
      <c r="H96" s="194"/>
      <c r="I96" s="194"/>
      <c r="J96" s="194"/>
      <c r="K96" s="194"/>
      <c r="L96" s="194"/>
      <c r="M96" s="194"/>
      <c r="N96" s="194"/>
    </row>
    <row r="97" spans="2:14">
      <c r="B97" s="162" t="str">
        <f t="shared" si="2"/>
        <v>40GbE (FR)</v>
      </c>
      <c r="C97" s="163" t="str">
        <f t="shared" si="2"/>
        <v>2 km</v>
      </c>
      <c r="D97" s="164" t="str">
        <f t="shared" si="2"/>
        <v>CFP</v>
      </c>
      <c r="E97" s="193">
        <f>'Ethernet Total'!E106</f>
        <v>4569.894941368153</v>
      </c>
      <c r="F97" s="193">
        <f>'Ethernet Total'!F106</f>
        <v>5251.681208639473</v>
      </c>
      <c r="G97" s="193"/>
      <c r="H97" s="193"/>
      <c r="I97" s="193"/>
      <c r="J97" s="193"/>
      <c r="K97" s="193"/>
      <c r="L97" s="193"/>
      <c r="M97" s="193"/>
      <c r="N97" s="193"/>
    </row>
    <row r="98" spans="2:14">
      <c r="B98" s="162" t="str">
        <f t="shared" si="2"/>
        <v>40GbE (LR4 subspec)</v>
      </c>
      <c r="C98" s="163" t="str">
        <f t="shared" si="2"/>
        <v>2 km</v>
      </c>
      <c r="D98" s="164" t="str">
        <f t="shared" si="2"/>
        <v>QSFP+</v>
      </c>
      <c r="E98" s="193">
        <f>'Ethernet Total'!E107</f>
        <v>377.60055209491952</v>
      </c>
      <c r="F98" s="193">
        <f>'Ethernet Total'!F107</f>
        <v>343.5254726908467</v>
      </c>
      <c r="G98" s="193"/>
      <c r="H98" s="193"/>
      <c r="I98" s="193"/>
      <c r="J98" s="193"/>
      <c r="K98" s="193"/>
      <c r="L98" s="193"/>
      <c r="M98" s="193"/>
      <c r="N98" s="193"/>
    </row>
    <row r="99" spans="2:14">
      <c r="B99" s="162" t="str">
        <f t="shared" si="2"/>
        <v>40GbE</v>
      </c>
      <c r="C99" s="163" t="str">
        <f t="shared" si="2"/>
        <v>10 km</v>
      </c>
      <c r="D99" s="164" t="str">
        <f t="shared" si="2"/>
        <v>CFP</v>
      </c>
      <c r="E99" s="193">
        <f>'Ethernet Total'!E108</f>
        <v>1174.9655306999969</v>
      </c>
      <c r="F99" s="193">
        <f>'Ethernet Total'!F108</f>
        <v>1350.8997571323105</v>
      </c>
      <c r="G99" s="193"/>
      <c r="H99" s="193"/>
      <c r="I99" s="193"/>
      <c r="J99" s="193"/>
      <c r="K99" s="193"/>
      <c r="L99" s="193"/>
      <c r="M99" s="193"/>
      <c r="N99" s="193"/>
    </row>
    <row r="100" spans="2:14">
      <c r="B100" s="162" t="str">
        <f t="shared" si="2"/>
        <v>40GbE</v>
      </c>
      <c r="C100" s="163" t="str">
        <f t="shared" si="2"/>
        <v>10 km</v>
      </c>
      <c r="D100" s="164" t="str">
        <f t="shared" si="2"/>
        <v>QSFP+</v>
      </c>
      <c r="E100" s="193">
        <f>'Ethernet Total'!E109</f>
        <v>427.72742888770347</v>
      </c>
      <c r="F100" s="193">
        <f>'Ethernet Total'!F109</f>
        <v>401.36672508917627</v>
      </c>
      <c r="G100" s="193"/>
      <c r="H100" s="193"/>
      <c r="I100" s="193"/>
      <c r="J100" s="193"/>
      <c r="K100" s="193"/>
      <c r="L100" s="193"/>
      <c r="M100" s="193"/>
      <c r="N100" s="193"/>
    </row>
    <row r="101" spans="2:14">
      <c r="B101" s="165" t="str">
        <f t="shared" si="2"/>
        <v>40GbE</v>
      </c>
      <c r="C101" s="166" t="str">
        <f t="shared" si="2"/>
        <v>40 km</v>
      </c>
      <c r="D101" s="167" t="str">
        <f t="shared" si="2"/>
        <v>all</v>
      </c>
      <c r="E101" s="336">
        <f>'Ethernet Total'!E110</f>
        <v>1673.0572324239708</v>
      </c>
      <c r="F101" s="336">
        <f>'Ethernet Total'!F110</f>
        <v>1459.2330281290015</v>
      </c>
      <c r="G101" s="336"/>
      <c r="H101" s="336"/>
      <c r="I101" s="336"/>
      <c r="J101" s="336"/>
      <c r="K101" s="336"/>
      <c r="L101" s="336"/>
      <c r="M101" s="336"/>
      <c r="N101" s="336"/>
    </row>
    <row r="102" spans="2:14">
      <c r="B102" s="159" t="str">
        <f t="shared" si="2"/>
        <v xml:space="preserve">50G </v>
      </c>
      <c r="C102" s="160" t="str">
        <f t="shared" si="2"/>
        <v>100 m</v>
      </c>
      <c r="D102" s="161" t="str">
        <f t="shared" si="2"/>
        <v>all</v>
      </c>
      <c r="E102" s="416">
        <f>'Ethernet Total'!E111</f>
        <v>0</v>
      </c>
      <c r="F102" s="416">
        <f>'Ethernet Total'!F111</f>
        <v>0</v>
      </c>
      <c r="G102" s="416"/>
      <c r="H102" s="416"/>
      <c r="I102" s="416"/>
      <c r="J102" s="416"/>
      <c r="K102" s="416"/>
      <c r="L102" s="416"/>
      <c r="M102" s="416"/>
      <c r="N102" s="416"/>
    </row>
    <row r="103" spans="2:14">
      <c r="B103" s="162" t="str">
        <f t="shared" si="2"/>
        <v xml:space="preserve">50G </v>
      </c>
      <c r="C103" s="163" t="str">
        <f t="shared" si="2"/>
        <v>2 km</v>
      </c>
      <c r="D103" s="164" t="str">
        <f t="shared" si="2"/>
        <v>all</v>
      </c>
      <c r="E103" s="193">
        <f>'Ethernet Total'!E112</f>
        <v>0</v>
      </c>
      <c r="F103" s="193">
        <f>'Ethernet Total'!F112</f>
        <v>0</v>
      </c>
      <c r="G103" s="193"/>
      <c r="H103" s="193"/>
      <c r="I103" s="193"/>
      <c r="J103" s="193"/>
      <c r="K103" s="193"/>
      <c r="L103" s="193"/>
      <c r="M103" s="193"/>
      <c r="N103" s="193"/>
    </row>
    <row r="104" spans="2:14">
      <c r="B104" s="162" t="str">
        <f t="shared" si="2"/>
        <v xml:space="preserve">50G </v>
      </c>
      <c r="C104" s="163" t="str">
        <f t="shared" si="2"/>
        <v>10 km</v>
      </c>
      <c r="D104" s="164" t="str">
        <f t="shared" si="2"/>
        <v>all</v>
      </c>
      <c r="E104" s="193">
        <f>'Ethernet Total'!E113</f>
        <v>0</v>
      </c>
      <c r="F104" s="193">
        <f>'Ethernet Total'!F113</f>
        <v>0</v>
      </c>
      <c r="G104" s="193"/>
      <c r="H104" s="193"/>
      <c r="I104" s="193"/>
      <c r="J104" s="193"/>
      <c r="K104" s="193"/>
      <c r="L104" s="193"/>
      <c r="M104" s="193"/>
      <c r="N104" s="193"/>
    </row>
    <row r="105" spans="2:14">
      <c r="B105" s="162" t="str">
        <f t="shared" si="2"/>
        <v xml:space="preserve">50G </v>
      </c>
      <c r="C105" s="163" t="str">
        <f t="shared" si="2"/>
        <v>40 km</v>
      </c>
      <c r="D105" s="164" t="str">
        <f t="shared" si="2"/>
        <v>all</v>
      </c>
      <c r="E105" s="193">
        <f>'Ethernet Total'!E114</f>
        <v>0</v>
      </c>
      <c r="F105" s="193">
        <f>'Ethernet Total'!F114</f>
        <v>0</v>
      </c>
      <c r="G105" s="193"/>
      <c r="H105" s="193"/>
      <c r="I105" s="193"/>
      <c r="J105" s="193"/>
      <c r="K105" s="193"/>
      <c r="L105" s="193"/>
      <c r="M105" s="193"/>
      <c r="N105" s="193"/>
    </row>
    <row r="106" spans="2:14">
      <c r="B106" s="165" t="str">
        <f t="shared" si="2"/>
        <v xml:space="preserve">50G </v>
      </c>
      <c r="C106" s="166" t="str">
        <f t="shared" si="2"/>
        <v>80 km</v>
      </c>
      <c r="D106" s="167" t="str">
        <f t="shared" si="2"/>
        <v>all</v>
      </c>
      <c r="E106" s="336">
        <f>'Ethernet Total'!E115</f>
        <v>0</v>
      </c>
      <c r="F106" s="336">
        <f>'Ethernet Total'!F115</f>
        <v>0</v>
      </c>
      <c r="G106" s="336"/>
      <c r="H106" s="336"/>
      <c r="I106" s="336"/>
      <c r="J106" s="336"/>
      <c r="K106" s="336"/>
      <c r="L106" s="336"/>
      <c r="M106" s="336"/>
      <c r="N106" s="336"/>
    </row>
    <row r="107" spans="2:14">
      <c r="B107" s="159" t="str">
        <f t="shared" si="2"/>
        <v>100G</v>
      </c>
      <c r="C107" s="160" t="str">
        <f t="shared" si="2"/>
        <v>100 m</v>
      </c>
      <c r="D107" s="161" t="str">
        <f t="shared" si="2"/>
        <v>CFP</v>
      </c>
      <c r="E107" s="416">
        <f>'Ethernet Total'!E116</f>
        <v>1422.7039686825053</v>
      </c>
      <c r="F107" s="416">
        <f>'Ethernet Total'!F116</f>
        <v>1273.3986691740201</v>
      </c>
      <c r="G107" s="416"/>
      <c r="H107" s="416"/>
      <c r="I107" s="416"/>
      <c r="J107" s="416"/>
      <c r="K107" s="416"/>
      <c r="L107" s="416"/>
      <c r="M107" s="416"/>
      <c r="N107" s="416"/>
    </row>
    <row r="108" spans="2:14">
      <c r="B108" s="162" t="str">
        <f t="shared" si="2"/>
        <v>100G</v>
      </c>
      <c r="C108" s="163" t="str">
        <f t="shared" si="2"/>
        <v>100 m</v>
      </c>
      <c r="D108" s="164" t="str">
        <f t="shared" si="2"/>
        <v>CFP2/4</v>
      </c>
      <c r="E108" s="193">
        <f>'Ethernet Total'!E117</f>
        <v>1204.7629951912068</v>
      </c>
      <c r="F108" s="193">
        <f>'Ethernet Total'!F117</f>
        <v>1092.608197443808</v>
      </c>
      <c r="G108" s="193"/>
      <c r="H108" s="193"/>
      <c r="I108" s="193"/>
      <c r="J108" s="193"/>
      <c r="K108" s="193"/>
      <c r="L108" s="193"/>
      <c r="M108" s="193"/>
      <c r="N108" s="193"/>
    </row>
    <row r="109" spans="2:14">
      <c r="B109" s="162" t="str">
        <f t="shared" si="2"/>
        <v>100G SR4</v>
      </c>
      <c r="C109" s="163" t="str">
        <f t="shared" si="2"/>
        <v>100 m</v>
      </c>
      <c r="D109" s="164" t="str">
        <f t="shared" si="2"/>
        <v>QSFP28</v>
      </c>
      <c r="E109" s="193">
        <f>'Ethernet Total'!E118</f>
        <v>258.09426618771823</v>
      </c>
      <c r="F109" s="193">
        <f>'Ethernet Total'!F118</f>
        <v>182.02277386466108</v>
      </c>
      <c r="G109" s="193"/>
      <c r="H109" s="193"/>
      <c r="I109" s="193"/>
      <c r="J109" s="193"/>
      <c r="K109" s="193"/>
      <c r="L109" s="193"/>
      <c r="M109" s="193"/>
      <c r="N109" s="193"/>
    </row>
    <row r="110" spans="2:14">
      <c r="B110" s="162" t="str">
        <f t="shared" si="2"/>
        <v>100G SR2</v>
      </c>
      <c r="C110" s="163" t="str">
        <f t="shared" si="2"/>
        <v>100 m</v>
      </c>
      <c r="D110" s="164" t="str">
        <f t="shared" si="2"/>
        <v>SFP-DD, DSFP</v>
      </c>
      <c r="E110" s="193">
        <f>'Ethernet Total'!E119</f>
        <v>0</v>
      </c>
      <c r="F110" s="193">
        <f>'Ethernet Total'!F119</f>
        <v>0</v>
      </c>
      <c r="G110" s="193"/>
      <c r="H110" s="193"/>
      <c r="I110" s="193"/>
      <c r="J110" s="193"/>
      <c r="K110" s="193"/>
      <c r="L110" s="193"/>
      <c r="M110" s="193"/>
      <c r="N110" s="193"/>
    </row>
    <row r="111" spans="2:14">
      <c r="B111" s="162" t="str">
        <f t="shared" si="2"/>
        <v>100G MM Duplex</v>
      </c>
      <c r="C111" s="163" t="str">
        <f t="shared" si="2"/>
        <v>100 m</v>
      </c>
      <c r="D111" s="164" t="str">
        <f t="shared" si="2"/>
        <v>QSFP28</v>
      </c>
      <c r="E111" s="193">
        <f>'Ethernet Total'!E120</f>
        <v>0</v>
      </c>
      <c r="F111" s="193">
        <f>'Ethernet Total'!F120</f>
        <v>0</v>
      </c>
      <c r="G111" s="193"/>
      <c r="H111" s="193"/>
      <c r="I111" s="193"/>
      <c r="J111" s="193"/>
      <c r="K111" s="193"/>
      <c r="L111" s="193"/>
      <c r="M111" s="193"/>
      <c r="N111" s="193"/>
    </row>
    <row r="112" spans="2:14">
      <c r="B112" s="162" t="str">
        <f t="shared" si="2"/>
        <v>100G eSR</v>
      </c>
      <c r="C112" s="163" t="str">
        <f t="shared" si="2"/>
        <v>300 m</v>
      </c>
      <c r="D112" s="164" t="str">
        <f t="shared" si="2"/>
        <v>QSFP28</v>
      </c>
      <c r="E112" s="193">
        <f>'Ethernet Total'!E121</f>
        <v>0</v>
      </c>
      <c r="F112" s="193">
        <f>'Ethernet Total'!F121</f>
        <v>0</v>
      </c>
      <c r="G112" s="193"/>
      <c r="H112" s="193"/>
      <c r="I112" s="193"/>
      <c r="J112" s="193"/>
      <c r="K112" s="193"/>
      <c r="L112" s="193"/>
      <c r="M112" s="193"/>
      <c r="N112" s="193"/>
    </row>
    <row r="113" spans="2:14">
      <c r="B113" s="162" t="str">
        <f t="shared" si="2"/>
        <v>100G PSM4</v>
      </c>
      <c r="C113" s="163" t="str">
        <f t="shared" si="2"/>
        <v>500 m</v>
      </c>
      <c r="D113" s="164" t="str">
        <f t="shared" si="2"/>
        <v>QSFP28</v>
      </c>
      <c r="E113" s="193">
        <f>'Ethernet Total'!E122</f>
        <v>337.41687156790022</v>
      </c>
      <c r="F113" s="193">
        <f>'Ethernet Total'!F122</f>
        <v>222.65569307558187</v>
      </c>
      <c r="G113" s="193"/>
      <c r="H113" s="193"/>
      <c r="I113" s="193"/>
      <c r="J113" s="193"/>
      <c r="K113" s="193"/>
      <c r="L113" s="193"/>
      <c r="M113" s="193"/>
      <c r="N113" s="193"/>
    </row>
    <row r="114" spans="2:14">
      <c r="B114" s="162" t="str">
        <f t="shared" si="2"/>
        <v>100G DR</v>
      </c>
      <c r="C114" s="163" t="str">
        <f t="shared" si="2"/>
        <v>500 m</v>
      </c>
      <c r="D114" s="164" t="str">
        <f t="shared" si="2"/>
        <v>QSFP28</v>
      </c>
      <c r="E114" s="193">
        <f>'Ethernet Total'!E123</f>
        <v>0</v>
      </c>
      <c r="F114" s="193">
        <f>'Ethernet Total'!F123</f>
        <v>0</v>
      </c>
      <c r="G114" s="193"/>
      <c r="H114" s="193"/>
      <c r="I114" s="193"/>
      <c r="J114" s="193"/>
      <c r="K114" s="193"/>
      <c r="L114" s="193"/>
      <c r="M114" s="193"/>
      <c r="N114" s="193"/>
    </row>
    <row r="115" spans="2:14">
      <c r="B115" s="162" t="str">
        <f t="shared" ref="B115:D134" si="3">B49</f>
        <v>100G FR</v>
      </c>
      <c r="C115" s="163" t="str">
        <f t="shared" si="3"/>
        <v>2 km</v>
      </c>
      <c r="D115" s="164" t="str">
        <f t="shared" si="3"/>
        <v>QSFP28</v>
      </c>
      <c r="E115" s="193">
        <f>'Ethernet Total'!E124</f>
        <v>625</v>
      </c>
      <c r="F115" s="193">
        <f>'Ethernet Total'!F124</f>
        <v>450</v>
      </c>
      <c r="G115" s="193"/>
      <c r="H115" s="193"/>
      <c r="I115" s="193"/>
      <c r="J115" s="193"/>
      <c r="K115" s="193"/>
      <c r="L115" s="193"/>
      <c r="M115" s="193"/>
      <c r="N115" s="193"/>
    </row>
    <row r="116" spans="2:14">
      <c r="B116" s="162" t="str">
        <f t="shared" si="3"/>
        <v>100G CWDM4</v>
      </c>
      <c r="C116" s="163" t="str">
        <f t="shared" si="3"/>
        <v>2 km</v>
      </c>
      <c r="D116" s="164" t="str">
        <f t="shared" si="3"/>
        <v>QSFP28</v>
      </c>
      <c r="E116" s="193">
        <f>'Ethernet Total'!E125</f>
        <v>825</v>
      </c>
      <c r="F116" s="193">
        <f>'Ethernet Total'!F125</f>
        <v>650</v>
      </c>
      <c r="G116" s="193"/>
      <c r="H116" s="193"/>
      <c r="I116" s="193"/>
      <c r="J116" s="193"/>
      <c r="K116" s="193"/>
      <c r="L116" s="193"/>
      <c r="M116" s="193"/>
      <c r="N116" s="193"/>
    </row>
    <row r="117" spans="2:14">
      <c r="B117" s="162" t="str">
        <f t="shared" si="3"/>
        <v>100G FR</v>
      </c>
      <c r="C117" s="163" t="str">
        <f t="shared" si="3"/>
        <v>2 km</v>
      </c>
      <c r="D117" s="164" t="str">
        <f t="shared" si="3"/>
        <v>QSFP28</v>
      </c>
      <c r="E117" s="193">
        <f>'Ethernet Total'!E126</f>
        <v>0</v>
      </c>
      <c r="F117" s="193">
        <f>'Ethernet Total'!F126</f>
        <v>0</v>
      </c>
      <c r="G117" s="193"/>
      <c r="H117" s="193"/>
      <c r="I117" s="193"/>
      <c r="J117" s="193"/>
      <c r="K117" s="193"/>
      <c r="L117" s="193"/>
      <c r="M117" s="193"/>
      <c r="N117" s="193"/>
    </row>
    <row r="118" spans="2:14">
      <c r="B118" s="162" t="str">
        <f t="shared" si="3"/>
        <v>100G</v>
      </c>
      <c r="C118" s="163" t="str">
        <f t="shared" si="3"/>
        <v>10 km</v>
      </c>
      <c r="D118" s="164" t="str">
        <f t="shared" si="3"/>
        <v>CFP</v>
      </c>
      <c r="E118" s="193">
        <f>'Ethernet Total'!E127</f>
        <v>3527.8709620331333</v>
      </c>
      <c r="F118" s="193">
        <f>'Ethernet Total'!F127</f>
        <v>2768.0701132780364</v>
      </c>
      <c r="G118" s="193"/>
      <c r="H118" s="193"/>
      <c r="I118" s="193"/>
      <c r="J118" s="193"/>
      <c r="K118" s="193"/>
      <c r="L118" s="193"/>
      <c r="M118" s="193"/>
      <c r="N118" s="193"/>
    </row>
    <row r="119" spans="2:14">
      <c r="B119" s="162" t="str">
        <f t="shared" si="3"/>
        <v>100G</v>
      </c>
      <c r="C119" s="163" t="str">
        <f t="shared" si="3"/>
        <v>10 km</v>
      </c>
      <c r="D119" s="164" t="str">
        <f t="shared" si="3"/>
        <v>CFP2/4</v>
      </c>
      <c r="E119" s="193">
        <f>'Ethernet Total'!E128</f>
        <v>2882.5268681316725</v>
      </c>
      <c r="F119" s="193">
        <f>'Ethernet Total'!F128</f>
        <v>2140.3307221126156</v>
      </c>
      <c r="G119" s="193"/>
      <c r="H119" s="193"/>
      <c r="I119" s="193"/>
      <c r="J119" s="193"/>
      <c r="K119" s="193"/>
      <c r="L119" s="193"/>
      <c r="M119" s="193"/>
      <c r="N119" s="193"/>
    </row>
    <row r="120" spans="2:14">
      <c r="B120" s="162" t="str">
        <f t="shared" si="3"/>
        <v>100G LR4</v>
      </c>
      <c r="C120" s="163" t="str">
        <f t="shared" si="3"/>
        <v>10 km</v>
      </c>
      <c r="D120" s="164" t="str">
        <f t="shared" si="3"/>
        <v>QSFP28</v>
      </c>
      <c r="E120" s="193">
        <f>'Ethernet Total'!E129</f>
        <v>1938.1501024552811</v>
      </c>
      <c r="F120" s="193">
        <f>'Ethernet Total'!F129</f>
        <v>1200</v>
      </c>
      <c r="G120" s="193"/>
      <c r="H120" s="193"/>
      <c r="I120" s="193"/>
      <c r="J120" s="193"/>
      <c r="K120" s="193"/>
      <c r="L120" s="193"/>
      <c r="M120" s="193"/>
      <c r="N120" s="193"/>
    </row>
    <row r="121" spans="2:14">
      <c r="B121" s="162" t="str">
        <f t="shared" si="3"/>
        <v>100G 4WDM10</v>
      </c>
      <c r="C121" s="163" t="str">
        <f t="shared" si="3"/>
        <v>10 km</v>
      </c>
      <c r="D121" s="164" t="str">
        <f t="shared" si="3"/>
        <v>QSFP28</v>
      </c>
      <c r="E121" s="193">
        <f>'Ethernet Total'!E130</f>
        <v>0</v>
      </c>
      <c r="F121" s="193">
        <f>'Ethernet Total'!F130</f>
        <v>500</v>
      </c>
      <c r="G121" s="193"/>
      <c r="H121" s="193"/>
      <c r="I121" s="193"/>
      <c r="J121" s="193"/>
      <c r="K121" s="193"/>
      <c r="L121" s="193"/>
      <c r="M121" s="193"/>
      <c r="N121" s="193"/>
    </row>
    <row r="122" spans="2:14">
      <c r="B122" s="162" t="str">
        <f t="shared" si="3"/>
        <v>100G 4WDM20</v>
      </c>
      <c r="C122" s="163" t="str">
        <f t="shared" si="3"/>
        <v>20 km</v>
      </c>
      <c r="D122" s="164" t="str">
        <f t="shared" si="3"/>
        <v>QSFP28</v>
      </c>
      <c r="E122" s="193">
        <f>'Ethernet Total'!E131</f>
        <v>0</v>
      </c>
      <c r="F122" s="193">
        <f>'Ethernet Total'!F131</f>
        <v>0</v>
      </c>
      <c r="G122" s="193"/>
      <c r="H122" s="193"/>
      <c r="I122" s="193"/>
      <c r="J122" s="193"/>
      <c r="K122" s="193"/>
      <c r="L122" s="193"/>
      <c r="M122" s="193"/>
      <c r="N122" s="193"/>
    </row>
    <row r="123" spans="2:14">
      <c r="B123" s="165" t="str">
        <f t="shared" si="3"/>
        <v>100G ER4, ER4-Lite</v>
      </c>
      <c r="C123" s="166" t="str">
        <f t="shared" si="3"/>
        <v>40 km</v>
      </c>
      <c r="D123" s="167" t="str">
        <f t="shared" si="3"/>
        <v>all</v>
      </c>
      <c r="E123" s="336">
        <f>'Ethernet Total'!E132</f>
        <v>8992.3605424008583</v>
      </c>
      <c r="F123" s="336">
        <f>'Ethernet Total'!F132</f>
        <v>6042.927196558162</v>
      </c>
      <c r="G123" s="336"/>
      <c r="H123" s="336"/>
      <c r="I123" s="336"/>
      <c r="J123" s="336"/>
      <c r="K123" s="336"/>
      <c r="L123" s="336"/>
      <c r="M123" s="336"/>
      <c r="N123" s="336"/>
    </row>
    <row r="124" spans="2:14" ht="12" customHeight="1">
      <c r="B124" s="159" t="str">
        <f t="shared" si="3"/>
        <v>200G SR4</v>
      </c>
      <c r="C124" s="160" t="str">
        <f t="shared" si="3"/>
        <v>100 m</v>
      </c>
      <c r="D124" s="161" t="str">
        <f t="shared" si="3"/>
        <v>QSFP56</v>
      </c>
      <c r="E124" s="416">
        <f>'Ethernet Total'!E133</f>
        <v>0</v>
      </c>
      <c r="F124" s="416">
        <f>'Ethernet Total'!F133</f>
        <v>0</v>
      </c>
      <c r="G124" s="416"/>
      <c r="H124" s="416"/>
      <c r="I124" s="416"/>
      <c r="J124" s="416"/>
      <c r="K124" s="416"/>
      <c r="L124" s="416"/>
      <c r="M124" s="416"/>
      <c r="N124" s="416"/>
    </row>
    <row r="125" spans="2:14">
      <c r="B125" s="162" t="str">
        <f t="shared" si="3"/>
        <v>2x200 (400G-SR8)</v>
      </c>
      <c r="C125" s="163" t="str">
        <f t="shared" si="3"/>
        <v>100 m</v>
      </c>
      <c r="D125" s="164" t="str">
        <f t="shared" si="3"/>
        <v>OSFP, QSFP-DD</v>
      </c>
      <c r="E125" s="193">
        <f>'Ethernet Total'!E134</f>
        <v>0</v>
      </c>
      <c r="F125" s="193">
        <f>'Ethernet Total'!F134</f>
        <v>0</v>
      </c>
      <c r="G125" s="193"/>
      <c r="H125" s="193"/>
      <c r="I125" s="193"/>
      <c r="J125" s="193"/>
      <c r="K125" s="193"/>
      <c r="L125" s="193"/>
      <c r="M125" s="193"/>
      <c r="N125" s="193"/>
    </row>
    <row r="126" spans="2:14">
      <c r="B126" s="162" t="str">
        <f t="shared" si="3"/>
        <v>200G FR4</v>
      </c>
      <c r="C126" s="163" t="str">
        <f t="shared" si="3"/>
        <v>2 km</v>
      </c>
      <c r="D126" s="164" t="str">
        <f t="shared" si="3"/>
        <v>QSFP56</v>
      </c>
      <c r="E126" s="193">
        <f>'Ethernet Total'!E135</f>
        <v>0</v>
      </c>
      <c r="F126" s="193">
        <f>'Ethernet Total'!F135</f>
        <v>0</v>
      </c>
      <c r="G126" s="193"/>
      <c r="H126" s="193"/>
      <c r="I126" s="193"/>
      <c r="J126" s="193"/>
      <c r="K126" s="193"/>
      <c r="L126" s="193"/>
      <c r="M126" s="193"/>
      <c r="N126" s="193"/>
    </row>
    <row r="127" spans="2:14">
      <c r="B127" s="165" t="str">
        <f t="shared" si="3"/>
        <v>2x200G FR4</v>
      </c>
      <c r="C127" s="166" t="str">
        <f t="shared" si="3"/>
        <v>2 km</v>
      </c>
      <c r="D127" s="167" t="str">
        <f t="shared" si="3"/>
        <v>OSFP</v>
      </c>
      <c r="E127" s="336">
        <f>'Ethernet Total'!E136</f>
        <v>0</v>
      </c>
      <c r="F127" s="336">
        <f>'Ethernet Total'!F136</f>
        <v>0</v>
      </c>
      <c r="G127" s="336"/>
      <c r="H127" s="336"/>
      <c r="I127" s="336"/>
      <c r="J127" s="336"/>
      <c r="K127" s="336"/>
      <c r="L127" s="336"/>
      <c r="M127" s="336"/>
      <c r="N127" s="336"/>
    </row>
    <row r="128" spans="2:14">
      <c r="B128" s="162" t="str">
        <f t="shared" si="3"/>
        <v>400G SR4.2</v>
      </c>
      <c r="C128" s="163" t="str">
        <f t="shared" si="3"/>
        <v>100 m</v>
      </c>
      <c r="D128" s="164" t="str">
        <f t="shared" si="3"/>
        <v>all</v>
      </c>
      <c r="E128" s="193">
        <f>'Ethernet Total'!E137</f>
        <v>0</v>
      </c>
      <c r="F128" s="193">
        <f>'Ethernet Total'!F137</f>
        <v>0</v>
      </c>
      <c r="G128" s="193"/>
      <c r="H128" s="193"/>
      <c r="I128" s="193"/>
      <c r="J128" s="193"/>
      <c r="K128" s="193"/>
      <c r="L128" s="193"/>
      <c r="M128" s="193"/>
      <c r="N128" s="193"/>
    </row>
    <row r="129" spans="2:15">
      <c r="B129" s="162" t="str">
        <f t="shared" si="3"/>
        <v>400G DR4</v>
      </c>
      <c r="C129" s="163" t="str">
        <f t="shared" si="3"/>
        <v>500 m</v>
      </c>
      <c r="D129" s="164" t="str">
        <f t="shared" si="3"/>
        <v>all</v>
      </c>
      <c r="E129" s="193">
        <f>'Ethernet Total'!E138</f>
        <v>0</v>
      </c>
      <c r="F129" s="193">
        <f>'Ethernet Total'!F138</f>
        <v>0</v>
      </c>
      <c r="G129" s="193"/>
      <c r="H129" s="193"/>
      <c r="I129" s="193"/>
      <c r="J129" s="193"/>
      <c r="K129" s="193"/>
      <c r="L129" s="193"/>
      <c r="M129" s="193"/>
      <c r="N129" s="193"/>
    </row>
    <row r="130" spans="2:15">
      <c r="B130" s="162" t="str">
        <f t="shared" si="3"/>
        <v>400G FR4, FR8</v>
      </c>
      <c r="C130" s="163" t="str">
        <f t="shared" si="3"/>
        <v>2 km</v>
      </c>
      <c r="D130" s="164" t="str">
        <f t="shared" si="3"/>
        <v>all</v>
      </c>
      <c r="E130" s="193">
        <f>'Ethernet Total'!E139</f>
        <v>0</v>
      </c>
      <c r="F130" s="193">
        <f>'Ethernet Total'!F139</f>
        <v>11614.285714285714</v>
      </c>
      <c r="G130" s="193"/>
      <c r="H130" s="193"/>
      <c r="I130" s="193"/>
      <c r="J130" s="193"/>
      <c r="K130" s="193"/>
      <c r="L130" s="193"/>
      <c r="M130" s="193"/>
      <c r="N130" s="193"/>
    </row>
    <row r="131" spans="2:15">
      <c r="B131" s="165" t="str">
        <f t="shared" si="3"/>
        <v>400G LR4, LR8</v>
      </c>
      <c r="C131" s="166" t="str">
        <f t="shared" si="3"/>
        <v>10 km</v>
      </c>
      <c r="D131" s="167" t="str">
        <f t="shared" si="3"/>
        <v>all</v>
      </c>
      <c r="E131" s="336">
        <f>'Ethernet Total'!E140</f>
        <v>0</v>
      </c>
      <c r="F131" s="336">
        <f>'Ethernet Total'!F140</f>
        <v>15451.219512195123</v>
      </c>
      <c r="G131" s="336"/>
      <c r="H131" s="336"/>
      <c r="I131" s="336"/>
      <c r="J131" s="336"/>
      <c r="K131" s="336"/>
      <c r="L131" s="336"/>
      <c r="M131" s="336"/>
      <c r="N131" s="336"/>
    </row>
    <row r="132" spans="2:15">
      <c r="B132" s="162" t="str">
        <f t="shared" si="3"/>
        <v>2x400G SR8</v>
      </c>
      <c r="C132" s="163" t="str">
        <f t="shared" si="3"/>
        <v>50 m</v>
      </c>
      <c r="D132" s="164" t="str">
        <f t="shared" si="3"/>
        <v>OSFP, QSFP-DD</v>
      </c>
      <c r="E132" s="193">
        <f>'Ethernet Total'!E141</f>
        <v>0</v>
      </c>
      <c r="F132" s="193">
        <f>'Ethernet Total'!F141</f>
        <v>0</v>
      </c>
      <c r="G132" s="193"/>
      <c r="H132" s="193"/>
      <c r="I132" s="193"/>
      <c r="J132" s="193"/>
      <c r="K132" s="193"/>
      <c r="L132" s="193"/>
      <c r="M132" s="193"/>
      <c r="N132" s="193"/>
    </row>
    <row r="133" spans="2:15">
      <c r="B133" s="162" t="str">
        <f t="shared" si="3"/>
        <v>800G DR4</v>
      </c>
      <c r="C133" s="163" t="str">
        <f t="shared" si="3"/>
        <v>500 m</v>
      </c>
      <c r="D133" s="164" t="str">
        <f t="shared" si="3"/>
        <v>OSFP, QSFP-DD</v>
      </c>
      <c r="E133" s="193">
        <f>'Ethernet Total'!E142</f>
        <v>0</v>
      </c>
      <c r="F133" s="193">
        <f>'Ethernet Total'!F142</f>
        <v>0</v>
      </c>
      <c r="G133" s="193"/>
      <c r="H133" s="193"/>
      <c r="I133" s="193"/>
      <c r="J133" s="193"/>
      <c r="K133" s="193"/>
      <c r="L133" s="193"/>
      <c r="M133" s="193"/>
      <c r="N133" s="193"/>
    </row>
    <row r="134" spans="2:15">
      <c r="B134" s="162" t="str">
        <f t="shared" si="3"/>
        <v>2x400G FR8</v>
      </c>
      <c r="C134" s="163" t="str">
        <f t="shared" si="3"/>
        <v>2 km</v>
      </c>
      <c r="D134" s="164" t="str">
        <f t="shared" si="3"/>
        <v>OSFP, QSFP-DD</v>
      </c>
      <c r="E134" s="193">
        <f>'Ethernet Total'!E143</f>
        <v>0</v>
      </c>
      <c r="F134" s="193">
        <f>'Ethernet Total'!F143</f>
        <v>0</v>
      </c>
      <c r="G134" s="193"/>
      <c r="H134" s="193"/>
      <c r="I134" s="193"/>
      <c r="J134" s="193"/>
      <c r="K134" s="193"/>
      <c r="L134" s="193"/>
      <c r="M134" s="193"/>
      <c r="N134" s="193"/>
    </row>
    <row r="135" spans="2:15">
      <c r="B135" s="165"/>
      <c r="C135" s="166"/>
      <c r="D135" s="167"/>
      <c r="E135" s="336"/>
      <c r="F135" s="336"/>
      <c r="G135" s="336"/>
      <c r="H135" s="336"/>
      <c r="I135" s="336"/>
      <c r="J135" s="336"/>
      <c r="K135" s="336"/>
      <c r="L135" s="336"/>
      <c r="M135" s="336"/>
      <c r="N135" s="336"/>
    </row>
    <row r="136" spans="2:15" s="510" customFormat="1">
      <c r="B136" s="511" t="s">
        <v>19</v>
      </c>
      <c r="C136" s="512"/>
      <c r="D136" s="512"/>
      <c r="E136" s="513">
        <f>'Ethernet Total'!E145</f>
        <v>71.74276069226427</v>
      </c>
      <c r="F136" s="513">
        <f>'Ethernet Total'!F145</f>
        <v>81.230159059520759</v>
      </c>
      <c r="G136" s="513">
        <f>'Ethernet Total'!G145</f>
        <v>0</v>
      </c>
      <c r="H136" s="513">
        <f>'Ethernet Total'!H145</f>
        <v>0</v>
      </c>
      <c r="I136" s="513">
        <f>'Ethernet Total'!I145</f>
        <v>0</v>
      </c>
      <c r="J136" s="513">
        <f>'Ethernet Total'!J145</f>
        <v>0</v>
      </c>
      <c r="K136" s="513">
        <f>'Ethernet Total'!K145</f>
        <v>0</v>
      </c>
      <c r="L136" s="513">
        <f>'Ethernet Total'!L145</f>
        <v>0</v>
      </c>
      <c r="M136" s="513">
        <f>'Ethernet Total'!M145</f>
        <v>0</v>
      </c>
      <c r="N136" s="513">
        <f>'Ethernet Total'!N145</f>
        <v>0</v>
      </c>
    </row>
    <row r="139" spans="2:15" ht="21">
      <c r="B139" s="431" t="s">
        <v>27</v>
      </c>
      <c r="C139" s="425"/>
      <c r="D139" s="425"/>
      <c r="I139" s="570" t="s">
        <v>278</v>
      </c>
      <c r="J139" s="572"/>
      <c r="K139" s="572"/>
      <c r="L139" s="572"/>
      <c r="M139" s="572"/>
      <c r="N139" s="572"/>
    </row>
    <row r="140" spans="2:15">
      <c r="B140" s="71" t="s">
        <v>31</v>
      </c>
      <c r="C140" s="71" t="s">
        <v>30</v>
      </c>
      <c r="D140" s="71" t="s">
        <v>32</v>
      </c>
      <c r="E140" s="78">
        <v>2016</v>
      </c>
      <c r="F140" s="78">
        <v>2017</v>
      </c>
      <c r="G140" s="78">
        <v>2018</v>
      </c>
      <c r="H140" s="78">
        <v>2019</v>
      </c>
      <c r="I140" s="78">
        <v>2020</v>
      </c>
      <c r="J140" s="78">
        <v>2021</v>
      </c>
      <c r="K140" s="78">
        <v>2022</v>
      </c>
      <c r="L140" s="78">
        <v>2023</v>
      </c>
      <c r="M140" s="78">
        <v>2024</v>
      </c>
      <c r="N140" s="78">
        <v>2025</v>
      </c>
    </row>
    <row r="141" spans="2:15">
      <c r="B141" s="159" t="str">
        <f t="shared" ref="B141:D160" si="4">B9</f>
        <v>GbE</v>
      </c>
      <c r="C141" s="160" t="str">
        <f t="shared" si="4"/>
        <v>500 m</v>
      </c>
      <c r="D141" s="160" t="str">
        <f t="shared" si="4"/>
        <v>SFP</v>
      </c>
      <c r="E141" s="458">
        <f t="shared" ref="E141:N141" si="5">E75*E9/10^6</f>
        <v>0</v>
      </c>
      <c r="F141" s="458">
        <f t="shared" si="5"/>
        <v>0</v>
      </c>
      <c r="G141" s="458"/>
      <c r="H141" s="458"/>
      <c r="I141" s="458"/>
      <c r="J141" s="458"/>
      <c r="K141" s="458"/>
      <c r="L141" s="458"/>
      <c r="M141" s="458"/>
      <c r="N141" s="458"/>
      <c r="O141" s="130"/>
    </row>
    <row r="142" spans="2:15">
      <c r="B142" s="162" t="str">
        <f t="shared" si="4"/>
        <v>GbE</v>
      </c>
      <c r="C142" s="163" t="str">
        <f t="shared" si="4"/>
        <v>10 km</v>
      </c>
      <c r="D142" s="163" t="str">
        <f t="shared" si="4"/>
        <v>SFP</v>
      </c>
      <c r="E142" s="459">
        <f t="shared" ref="E142:N142" si="6">E76*E10/10^6</f>
        <v>4.7478439228000004</v>
      </c>
      <c r="F142" s="459">
        <f t="shared" si="6"/>
        <v>2.4950864080093562</v>
      </c>
      <c r="G142" s="459"/>
      <c r="H142" s="459"/>
      <c r="I142" s="459"/>
      <c r="J142" s="459"/>
      <c r="K142" s="459"/>
      <c r="L142" s="459"/>
      <c r="M142" s="459"/>
      <c r="N142" s="459"/>
      <c r="O142" s="130"/>
    </row>
    <row r="143" spans="2:15">
      <c r="B143" s="162" t="str">
        <f t="shared" si="4"/>
        <v>GbE</v>
      </c>
      <c r="C143" s="163" t="str">
        <f t="shared" si="4"/>
        <v>40 km</v>
      </c>
      <c r="D143" s="163" t="str">
        <f t="shared" si="4"/>
        <v>SFP</v>
      </c>
      <c r="E143" s="459">
        <f t="shared" ref="E143:N143" si="7">E77*E11/10^6</f>
        <v>0</v>
      </c>
      <c r="F143" s="459">
        <f t="shared" si="7"/>
        <v>0</v>
      </c>
      <c r="G143" s="459"/>
      <c r="H143" s="459"/>
      <c r="I143" s="459"/>
      <c r="J143" s="459"/>
      <c r="K143" s="459"/>
      <c r="L143" s="459"/>
      <c r="M143" s="459"/>
      <c r="N143" s="459"/>
      <c r="O143" s="130"/>
    </row>
    <row r="144" spans="2:15">
      <c r="B144" s="162" t="str">
        <f t="shared" si="4"/>
        <v>GbE</v>
      </c>
      <c r="C144" s="163" t="str">
        <f t="shared" si="4"/>
        <v>80 km</v>
      </c>
      <c r="D144" s="163" t="str">
        <f t="shared" si="4"/>
        <v>SFP</v>
      </c>
      <c r="E144" s="459">
        <f t="shared" ref="E144:N144" si="8">E78*E12/10^6</f>
        <v>0</v>
      </c>
      <c r="F144" s="459">
        <f t="shared" si="8"/>
        <v>0</v>
      </c>
      <c r="G144" s="459"/>
      <c r="H144" s="459"/>
      <c r="I144" s="459"/>
      <c r="J144" s="459"/>
      <c r="K144" s="459"/>
      <c r="L144" s="459"/>
      <c r="M144" s="459"/>
      <c r="N144" s="459"/>
      <c r="O144" s="130"/>
    </row>
    <row r="145" spans="2:15">
      <c r="B145" s="165" t="str">
        <f t="shared" si="4"/>
        <v>GbE &amp; Fast Ethernet</v>
      </c>
      <c r="C145" s="166" t="str">
        <f t="shared" si="4"/>
        <v>Various</v>
      </c>
      <c r="D145" s="166" t="str">
        <f t="shared" si="4"/>
        <v>Legacy/discontinued</v>
      </c>
      <c r="E145" s="460">
        <f t="shared" ref="E145:N145" si="9">E79*E13/10^6</f>
        <v>0</v>
      </c>
      <c r="F145" s="460">
        <f t="shared" si="9"/>
        <v>0</v>
      </c>
      <c r="G145" s="460"/>
      <c r="H145" s="460"/>
      <c r="I145" s="460"/>
      <c r="J145" s="460"/>
      <c r="K145" s="460"/>
      <c r="L145" s="460"/>
      <c r="M145" s="460"/>
      <c r="N145" s="460"/>
      <c r="O145" s="130"/>
    </row>
    <row r="146" spans="2:15">
      <c r="B146" s="162" t="str">
        <f t="shared" si="4"/>
        <v>10GbE</v>
      </c>
      <c r="C146" s="163" t="str">
        <f t="shared" si="4"/>
        <v>300 m</v>
      </c>
      <c r="D146" s="163" t="str">
        <f t="shared" si="4"/>
        <v>XFP</v>
      </c>
      <c r="E146" s="459">
        <f t="shared" ref="E146:N146" si="10">E80*E14/10^6</f>
        <v>0</v>
      </c>
      <c r="F146" s="459">
        <f t="shared" si="10"/>
        <v>0</v>
      </c>
      <c r="G146" s="459"/>
      <c r="H146" s="459"/>
      <c r="I146" s="459"/>
      <c r="J146" s="459"/>
      <c r="K146" s="459"/>
      <c r="L146" s="459"/>
      <c r="M146" s="459"/>
      <c r="N146" s="459"/>
      <c r="O146" s="130"/>
    </row>
    <row r="147" spans="2:15">
      <c r="B147" s="162" t="str">
        <f t="shared" si="4"/>
        <v>10GbE</v>
      </c>
      <c r="C147" s="163" t="str">
        <f t="shared" si="4"/>
        <v>300 m</v>
      </c>
      <c r="D147" s="163" t="str">
        <f t="shared" si="4"/>
        <v>SFP+</v>
      </c>
      <c r="E147" s="459">
        <f t="shared" ref="E147:N147" si="11">E81*E15/10^6</f>
        <v>97.34470409430871</v>
      </c>
      <c r="F147" s="459">
        <f t="shared" si="11"/>
        <v>87.068640146730502</v>
      </c>
      <c r="G147" s="459"/>
      <c r="H147" s="459"/>
      <c r="I147" s="459"/>
      <c r="J147" s="459"/>
      <c r="K147" s="459"/>
      <c r="L147" s="459"/>
      <c r="M147" s="459"/>
      <c r="N147" s="459"/>
      <c r="O147" s="130"/>
    </row>
    <row r="148" spans="2:15">
      <c r="B148" s="162" t="str">
        <f t="shared" si="4"/>
        <v>10GbE LRM</v>
      </c>
      <c r="C148" s="163" t="str">
        <f t="shared" si="4"/>
        <v>220 m</v>
      </c>
      <c r="D148" s="163" t="str">
        <f t="shared" si="4"/>
        <v>SFP+</v>
      </c>
      <c r="E148" s="459">
        <f t="shared" ref="E148:N148" si="12">E82*E16/10^6</f>
        <v>0</v>
      </c>
      <c r="F148" s="459">
        <f t="shared" si="12"/>
        <v>0</v>
      </c>
      <c r="G148" s="459"/>
      <c r="H148" s="459"/>
      <c r="I148" s="459"/>
      <c r="J148" s="459"/>
      <c r="K148" s="459"/>
      <c r="L148" s="459"/>
      <c r="M148" s="459"/>
      <c r="N148" s="459"/>
      <c r="O148" s="130"/>
    </row>
    <row r="149" spans="2:15">
      <c r="B149" s="162" t="str">
        <f t="shared" si="4"/>
        <v>10GbE</v>
      </c>
      <c r="C149" s="163" t="str">
        <f t="shared" si="4"/>
        <v>10 km</v>
      </c>
      <c r="D149" s="163" t="str">
        <f t="shared" si="4"/>
        <v>XFP</v>
      </c>
      <c r="E149" s="459">
        <f t="shared" ref="E149:N149" si="13">E83*E17/10^6</f>
        <v>0</v>
      </c>
      <c r="F149" s="459">
        <f t="shared" si="13"/>
        <v>0</v>
      </c>
      <c r="G149" s="459"/>
      <c r="H149" s="459"/>
      <c r="I149" s="459"/>
      <c r="J149" s="459"/>
      <c r="K149" s="459"/>
      <c r="L149" s="459"/>
      <c r="M149" s="459"/>
      <c r="N149" s="459"/>
      <c r="O149" s="130"/>
    </row>
    <row r="150" spans="2:15">
      <c r="B150" s="162" t="str">
        <f t="shared" si="4"/>
        <v>10GbE</v>
      </c>
      <c r="C150" s="163" t="str">
        <f t="shared" si="4"/>
        <v>10 km</v>
      </c>
      <c r="D150" s="163" t="str">
        <f t="shared" si="4"/>
        <v>SFP+</v>
      </c>
      <c r="E150" s="459">
        <f t="shared" ref="E150:N150" si="14">E84*E18/10^6</f>
        <v>68.17850334418695</v>
      </c>
      <c r="F150" s="459">
        <f t="shared" si="14"/>
        <v>56.191964472121946</v>
      </c>
      <c r="G150" s="459"/>
      <c r="H150" s="459"/>
      <c r="I150" s="459"/>
      <c r="J150" s="459"/>
      <c r="K150" s="459"/>
      <c r="L150" s="459"/>
      <c r="M150" s="459"/>
      <c r="N150" s="459"/>
      <c r="O150" s="130"/>
    </row>
    <row r="151" spans="2:15">
      <c r="B151" s="162" t="str">
        <f t="shared" si="4"/>
        <v>10GbE</v>
      </c>
      <c r="C151" s="163" t="str">
        <f t="shared" si="4"/>
        <v>40 km</v>
      </c>
      <c r="D151" s="163" t="str">
        <f t="shared" si="4"/>
        <v>XFP</v>
      </c>
      <c r="E151" s="459">
        <f t="shared" ref="E151:N151" si="15">E85*E19/10^6</f>
        <v>6.1957791255030008</v>
      </c>
      <c r="F151" s="459">
        <f t="shared" si="15"/>
        <v>2.9912816427744064</v>
      </c>
      <c r="G151" s="459"/>
      <c r="H151" s="459"/>
      <c r="I151" s="459"/>
      <c r="J151" s="459"/>
      <c r="K151" s="459"/>
      <c r="L151" s="459"/>
      <c r="M151" s="459"/>
      <c r="N151" s="459"/>
      <c r="O151" s="130"/>
    </row>
    <row r="152" spans="2:15">
      <c r="B152" s="162" t="str">
        <f t="shared" si="4"/>
        <v>10GbE</v>
      </c>
      <c r="C152" s="163" t="str">
        <f t="shared" si="4"/>
        <v>40 km</v>
      </c>
      <c r="D152" s="163" t="str">
        <f t="shared" si="4"/>
        <v>SFP+</v>
      </c>
      <c r="E152" s="459">
        <f t="shared" ref="E152:N152" si="16">E86*E20/10^6</f>
        <v>4.9314255569719556</v>
      </c>
      <c r="F152" s="459">
        <f t="shared" si="16"/>
        <v>2.0120747906781835</v>
      </c>
      <c r="G152" s="459"/>
      <c r="H152" s="459"/>
      <c r="I152" s="459"/>
      <c r="J152" s="459"/>
      <c r="K152" s="459"/>
      <c r="L152" s="459"/>
      <c r="M152" s="459"/>
      <c r="N152" s="459"/>
      <c r="O152" s="130"/>
    </row>
    <row r="153" spans="2:15">
      <c r="B153" s="162" t="str">
        <f t="shared" si="4"/>
        <v>10GbE</v>
      </c>
      <c r="C153" s="163" t="str">
        <f t="shared" si="4"/>
        <v>80 km</v>
      </c>
      <c r="D153" s="163" t="str">
        <f t="shared" si="4"/>
        <v>XFP</v>
      </c>
      <c r="E153" s="459">
        <f t="shared" ref="E153:N153" si="17">E87*E21/10^6</f>
        <v>0</v>
      </c>
      <c r="F153" s="459">
        <f t="shared" si="17"/>
        <v>0</v>
      </c>
      <c r="G153" s="459"/>
      <c r="H153" s="459"/>
      <c r="I153" s="459"/>
      <c r="J153" s="459"/>
      <c r="K153" s="459"/>
      <c r="L153" s="459"/>
      <c r="M153" s="459"/>
      <c r="N153" s="459"/>
      <c r="O153" s="130"/>
    </row>
    <row r="154" spans="2:15">
      <c r="B154" s="162" t="str">
        <f t="shared" si="4"/>
        <v>10GbE</v>
      </c>
      <c r="C154" s="163" t="str">
        <f t="shared" si="4"/>
        <v>80 km</v>
      </c>
      <c r="D154" s="163" t="str">
        <f t="shared" si="4"/>
        <v>SFP+</v>
      </c>
      <c r="E154" s="459">
        <f t="shared" ref="E154:N154" si="18">E88*E22/10^6</f>
        <v>0</v>
      </c>
      <c r="F154" s="459">
        <f t="shared" si="18"/>
        <v>0</v>
      </c>
      <c r="G154" s="459"/>
      <c r="H154" s="459"/>
      <c r="I154" s="459"/>
      <c r="J154" s="459"/>
      <c r="K154" s="459"/>
      <c r="L154" s="459"/>
      <c r="M154" s="459"/>
      <c r="N154" s="459"/>
      <c r="O154" s="130"/>
    </row>
    <row r="155" spans="2:15">
      <c r="B155" s="162" t="str">
        <f t="shared" si="4"/>
        <v>10GbE</v>
      </c>
      <c r="C155" s="163" t="str">
        <f t="shared" si="4"/>
        <v>Various</v>
      </c>
      <c r="D155" s="163" t="str">
        <f t="shared" si="4"/>
        <v>Legacy/discontinued</v>
      </c>
      <c r="E155" s="459">
        <f t="shared" ref="E155:N155" si="19">E89*E23/10^6</f>
        <v>0</v>
      </c>
      <c r="F155" s="459">
        <f t="shared" si="19"/>
        <v>0</v>
      </c>
      <c r="G155" s="459"/>
      <c r="H155" s="459"/>
      <c r="I155" s="459"/>
      <c r="J155" s="459"/>
      <c r="K155" s="459"/>
      <c r="L155" s="459"/>
      <c r="M155" s="459"/>
      <c r="N155" s="459"/>
      <c r="O155" s="130"/>
    </row>
    <row r="156" spans="2:15">
      <c r="B156" s="159" t="str">
        <f t="shared" si="4"/>
        <v>25GbE SR</v>
      </c>
      <c r="C156" s="160" t="str">
        <f t="shared" si="4"/>
        <v>100 - 300 m</v>
      </c>
      <c r="D156" s="161" t="str">
        <f t="shared" si="4"/>
        <v>SFP28</v>
      </c>
      <c r="E156" s="458">
        <f t="shared" ref="E156:N156" si="20">E90*E24/10^6</f>
        <v>0</v>
      </c>
      <c r="F156" s="458">
        <f t="shared" si="20"/>
        <v>0</v>
      </c>
      <c r="G156" s="458"/>
      <c r="H156" s="458"/>
      <c r="I156" s="458"/>
      <c r="J156" s="458"/>
      <c r="K156" s="458"/>
      <c r="L156" s="458"/>
      <c r="M156" s="458"/>
      <c r="N156" s="458"/>
      <c r="O156" s="130"/>
    </row>
    <row r="157" spans="2:15">
      <c r="B157" s="162" t="str">
        <f t="shared" si="4"/>
        <v>25GbE LR</v>
      </c>
      <c r="C157" s="163" t="str">
        <f t="shared" si="4"/>
        <v>10 km</v>
      </c>
      <c r="D157" s="164" t="str">
        <f t="shared" si="4"/>
        <v>SFP28</v>
      </c>
      <c r="E157" s="459">
        <f t="shared" ref="E157:N157" si="21">E91*E25/10^6</f>
        <v>0</v>
      </c>
      <c r="F157" s="459">
        <f t="shared" si="21"/>
        <v>0</v>
      </c>
      <c r="G157" s="459"/>
      <c r="H157" s="459"/>
      <c r="I157" s="459"/>
      <c r="J157" s="459"/>
      <c r="K157" s="459"/>
      <c r="L157" s="459"/>
      <c r="M157" s="459"/>
      <c r="N157" s="459"/>
      <c r="O157" s="130"/>
    </row>
    <row r="158" spans="2:15">
      <c r="B158" s="165" t="str">
        <f t="shared" si="4"/>
        <v>25GbE ER</v>
      </c>
      <c r="C158" s="166" t="str">
        <f t="shared" si="4"/>
        <v>40 km</v>
      </c>
      <c r="D158" s="167" t="str">
        <f t="shared" si="4"/>
        <v>SFP28</v>
      </c>
      <c r="E158" s="460">
        <f t="shared" ref="E158:N158" si="22">E92*E26/10^6</f>
        <v>0</v>
      </c>
      <c r="F158" s="460">
        <f t="shared" si="22"/>
        <v>0</v>
      </c>
      <c r="G158" s="460"/>
      <c r="H158" s="460"/>
      <c r="I158" s="460"/>
      <c r="J158" s="460"/>
      <c r="K158" s="460"/>
      <c r="L158" s="460"/>
      <c r="M158" s="460"/>
      <c r="N158" s="460"/>
      <c r="O158" s="130"/>
    </row>
    <row r="159" spans="2:15">
      <c r="B159" s="159" t="str">
        <f t="shared" si="4"/>
        <v>40G SR4</v>
      </c>
      <c r="C159" s="160" t="str">
        <f t="shared" si="4"/>
        <v>100 m</v>
      </c>
      <c r="D159" s="161" t="str">
        <f t="shared" si="4"/>
        <v>QSFP+</v>
      </c>
      <c r="E159" s="458">
        <f t="shared" ref="E159:N159" si="23">E93*E27/10^6</f>
        <v>52.542377877555559</v>
      </c>
      <c r="F159" s="458">
        <f t="shared" si="23"/>
        <v>54.235480692339607</v>
      </c>
      <c r="G159" s="458"/>
      <c r="H159" s="458"/>
      <c r="I159" s="458"/>
      <c r="J159" s="458"/>
      <c r="K159" s="458"/>
      <c r="L159" s="458"/>
      <c r="M159" s="458"/>
      <c r="N159" s="458"/>
      <c r="O159" s="130"/>
    </row>
    <row r="160" spans="2:15">
      <c r="B160" s="162" t="str">
        <f t="shared" si="4"/>
        <v>40GbE MM duplex</v>
      </c>
      <c r="C160" s="163" t="str">
        <f t="shared" si="4"/>
        <v>100 m</v>
      </c>
      <c r="D160" s="164" t="str">
        <f t="shared" si="4"/>
        <v>QSFP+</v>
      </c>
      <c r="E160" s="459">
        <f t="shared" ref="E160:N160" si="24">E94*E28/10^6</f>
        <v>0</v>
      </c>
      <c r="F160" s="459">
        <f t="shared" si="24"/>
        <v>0</v>
      </c>
      <c r="G160" s="459"/>
      <c r="H160" s="459"/>
      <c r="I160" s="459"/>
      <c r="J160" s="459"/>
      <c r="K160" s="459"/>
      <c r="L160" s="459"/>
      <c r="M160" s="459"/>
      <c r="N160" s="459"/>
      <c r="O160" s="130"/>
    </row>
    <row r="161" spans="2:15">
      <c r="B161" s="162" t="str">
        <f t="shared" ref="B161:D180" si="25">B29</f>
        <v>40GbE eSR</v>
      </c>
      <c r="C161" s="163" t="str">
        <f t="shared" si="25"/>
        <v>300 m</v>
      </c>
      <c r="D161" s="164" t="str">
        <f t="shared" si="25"/>
        <v>QSFP+</v>
      </c>
      <c r="E161" s="459">
        <f t="shared" ref="E161:N161" si="26">E95*E29/10^6</f>
        <v>24.957600813500001</v>
      </c>
      <c r="F161" s="459">
        <f t="shared" si="26"/>
        <v>32.120649999999998</v>
      </c>
      <c r="G161" s="459"/>
      <c r="H161" s="459"/>
      <c r="I161" s="459"/>
      <c r="J161" s="459"/>
      <c r="K161" s="459"/>
      <c r="L161" s="459"/>
      <c r="M161" s="459"/>
      <c r="N161" s="459"/>
      <c r="O161" s="130"/>
    </row>
    <row r="162" spans="2:15">
      <c r="B162" s="162" t="str">
        <f t="shared" si="25"/>
        <v>40 GbE PSM4</v>
      </c>
      <c r="C162" s="163" t="str">
        <f t="shared" si="25"/>
        <v>500 m</v>
      </c>
      <c r="D162" s="164" t="str">
        <f t="shared" si="25"/>
        <v>QSFP+</v>
      </c>
      <c r="E162" s="459">
        <f t="shared" ref="E162:N162" si="27">E96*E30/10^6</f>
        <v>206.04404776999999</v>
      </c>
      <c r="F162" s="459">
        <f t="shared" si="27"/>
        <v>161.25879399999999</v>
      </c>
      <c r="G162" s="459"/>
      <c r="H162" s="459"/>
      <c r="I162" s="459"/>
      <c r="J162" s="459"/>
      <c r="K162" s="459"/>
      <c r="L162" s="459"/>
      <c r="M162" s="459"/>
      <c r="N162" s="459"/>
      <c r="O162" s="130"/>
    </row>
    <row r="163" spans="2:15">
      <c r="B163" s="162" t="str">
        <f t="shared" si="25"/>
        <v>40GbE (FR)</v>
      </c>
      <c r="C163" s="163" t="str">
        <f t="shared" si="25"/>
        <v>2 km</v>
      </c>
      <c r="D163" s="164" t="str">
        <f t="shared" si="25"/>
        <v>CFP</v>
      </c>
      <c r="E163" s="459">
        <f t="shared" ref="E163:N163" si="28">E97*E31/10^6</f>
        <v>0</v>
      </c>
      <c r="F163" s="459">
        <f t="shared" si="28"/>
        <v>0</v>
      </c>
      <c r="G163" s="459"/>
      <c r="H163" s="459"/>
      <c r="I163" s="459"/>
      <c r="J163" s="459"/>
      <c r="K163" s="459"/>
      <c r="L163" s="459"/>
      <c r="M163" s="459"/>
      <c r="N163" s="459"/>
      <c r="O163" s="130"/>
    </row>
    <row r="164" spans="2:15">
      <c r="B164" s="162" t="str">
        <f t="shared" si="25"/>
        <v>40GbE (LR4 subspec)</v>
      </c>
      <c r="C164" s="163" t="str">
        <f t="shared" si="25"/>
        <v>2 km</v>
      </c>
      <c r="D164" s="164" t="str">
        <f t="shared" si="25"/>
        <v>QSFP+</v>
      </c>
      <c r="E164" s="459">
        <f t="shared" ref="E164:N164" si="29">E98*E32/10^6</f>
        <v>177.55117799999999</v>
      </c>
      <c r="F164" s="459">
        <f t="shared" si="29"/>
        <v>277.09314268000003</v>
      </c>
      <c r="G164" s="459"/>
      <c r="H164" s="459"/>
      <c r="I164" s="459"/>
      <c r="J164" s="459"/>
      <c r="K164" s="459"/>
      <c r="L164" s="459"/>
      <c r="M164" s="459"/>
      <c r="N164" s="459"/>
      <c r="O164" s="130"/>
    </row>
    <row r="165" spans="2:15">
      <c r="B165" s="162" t="str">
        <f t="shared" si="25"/>
        <v>40GbE</v>
      </c>
      <c r="C165" s="163" t="str">
        <f t="shared" si="25"/>
        <v>10 km</v>
      </c>
      <c r="D165" s="164" t="str">
        <f t="shared" si="25"/>
        <v>CFP</v>
      </c>
      <c r="E165" s="459">
        <f t="shared" ref="E165:N165" si="30">E99*E33/10^6</f>
        <v>0.39096978034042396</v>
      </c>
      <c r="F165" s="459">
        <f t="shared" si="30"/>
        <v>0.19223303543992781</v>
      </c>
      <c r="G165" s="459"/>
      <c r="H165" s="459"/>
      <c r="I165" s="459"/>
      <c r="J165" s="459"/>
      <c r="K165" s="459"/>
      <c r="L165" s="459"/>
      <c r="M165" s="459"/>
      <c r="N165" s="459"/>
      <c r="O165" s="130"/>
    </row>
    <row r="166" spans="2:15">
      <c r="B166" s="162" t="str">
        <f t="shared" si="25"/>
        <v>40GbE</v>
      </c>
      <c r="C166" s="163" t="str">
        <f t="shared" si="25"/>
        <v>10 km</v>
      </c>
      <c r="D166" s="164" t="str">
        <f t="shared" si="25"/>
        <v>QSFP+</v>
      </c>
      <c r="E166" s="459">
        <f t="shared" ref="E166:N166" si="31">E100*E34/10^6</f>
        <v>111.97253942588168</v>
      </c>
      <c r="F166" s="459">
        <f t="shared" si="31"/>
        <v>136.25854458031412</v>
      </c>
      <c r="G166" s="459"/>
      <c r="H166" s="459"/>
      <c r="I166" s="459"/>
      <c r="J166" s="459"/>
      <c r="K166" s="459"/>
      <c r="L166" s="459"/>
      <c r="M166" s="459"/>
      <c r="N166" s="459"/>
      <c r="O166" s="130"/>
    </row>
    <row r="167" spans="2:15">
      <c r="B167" s="165" t="str">
        <f t="shared" si="25"/>
        <v>40GbE</v>
      </c>
      <c r="C167" s="166" t="str">
        <f t="shared" si="25"/>
        <v>40 km</v>
      </c>
      <c r="D167" s="167" t="str">
        <f t="shared" si="25"/>
        <v>all</v>
      </c>
      <c r="E167" s="460">
        <f t="shared" ref="E167:N167" si="32">E101*E35/10^6</f>
        <v>2.0469855238707284</v>
      </c>
      <c r="F167" s="460">
        <f t="shared" si="32"/>
        <v>1.9816384521991841</v>
      </c>
      <c r="G167" s="460"/>
      <c r="H167" s="460"/>
      <c r="I167" s="460"/>
      <c r="J167" s="460"/>
      <c r="K167" s="460"/>
      <c r="L167" s="460"/>
      <c r="M167" s="460"/>
      <c r="N167" s="460"/>
      <c r="O167" s="130"/>
    </row>
    <row r="168" spans="2:15">
      <c r="B168" s="159" t="str">
        <f t="shared" si="25"/>
        <v xml:space="preserve">50G </v>
      </c>
      <c r="C168" s="160" t="str">
        <f t="shared" si="25"/>
        <v>100 m</v>
      </c>
      <c r="D168" s="161" t="str">
        <f t="shared" si="25"/>
        <v>all</v>
      </c>
      <c r="E168" s="458">
        <f t="shared" ref="E168:N168" si="33">E102*E36/10^6</f>
        <v>0</v>
      </c>
      <c r="F168" s="458">
        <f t="shared" si="33"/>
        <v>0</v>
      </c>
      <c r="G168" s="458"/>
      <c r="H168" s="458"/>
      <c r="I168" s="458"/>
      <c r="J168" s="458"/>
      <c r="K168" s="458"/>
      <c r="L168" s="458"/>
      <c r="M168" s="458"/>
      <c r="N168" s="458"/>
      <c r="O168" s="130"/>
    </row>
    <row r="169" spans="2:15">
      <c r="B169" s="162" t="str">
        <f t="shared" si="25"/>
        <v xml:space="preserve">50G </v>
      </c>
      <c r="C169" s="163" t="str">
        <f t="shared" si="25"/>
        <v>2 km</v>
      </c>
      <c r="D169" s="164" t="str">
        <f t="shared" si="25"/>
        <v>all</v>
      </c>
      <c r="E169" s="459">
        <f t="shared" ref="E169:N169" si="34">E103*E37/10^6</f>
        <v>0</v>
      </c>
      <c r="F169" s="459">
        <f t="shared" si="34"/>
        <v>0</v>
      </c>
      <c r="G169" s="459"/>
      <c r="H169" s="459"/>
      <c r="I169" s="459"/>
      <c r="J169" s="459"/>
      <c r="K169" s="459"/>
      <c r="L169" s="459"/>
      <c r="M169" s="459"/>
      <c r="N169" s="459"/>
      <c r="O169" s="130"/>
    </row>
    <row r="170" spans="2:15">
      <c r="B170" s="162" t="str">
        <f t="shared" si="25"/>
        <v xml:space="preserve">50G </v>
      </c>
      <c r="C170" s="163" t="str">
        <f t="shared" si="25"/>
        <v>10 km</v>
      </c>
      <c r="D170" s="164" t="str">
        <f t="shared" si="25"/>
        <v>all</v>
      </c>
      <c r="E170" s="459">
        <f t="shared" ref="E170:N170" si="35">E104*E38/10^6</f>
        <v>0</v>
      </c>
      <c r="F170" s="459">
        <f t="shared" si="35"/>
        <v>0</v>
      </c>
      <c r="G170" s="459"/>
      <c r="H170" s="459"/>
      <c r="I170" s="459"/>
      <c r="J170" s="459"/>
      <c r="K170" s="459"/>
      <c r="L170" s="459"/>
      <c r="M170" s="459"/>
      <c r="N170" s="459"/>
      <c r="O170" s="130"/>
    </row>
    <row r="171" spans="2:15">
      <c r="B171" s="162" t="str">
        <f t="shared" si="25"/>
        <v xml:space="preserve">50G </v>
      </c>
      <c r="C171" s="163" t="str">
        <f t="shared" si="25"/>
        <v>40 km</v>
      </c>
      <c r="D171" s="164" t="str">
        <f t="shared" si="25"/>
        <v>all</v>
      </c>
      <c r="E171" s="459">
        <f t="shared" ref="E171:N171" si="36">E105*E39/10^6</f>
        <v>0</v>
      </c>
      <c r="F171" s="459">
        <f t="shared" si="36"/>
        <v>0</v>
      </c>
      <c r="G171" s="459"/>
      <c r="H171" s="459"/>
      <c r="I171" s="459"/>
      <c r="J171" s="459"/>
      <c r="K171" s="459"/>
      <c r="L171" s="459"/>
      <c r="M171" s="459"/>
      <c r="N171" s="459"/>
      <c r="O171" s="130"/>
    </row>
    <row r="172" spans="2:15">
      <c r="B172" s="162" t="str">
        <f t="shared" si="25"/>
        <v xml:space="preserve">50G </v>
      </c>
      <c r="C172" s="163" t="str">
        <f t="shared" si="25"/>
        <v>80 km</v>
      </c>
      <c r="D172" s="164" t="str">
        <f t="shared" si="25"/>
        <v>all</v>
      </c>
      <c r="E172" s="459">
        <f t="shared" ref="E172:N172" si="37">E106*E40/10^6</f>
        <v>0</v>
      </c>
      <c r="F172" s="459">
        <f t="shared" si="37"/>
        <v>0</v>
      </c>
      <c r="G172" s="459"/>
      <c r="H172" s="459"/>
      <c r="I172" s="459"/>
      <c r="J172" s="459"/>
      <c r="K172" s="459"/>
      <c r="L172" s="459"/>
      <c r="M172" s="459"/>
      <c r="N172" s="459"/>
      <c r="O172" s="130"/>
    </row>
    <row r="173" spans="2:15">
      <c r="B173" s="159" t="str">
        <f t="shared" si="25"/>
        <v>100G</v>
      </c>
      <c r="C173" s="160" t="str">
        <f t="shared" si="25"/>
        <v>100 m</v>
      </c>
      <c r="D173" s="161" t="str">
        <f t="shared" si="25"/>
        <v>CFP</v>
      </c>
      <c r="E173" s="458">
        <f t="shared" ref="E173:N173" si="38">E107*E41/10^6</f>
        <v>0</v>
      </c>
      <c r="F173" s="458">
        <f t="shared" si="38"/>
        <v>0</v>
      </c>
      <c r="G173" s="458"/>
      <c r="H173" s="458"/>
      <c r="I173" s="458"/>
      <c r="J173" s="458"/>
      <c r="K173" s="458"/>
      <c r="L173" s="458"/>
      <c r="M173" s="458"/>
      <c r="N173" s="458"/>
      <c r="O173" s="130"/>
    </row>
    <row r="174" spans="2:15">
      <c r="B174" s="162" t="str">
        <f t="shared" si="25"/>
        <v>100G</v>
      </c>
      <c r="C174" s="163" t="str">
        <f t="shared" si="25"/>
        <v>100 m</v>
      </c>
      <c r="D174" s="164" t="str">
        <f t="shared" si="25"/>
        <v>CFP2/4</v>
      </c>
      <c r="E174" s="459">
        <f t="shared" ref="E174:N174" si="39">E108*E42/10^6</f>
        <v>0</v>
      </c>
      <c r="F174" s="459">
        <f t="shared" si="39"/>
        <v>0</v>
      </c>
      <c r="G174" s="459"/>
      <c r="H174" s="459"/>
      <c r="I174" s="459"/>
      <c r="J174" s="459"/>
      <c r="K174" s="459"/>
      <c r="L174" s="459"/>
      <c r="M174" s="459"/>
      <c r="N174" s="459"/>
      <c r="O174" s="130"/>
    </row>
    <row r="175" spans="2:15">
      <c r="B175" s="162" t="str">
        <f t="shared" si="25"/>
        <v>100G SR4</v>
      </c>
      <c r="C175" s="163" t="str">
        <f t="shared" si="25"/>
        <v>100 m</v>
      </c>
      <c r="D175" s="164" t="str">
        <f t="shared" si="25"/>
        <v>QSFP28</v>
      </c>
      <c r="E175" s="459">
        <f t="shared" ref="E175:N175" si="40">E109*E43/10^6</f>
        <v>72.281363999999996</v>
      </c>
      <c r="F175" s="459">
        <f t="shared" si="40"/>
        <v>113.36232738072</v>
      </c>
      <c r="G175" s="459"/>
      <c r="H175" s="459"/>
      <c r="I175" s="459"/>
      <c r="J175" s="459"/>
      <c r="K175" s="459"/>
      <c r="L175" s="459"/>
      <c r="M175" s="459"/>
      <c r="N175" s="459"/>
      <c r="O175" s="130"/>
    </row>
    <row r="176" spans="2:15">
      <c r="B176" s="162" t="str">
        <f t="shared" si="25"/>
        <v>100G SR2</v>
      </c>
      <c r="C176" s="163" t="str">
        <f t="shared" si="25"/>
        <v>100 m</v>
      </c>
      <c r="D176" s="164" t="str">
        <f t="shared" si="25"/>
        <v>SFP-DD, DSFP</v>
      </c>
      <c r="E176" s="459">
        <f t="shared" ref="E176:N176" si="41">E110*E44/10^6</f>
        <v>0</v>
      </c>
      <c r="F176" s="459">
        <f t="shared" si="41"/>
        <v>0</v>
      </c>
      <c r="G176" s="459"/>
      <c r="H176" s="459"/>
      <c r="I176" s="459"/>
      <c r="J176" s="459"/>
      <c r="K176" s="459"/>
      <c r="L176" s="459"/>
      <c r="M176" s="459"/>
      <c r="N176" s="459"/>
      <c r="O176" s="130"/>
    </row>
    <row r="177" spans="2:15">
      <c r="B177" s="162" t="str">
        <f t="shared" si="25"/>
        <v>100G MM Duplex</v>
      </c>
      <c r="C177" s="163" t="str">
        <f t="shared" si="25"/>
        <v>100 m</v>
      </c>
      <c r="D177" s="164" t="str">
        <f t="shared" si="25"/>
        <v>QSFP28</v>
      </c>
      <c r="E177" s="459">
        <f t="shared" ref="E177:N177" si="42">E111*E45/10^6</f>
        <v>0</v>
      </c>
      <c r="F177" s="459">
        <f t="shared" si="42"/>
        <v>0</v>
      </c>
      <c r="G177" s="459"/>
      <c r="H177" s="459"/>
      <c r="I177" s="459"/>
      <c r="J177" s="459"/>
      <c r="K177" s="459"/>
      <c r="L177" s="459"/>
      <c r="M177" s="459"/>
      <c r="N177" s="459"/>
      <c r="O177" s="130"/>
    </row>
    <row r="178" spans="2:15">
      <c r="B178" s="162" t="str">
        <f t="shared" si="25"/>
        <v>100G eSR</v>
      </c>
      <c r="C178" s="163" t="str">
        <f t="shared" si="25"/>
        <v>300 m</v>
      </c>
      <c r="D178" s="164" t="str">
        <f t="shared" si="25"/>
        <v>QSFP28</v>
      </c>
      <c r="E178" s="459">
        <f t="shared" ref="E178:N178" si="43">E112*E46/10^6</f>
        <v>0</v>
      </c>
      <c r="F178" s="459">
        <f t="shared" si="43"/>
        <v>0</v>
      </c>
      <c r="G178" s="459"/>
      <c r="H178" s="459"/>
      <c r="I178" s="459"/>
      <c r="J178" s="459"/>
      <c r="K178" s="459"/>
      <c r="L178" s="459"/>
      <c r="M178" s="459"/>
      <c r="N178" s="459"/>
      <c r="O178" s="130"/>
    </row>
    <row r="179" spans="2:15">
      <c r="B179" s="162" t="str">
        <f t="shared" si="25"/>
        <v>100G PSM4</v>
      </c>
      <c r="C179" s="163" t="str">
        <f t="shared" si="25"/>
        <v>500 m</v>
      </c>
      <c r="D179" s="164" t="str">
        <f t="shared" si="25"/>
        <v>QSFP28</v>
      </c>
      <c r="E179" s="459">
        <f t="shared" ref="E179:N179" si="44">E113*E47/10^6</f>
        <v>67.773890240000014</v>
      </c>
      <c r="F179" s="459">
        <f t="shared" si="44"/>
        <v>158.09400299999999</v>
      </c>
      <c r="G179" s="459"/>
      <c r="H179" s="459"/>
      <c r="I179" s="459"/>
      <c r="J179" s="459"/>
      <c r="K179" s="459"/>
      <c r="L179" s="459"/>
      <c r="M179" s="459"/>
      <c r="N179" s="459"/>
      <c r="O179" s="130"/>
    </row>
    <row r="180" spans="2:15">
      <c r="B180" s="162" t="str">
        <f t="shared" si="25"/>
        <v>100G DR</v>
      </c>
      <c r="C180" s="163" t="str">
        <f t="shared" si="25"/>
        <v>500 m</v>
      </c>
      <c r="D180" s="164" t="str">
        <f t="shared" si="25"/>
        <v>QSFP28</v>
      </c>
      <c r="E180" s="459">
        <f t="shared" ref="E180:N180" si="45">E114*E48/10^6</f>
        <v>0</v>
      </c>
      <c r="F180" s="459">
        <f t="shared" si="45"/>
        <v>0</v>
      </c>
      <c r="G180" s="459"/>
      <c r="H180" s="459"/>
      <c r="I180" s="459"/>
      <c r="J180" s="459"/>
      <c r="K180" s="459"/>
      <c r="L180" s="459"/>
      <c r="M180" s="459"/>
      <c r="N180" s="459"/>
      <c r="O180" s="130"/>
    </row>
    <row r="181" spans="2:15">
      <c r="B181" s="162" t="str">
        <f t="shared" ref="B181:D197" si="46">B49</f>
        <v>100G FR</v>
      </c>
      <c r="C181" s="163" t="str">
        <f t="shared" si="46"/>
        <v>2 km</v>
      </c>
      <c r="D181" s="164" t="str">
        <f t="shared" si="46"/>
        <v>QSFP28</v>
      </c>
      <c r="E181" s="459">
        <f t="shared" ref="E181:N181" si="47">E115*E49/10^6</f>
        <v>55.125374999999998</v>
      </c>
      <c r="F181" s="459">
        <f t="shared" si="47"/>
        <v>307.53544499999998</v>
      </c>
      <c r="G181" s="459"/>
      <c r="H181" s="459"/>
      <c r="I181" s="459"/>
      <c r="J181" s="459"/>
      <c r="K181" s="459"/>
      <c r="L181" s="459"/>
      <c r="M181" s="459"/>
      <c r="N181" s="459"/>
      <c r="O181" s="130"/>
    </row>
    <row r="182" spans="2:15">
      <c r="B182" s="162" t="str">
        <f t="shared" si="46"/>
        <v>100G CWDM4</v>
      </c>
      <c r="C182" s="163" t="str">
        <f t="shared" si="46"/>
        <v>2 km</v>
      </c>
      <c r="D182" s="164" t="str">
        <f t="shared" si="46"/>
        <v>QSFP28</v>
      </c>
      <c r="E182" s="459">
        <f t="shared" ref="E182:N182" si="48">E116*E50/10^6</f>
        <v>25.566254999999995</v>
      </c>
      <c r="F182" s="459">
        <f t="shared" si="48"/>
        <v>190.37908500000003</v>
      </c>
      <c r="G182" s="459"/>
      <c r="H182" s="459"/>
      <c r="I182" s="459"/>
      <c r="J182" s="459"/>
      <c r="K182" s="459"/>
      <c r="L182" s="459"/>
      <c r="M182" s="459"/>
      <c r="N182" s="459"/>
      <c r="O182" s="130"/>
    </row>
    <row r="183" spans="2:15">
      <c r="B183" s="162" t="str">
        <f t="shared" si="46"/>
        <v>100G FR</v>
      </c>
      <c r="C183" s="163" t="str">
        <f t="shared" si="46"/>
        <v>2 km</v>
      </c>
      <c r="D183" s="164" t="str">
        <f t="shared" si="46"/>
        <v>QSFP28</v>
      </c>
      <c r="E183" s="459">
        <f t="shared" ref="E183:N183" si="49">E117*E51/10^6</f>
        <v>0</v>
      </c>
      <c r="F183" s="459">
        <f t="shared" si="49"/>
        <v>0</v>
      </c>
      <c r="G183" s="459"/>
      <c r="H183" s="459"/>
      <c r="I183" s="459"/>
      <c r="J183" s="459"/>
      <c r="K183" s="459"/>
      <c r="L183" s="459"/>
      <c r="M183" s="459"/>
      <c r="N183" s="459"/>
      <c r="O183" s="130"/>
    </row>
    <row r="184" spans="2:15">
      <c r="B184" s="162" t="str">
        <f t="shared" si="46"/>
        <v>100G</v>
      </c>
      <c r="C184" s="163" t="str">
        <f t="shared" si="46"/>
        <v>10 km</v>
      </c>
      <c r="D184" s="164" t="str">
        <f t="shared" si="46"/>
        <v>CFP</v>
      </c>
      <c r="E184" s="459">
        <f t="shared" ref="E184:N184" si="50">E118*E52/10^6</f>
        <v>0</v>
      </c>
      <c r="F184" s="459">
        <f t="shared" si="50"/>
        <v>0</v>
      </c>
      <c r="G184" s="459"/>
      <c r="H184" s="459"/>
      <c r="I184" s="459"/>
      <c r="J184" s="459"/>
      <c r="K184" s="459"/>
      <c r="L184" s="459"/>
      <c r="M184" s="459"/>
      <c r="N184" s="459"/>
      <c r="O184" s="130"/>
    </row>
    <row r="185" spans="2:15">
      <c r="B185" s="162" t="str">
        <f t="shared" si="46"/>
        <v>100G</v>
      </c>
      <c r="C185" s="163" t="str">
        <f t="shared" si="46"/>
        <v>10 km</v>
      </c>
      <c r="D185" s="164" t="str">
        <f t="shared" si="46"/>
        <v>CFP2/4</v>
      </c>
      <c r="E185" s="459">
        <f t="shared" ref="E185:N185" si="51">E119*E53/10^6</f>
        <v>0</v>
      </c>
      <c r="F185" s="459">
        <f t="shared" si="51"/>
        <v>0</v>
      </c>
      <c r="G185" s="459"/>
      <c r="H185" s="459"/>
      <c r="I185" s="459"/>
      <c r="J185" s="459"/>
      <c r="K185" s="459"/>
      <c r="L185" s="459"/>
      <c r="M185" s="459"/>
      <c r="N185" s="459"/>
      <c r="O185" s="130"/>
    </row>
    <row r="186" spans="2:15">
      <c r="B186" s="162" t="str">
        <f t="shared" si="46"/>
        <v>100G LR4</v>
      </c>
      <c r="C186" s="163" t="str">
        <f t="shared" si="46"/>
        <v>10 km</v>
      </c>
      <c r="D186" s="164" t="str">
        <f t="shared" si="46"/>
        <v>QSFP28</v>
      </c>
      <c r="E186" s="459">
        <f t="shared" ref="E186:N186" si="52">E120*E54/10^6</f>
        <v>140.2336877730904</v>
      </c>
      <c r="F186" s="459">
        <f t="shared" si="52"/>
        <v>304.37567999999999</v>
      </c>
      <c r="G186" s="459"/>
      <c r="H186" s="459"/>
      <c r="I186" s="459"/>
      <c r="J186" s="459"/>
      <c r="K186" s="459"/>
      <c r="L186" s="459"/>
      <c r="M186" s="459"/>
      <c r="N186" s="459"/>
      <c r="O186" s="130"/>
    </row>
    <row r="187" spans="2:15">
      <c r="B187" s="162" t="str">
        <f t="shared" si="46"/>
        <v>100G 4WDM10</v>
      </c>
      <c r="C187" s="163" t="str">
        <f t="shared" si="46"/>
        <v>10 km</v>
      </c>
      <c r="D187" s="164" t="str">
        <f t="shared" si="46"/>
        <v>QSFP28</v>
      </c>
      <c r="E187" s="459">
        <f t="shared" ref="E187:N187" si="53">E121*E55/10^6</f>
        <v>0</v>
      </c>
      <c r="F187" s="459">
        <f t="shared" si="53"/>
        <v>20.25</v>
      </c>
      <c r="G187" s="459"/>
      <c r="H187" s="459"/>
      <c r="I187" s="459"/>
      <c r="J187" s="459"/>
      <c r="K187" s="459"/>
      <c r="L187" s="459"/>
      <c r="M187" s="459"/>
      <c r="N187" s="459"/>
      <c r="O187" s="130"/>
    </row>
    <row r="188" spans="2:15">
      <c r="B188" s="162" t="str">
        <f t="shared" si="46"/>
        <v>100G 4WDM20</v>
      </c>
      <c r="C188" s="163" t="str">
        <f t="shared" si="46"/>
        <v>20 km</v>
      </c>
      <c r="D188" s="164" t="str">
        <f t="shared" si="46"/>
        <v>QSFP28</v>
      </c>
      <c r="E188" s="459">
        <f t="shared" ref="E188:N188" si="54">E122*E56/10^6</f>
        <v>0</v>
      </c>
      <c r="F188" s="459">
        <f t="shared" si="54"/>
        <v>0</v>
      </c>
      <c r="G188" s="459"/>
      <c r="H188" s="459"/>
      <c r="I188" s="459"/>
      <c r="J188" s="459"/>
      <c r="K188" s="459"/>
      <c r="L188" s="459"/>
      <c r="M188" s="459"/>
      <c r="N188" s="459"/>
      <c r="O188" s="130"/>
    </row>
    <row r="189" spans="2:15">
      <c r="B189" s="165" t="str">
        <f t="shared" si="46"/>
        <v>100G ER4, ER4-Lite</v>
      </c>
      <c r="C189" s="166" t="str">
        <f t="shared" si="46"/>
        <v>40 km</v>
      </c>
      <c r="D189" s="167" t="str">
        <f t="shared" si="46"/>
        <v>all</v>
      </c>
      <c r="E189" s="460">
        <f t="shared" ref="E189:N189" si="55">E123*E57/10^6</f>
        <v>0</v>
      </c>
      <c r="F189" s="460">
        <f t="shared" si="55"/>
        <v>0</v>
      </c>
      <c r="G189" s="460"/>
      <c r="H189" s="460"/>
      <c r="I189" s="460"/>
      <c r="J189" s="460"/>
      <c r="K189" s="460"/>
      <c r="L189" s="460"/>
      <c r="M189" s="460"/>
      <c r="N189" s="460"/>
      <c r="O189" s="130"/>
    </row>
    <row r="190" spans="2:15">
      <c r="B190" s="159" t="str">
        <f t="shared" si="46"/>
        <v>200G SR4</v>
      </c>
      <c r="C190" s="160" t="str">
        <f t="shared" si="46"/>
        <v>100 m</v>
      </c>
      <c r="D190" s="161" t="str">
        <f t="shared" si="46"/>
        <v>QSFP56</v>
      </c>
      <c r="E190" s="458">
        <f t="shared" ref="E190:N190" si="56">E124*E58/10^6</f>
        <v>0</v>
      </c>
      <c r="F190" s="458">
        <f t="shared" si="56"/>
        <v>0</v>
      </c>
      <c r="G190" s="458"/>
      <c r="H190" s="458"/>
      <c r="I190" s="458"/>
      <c r="J190" s="458"/>
      <c r="K190" s="458"/>
      <c r="L190" s="458"/>
      <c r="M190" s="458"/>
      <c r="N190" s="458"/>
      <c r="O190" s="130"/>
    </row>
    <row r="191" spans="2:15">
      <c r="B191" s="162" t="str">
        <f t="shared" si="46"/>
        <v>2x200 (400G-SR8)</v>
      </c>
      <c r="C191" s="163" t="str">
        <f t="shared" si="46"/>
        <v>100 m</v>
      </c>
      <c r="D191" s="164" t="str">
        <f t="shared" si="46"/>
        <v>OSFP, QSFP-DD</v>
      </c>
      <c r="E191" s="459">
        <f t="shared" ref="E191:N191" si="57">E125*E59/10^6</f>
        <v>0</v>
      </c>
      <c r="F191" s="459">
        <f t="shared" si="57"/>
        <v>0</v>
      </c>
      <c r="G191" s="459"/>
      <c r="H191" s="459"/>
      <c r="I191" s="459"/>
      <c r="J191" s="459"/>
      <c r="K191" s="459"/>
      <c r="L191" s="459"/>
      <c r="M191" s="459"/>
      <c r="N191" s="459"/>
      <c r="O191" s="130"/>
    </row>
    <row r="192" spans="2:15">
      <c r="B192" s="162" t="str">
        <f t="shared" si="46"/>
        <v>200G FR4</v>
      </c>
      <c r="C192" s="163" t="str">
        <f t="shared" si="46"/>
        <v>2 km</v>
      </c>
      <c r="D192" s="164" t="str">
        <f t="shared" si="46"/>
        <v>QSFP56</v>
      </c>
      <c r="E192" s="459">
        <f t="shared" ref="E192:N192" si="58">E126*E60/10^6</f>
        <v>0</v>
      </c>
      <c r="F192" s="459">
        <f t="shared" si="58"/>
        <v>0</v>
      </c>
      <c r="G192" s="459"/>
      <c r="H192" s="459"/>
      <c r="I192" s="459"/>
      <c r="J192" s="459"/>
      <c r="K192" s="459"/>
      <c r="L192" s="459"/>
      <c r="M192" s="459"/>
      <c r="N192" s="459"/>
      <c r="O192" s="130"/>
    </row>
    <row r="193" spans="2:15">
      <c r="B193" s="165" t="str">
        <f t="shared" si="46"/>
        <v>2x200G FR4</v>
      </c>
      <c r="C193" s="166" t="str">
        <f t="shared" si="46"/>
        <v>2 km</v>
      </c>
      <c r="D193" s="167" t="str">
        <f t="shared" si="46"/>
        <v>OSFP</v>
      </c>
      <c r="E193" s="460">
        <f t="shared" ref="E193:N193" si="59">E127*E61/10^6</f>
        <v>0</v>
      </c>
      <c r="F193" s="460">
        <f t="shared" si="59"/>
        <v>0</v>
      </c>
      <c r="G193" s="460"/>
      <c r="H193" s="460"/>
      <c r="I193" s="460"/>
      <c r="J193" s="460"/>
      <c r="K193" s="460"/>
      <c r="L193" s="460"/>
      <c r="M193" s="460"/>
      <c r="N193" s="460"/>
      <c r="O193" s="130"/>
    </row>
    <row r="194" spans="2:15">
      <c r="B194" s="159" t="str">
        <f t="shared" si="46"/>
        <v>400G SR4.2</v>
      </c>
      <c r="C194" s="160" t="str">
        <f t="shared" si="46"/>
        <v>100 m</v>
      </c>
      <c r="D194" s="161" t="str">
        <f t="shared" si="46"/>
        <v>all</v>
      </c>
      <c r="E194" s="458">
        <f t="shared" ref="E194:N194" si="60">E128*E62/10^6</f>
        <v>0</v>
      </c>
      <c r="F194" s="458">
        <f t="shared" si="60"/>
        <v>0</v>
      </c>
      <c r="G194" s="458"/>
      <c r="H194" s="458"/>
      <c r="I194" s="458"/>
      <c r="J194" s="458"/>
      <c r="K194" s="458"/>
      <c r="L194" s="458"/>
      <c r="M194" s="458"/>
      <c r="N194" s="458"/>
      <c r="O194" s="130"/>
    </row>
    <row r="195" spans="2:15">
      <c r="B195" s="162" t="str">
        <f t="shared" si="46"/>
        <v>400G DR4</v>
      </c>
      <c r="C195" s="163" t="str">
        <f t="shared" si="46"/>
        <v>500 m</v>
      </c>
      <c r="D195" s="164" t="str">
        <f t="shared" si="46"/>
        <v>all</v>
      </c>
      <c r="E195" s="459">
        <f t="shared" ref="E195:N195" si="61">E129*E63/10^6</f>
        <v>0</v>
      </c>
      <c r="F195" s="459">
        <f t="shared" si="61"/>
        <v>0</v>
      </c>
      <c r="G195" s="459"/>
      <c r="H195" s="459"/>
      <c r="I195" s="459"/>
      <c r="J195" s="459"/>
      <c r="K195" s="459"/>
      <c r="L195" s="459"/>
      <c r="M195" s="459"/>
      <c r="N195" s="459"/>
      <c r="O195" s="130"/>
    </row>
    <row r="196" spans="2:15">
      <c r="B196" s="162" t="str">
        <f t="shared" si="46"/>
        <v>400G FR4, FR8</v>
      </c>
      <c r="C196" s="163" t="str">
        <f t="shared" si="46"/>
        <v>2 km</v>
      </c>
      <c r="D196" s="164" t="str">
        <f t="shared" si="46"/>
        <v>all</v>
      </c>
      <c r="E196" s="459">
        <f t="shared" ref="E196:N196" si="62">E130*E64/10^6</f>
        <v>0</v>
      </c>
      <c r="F196" s="459">
        <f t="shared" si="62"/>
        <v>8.1299999999999997E-2</v>
      </c>
      <c r="G196" s="459"/>
      <c r="H196" s="459"/>
      <c r="I196" s="459"/>
      <c r="J196" s="459"/>
      <c r="K196" s="459"/>
      <c r="L196" s="459"/>
      <c r="M196" s="459"/>
      <c r="N196" s="459"/>
      <c r="O196" s="130"/>
    </row>
    <row r="197" spans="2:15">
      <c r="B197" s="165" t="str">
        <f t="shared" si="46"/>
        <v>400G LR4, LR8</v>
      </c>
      <c r="C197" s="166" t="str">
        <f t="shared" si="46"/>
        <v>10 km</v>
      </c>
      <c r="D197" s="167" t="str">
        <f t="shared" si="46"/>
        <v>all</v>
      </c>
      <c r="E197" s="460">
        <f t="shared" ref="E197:N197" si="63">E131*E65/10^6</f>
        <v>0</v>
      </c>
      <c r="F197" s="460">
        <f t="shared" si="63"/>
        <v>0</v>
      </c>
      <c r="G197" s="460"/>
      <c r="H197" s="460"/>
      <c r="I197" s="460"/>
      <c r="J197" s="460"/>
      <c r="K197" s="460"/>
      <c r="L197" s="460"/>
      <c r="M197" s="460"/>
      <c r="N197" s="460"/>
      <c r="O197" s="130"/>
    </row>
    <row r="198" spans="2:15">
      <c r="B198" s="159" t="str">
        <f t="shared" ref="B198:D198" si="64">B66</f>
        <v>2x400G SR8</v>
      </c>
      <c r="C198" s="160" t="str">
        <f t="shared" si="64"/>
        <v>50 m</v>
      </c>
      <c r="D198" s="161" t="str">
        <f t="shared" si="64"/>
        <v>OSFP, QSFP-DD</v>
      </c>
      <c r="E198" s="458">
        <f t="shared" ref="E198:N198" si="65">E132*E66/10^6</f>
        <v>0</v>
      </c>
      <c r="F198" s="458">
        <f t="shared" si="65"/>
        <v>0</v>
      </c>
      <c r="G198" s="458"/>
      <c r="H198" s="458"/>
      <c r="I198" s="458"/>
      <c r="J198" s="458"/>
      <c r="K198" s="458"/>
      <c r="L198" s="458"/>
      <c r="M198" s="458"/>
      <c r="N198" s="458"/>
      <c r="O198" s="130"/>
    </row>
    <row r="199" spans="2:15">
      <c r="B199" s="162" t="str">
        <f t="shared" ref="B199:D199" si="66">B67</f>
        <v>800G DR4</v>
      </c>
      <c r="C199" s="163" t="str">
        <f t="shared" si="66"/>
        <v>500 m</v>
      </c>
      <c r="D199" s="164" t="str">
        <f t="shared" si="66"/>
        <v>OSFP, QSFP-DD</v>
      </c>
      <c r="E199" s="459">
        <f t="shared" ref="E199:N199" si="67">E133*E67/10^6</f>
        <v>0</v>
      </c>
      <c r="F199" s="459">
        <f t="shared" si="67"/>
        <v>0</v>
      </c>
      <c r="G199" s="459"/>
      <c r="H199" s="459"/>
      <c r="I199" s="459"/>
      <c r="J199" s="459"/>
      <c r="K199" s="459"/>
      <c r="L199" s="459"/>
      <c r="M199" s="459"/>
      <c r="N199" s="459"/>
      <c r="O199" s="130"/>
    </row>
    <row r="200" spans="2:15">
      <c r="B200" s="162" t="str">
        <f t="shared" ref="B200:D200" si="68">B68</f>
        <v>2x400G FR8</v>
      </c>
      <c r="C200" s="163" t="str">
        <f t="shared" si="68"/>
        <v>2 km</v>
      </c>
      <c r="D200" s="164" t="str">
        <f t="shared" si="68"/>
        <v>OSFP, QSFP-DD</v>
      </c>
      <c r="E200" s="459">
        <f t="shared" ref="E200:N200" si="69">E134*E68/10^6</f>
        <v>0</v>
      </c>
      <c r="F200" s="459">
        <f t="shared" si="69"/>
        <v>0</v>
      </c>
      <c r="G200" s="459"/>
      <c r="H200" s="459"/>
      <c r="I200" s="459"/>
      <c r="J200" s="459"/>
      <c r="K200" s="459"/>
      <c r="L200" s="459"/>
      <c r="M200" s="459"/>
      <c r="N200" s="459"/>
      <c r="O200" s="130"/>
    </row>
    <row r="201" spans="2:15">
      <c r="B201" s="165"/>
      <c r="C201" s="166"/>
      <c r="D201" s="167"/>
      <c r="E201" s="460"/>
      <c r="F201" s="460"/>
      <c r="G201" s="460"/>
      <c r="H201" s="460"/>
      <c r="I201" s="460"/>
      <c r="J201" s="460"/>
      <c r="K201" s="460"/>
      <c r="L201" s="460"/>
      <c r="M201" s="460"/>
      <c r="N201" s="460"/>
      <c r="O201" s="130"/>
    </row>
    <row r="202" spans="2:15">
      <c r="B202" s="426" t="s">
        <v>19</v>
      </c>
      <c r="C202" s="427"/>
      <c r="D202" s="428"/>
      <c r="E202" s="79">
        <f t="shared" ref="E202:M202" si="70">SUM(E141:E201)</f>
        <v>1117.8845272480094</v>
      </c>
      <c r="F202" s="79">
        <f t="shared" si="70"/>
        <v>1907.9773712813274</v>
      </c>
      <c r="G202" s="79">
        <f t="shared" si="70"/>
        <v>0</v>
      </c>
      <c r="H202" s="79">
        <f t="shared" si="70"/>
        <v>0</v>
      </c>
      <c r="I202" s="79">
        <f t="shared" si="70"/>
        <v>0</v>
      </c>
      <c r="J202" s="79">
        <f t="shared" si="70"/>
        <v>0</v>
      </c>
      <c r="K202" s="79">
        <f t="shared" si="70"/>
        <v>0</v>
      </c>
      <c r="L202" s="79">
        <f t="shared" si="70"/>
        <v>0</v>
      </c>
      <c r="M202" s="79">
        <f t="shared" si="70"/>
        <v>0</v>
      </c>
      <c r="N202" s="79">
        <f t="shared" ref="N202" si="71">SUM(N141:N201)</f>
        <v>0</v>
      </c>
      <c r="O202" s="573"/>
    </row>
    <row r="203" spans="2:15">
      <c r="D203" s="444"/>
      <c r="E203" s="444"/>
      <c r="F203" s="444"/>
      <c r="G203" s="444"/>
      <c r="H203" s="444"/>
      <c r="I203" s="444"/>
      <c r="J203" s="444"/>
      <c r="K203" s="444"/>
      <c r="L203" s="444"/>
      <c r="M203" s="444"/>
      <c r="N203" s="444"/>
      <c r="O203" s="444"/>
    </row>
    <row r="209" s="423" customFormat="1"/>
    <row r="210" s="423" customFormat="1"/>
    <row r="211" s="423" customFormat="1"/>
    <row r="212" s="423" customForma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Introduction</vt:lpstr>
      <vt:lpstr>Methodology</vt:lpstr>
      <vt:lpstr>Segmentation</vt:lpstr>
      <vt:lpstr>Ethernet Summary</vt:lpstr>
      <vt:lpstr>Top 5 Cloud</vt:lpstr>
      <vt:lpstr>Ethernet Dashboard</vt:lpstr>
      <vt:lpstr>Ethernet Segments</vt:lpstr>
      <vt:lpstr>Ethernet Total</vt:lpstr>
      <vt:lpstr>Ethernet Cloud</vt:lpstr>
      <vt:lpstr>Ethernet Telecom</vt:lpstr>
      <vt:lpstr>Ethernet Enterprise</vt:lpstr>
      <vt:lpstr>WDM Cloud (DCI)</vt:lpstr>
      <vt:lpstr>AOC-EOMs</vt:lpstr>
      <vt:lpstr>Report Figures</vt:lpstr>
      <vt:lpstr>Figure_3_5</vt:lpstr>
      <vt:lpstr>Figure_3_6</vt:lpstr>
      <vt:lpstr>Figure_3_7</vt:lpstr>
      <vt:lpstr>Figure_4_8</vt:lpstr>
      <vt:lpstr>Figure_5_1</vt:lpstr>
      <vt:lpstr>Figure_5_2</vt:lpstr>
      <vt:lpstr>Figure_5_3</vt:lpstr>
      <vt:lpstr>Figure_5_4</vt:lpstr>
      <vt:lpstr>Figure_5_5</vt:lpstr>
      <vt:lpstr>Figure_E_4</vt:lpstr>
      <vt:lpstr>PriceDCE</vt:lpstr>
      <vt:lpstr>PriceDCM</vt:lpstr>
      <vt:lpstr>PriceTEL</vt:lpstr>
      <vt:lpstr>RevDCE</vt:lpstr>
      <vt:lpstr>RevDCM</vt:lpstr>
      <vt:lpstr>Revenue</vt:lpstr>
      <vt:lpstr>RevTEL</vt:lpstr>
      <vt:lpstr>VolDCE</vt:lpstr>
      <vt:lpstr>VolDCM</vt:lpstr>
      <vt:lpstr>VolDCS</vt:lpstr>
      <vt:lpstr>VolTEL</vt:lpstr>
      <vt:lpstr>Volume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John Lively</cp:lastModifiedBy>
  <cp:lastPrinted>2014-02-18T16:48:58Z</cp:lastPrinted>
  <dcterms:created xsi:type="dcterms:W3CDTF">2009-02-04T20:40:14Z</dcterms:created>
  <dcterms:modified xsi:type="dcterms:W3CDTF">2020-07-15T19:32:24Z</dcterms:modified>
</cp:coreProperties>
</file>