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8.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bookViews>
    <workbookView xWindow="13880" yWindow="460" windowWidth="19420" windowHeight="11020" tabRatio="760"/>
  </bookViews>
  <sheets>
    <sheet name="Introduction" sheetId="80" r:id="rId1"/>
    <sheet name="Financials" sheetId="73" r:id="rId2"/>
    <sheet name="China" sheetId="85" r:id="rId3"/>
    <sheet name="Industry Profitability" sheetId="75" r:id="rId4"/>
    <sheet name="Vendor diversification" sheetId="83" r:id="rId5"/>
    <sheet name="Market Fragmentation" sheetId="82" r:id="rId6"/>
    <sheet name="Fragmentation by Segment" sheetId="84" r:id="rId7"/>
    <sheet name="Chapter 4 charts" sheetId="86" r:id="rId8"/>
  </sheets>
  <calcPr calcId="145621"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30" i="82" l="1"/>
  <c r="J30" i="82"/>
  <c r="T28" i="85" l="1"/>
  <c r="A38" i="82" l="1"/>
  <c r="A39" i="82" s="1"/>
  <c r="A40" i="82" s="1"/>
  <c r="A41" i="82" s="1"/>
  <c r="A42" i="82" s="1"/>
  <c r="A43" i="82" s="1"/>
  <c r="A44" i="82" s="1"/>
  <c r="A45" i="82" s="1"/>
  <c r="A46" i="82" s="1"/>
  <c r="D112" i="73" l="1"/>
  <c r="C112" i="73"/>
  <c r="C105" i="73"/>
  <c r="D105" i="73"/>
  <c r="E105" i="73"/>
  <c r="F105" i="73"/>
  <c r="P105" i="73"/>
  <c r="Q105" i="73"/>
  <c r="R105" i="73"/>
  <c r="S105" i="73"/>
  <c r="S112" i="73"/>
  <c r="R112" i="73"/>
  <c r="Q112" i="73"/>
  <c r="P112" i="73"/>
  <c r="H41" i="86" l="1"/>
  <c r="C39" i="86"/>
  <c r="D39" i="86"/>
  <c r="E39" i="86"/>
  <c r="F39" i="86"/>
  <c r="G39" i="86"/>
  <c r="H39" i="86"/>
  <c r="C40" i="86"/>
  <c r="D40" i="86"/>
  <c r="E40" i="86"/>
  <c r="F40" i="86"/>
  <c r="G40" i="86"/>
  <c r="H40" i="86"/>
  <c r="C41" i="86"/>
  <c r="D41" i="86"/>
  <c r="E41" i="86"/>
  <c r="F41" i="86"/>
  <c r="G41" i="86"/>
  <c r="AE87" i="73" l="1"/>
  <c r="AF87" i="73"/>
  <c r="AE84" i="73"/>
  <c r="AF84" i="73"/>
  <c r="O87" i="73"/>
  <c r="AB87" i="73"/>
  <c r="O84" i="73"/>
  <c r="AB84" i="73"/>
  <c r="H39" i="75" l="1"/>
  <c r="C39" i="75" l="1"/>
  <c r="D39" i="75"/>
  <c r="E39" i="75" l="1"/>
  <c r="O123" i="73" l="1"/>
  <c r="AB123" i="73" s="1"/>
  <c r="AC123" i="73"/>
  <c r="AD123" i="73"/>
  <c r="AE123" i="73"/>
  <c r="AF123" i="73"/>
  <c r="O124" i="73"/>
  <c r="AB124" i="73" s="1"/>
  <c r="AC124" i="73"/>
  <c r="AD124" i="73"/>
  <c r="AE124" i="73"/>
  <c r="AF124" i="73"/>
  <c r="AF119" i="73"/>
  <c r="AE119" i="73"/>
  <c r="AD119" i="73"/>
  <c r="AC119" i="73"/>
  <c r="O119" i="73"/>
  <c r="AB119" i="73" s="1"/>
  <c r="AF118" i="73"/>
  <c r="AE118" i="73"/>
  <c r="AD118" i="73"/>
  <c r="AC118" i="73"/>
  <c r="O118" i="73"/>
  <c r="AB118" i="73" s="1"/>
  <c r="AE103" i="73"/>
  <c r="AF103" i="73"/>
  <c r="O103" i="73"/>
  <c r="AB103" i="73" s="1"/>
  <c r="AM170" i="73" l="1"/>
  <c r="AM171" i="73"/>
  <c r="AM172" i="73"/>
  <c r="AM131" i="73"/>
  <c r="AM100" i="73"/>
  <c r="AM72" i="73"/>
  <c r="AM51" i="73"/>
  <c r="AM18" i="73"/>
  <c r="AM27" i="73" s="1"/>
  <c r="S95" i="73" l="1"/>
  <c r="O146" i="73" l="1"/>
  <c r="AB146" i="73"/>
  <c r="AL171" i="73" l="1"/>
  <c r="AL172" i="73"/>
  <c r="AL170" i="73"/>
  <c r="AA95" i="73" l="1"/>
  <c r="AJ98" i="73"/>
  <c r="AC47" i="73" l="1"/>
  <c r="D127" i="73" l="1"/>
  <c r="E127" i="73"/>
  <c r="F127" i="73"/>
  <c r="C127" i="73"/>
  <c r="Q127" i="73"/>
  <c r="R127" i="73"/>
  <c r="S127" i="73"/>
  <c r="P127" i="73"/>
  <c r="AD104" i="73"/>
  <c r="AE104" i="73"/>
  <c r="AF104" i="73"/>
  <c r="AD105" i="73"/>
  <c r="AE105" i="73"/>
  <c r="AF105" i="73"/>
  <c r="AD106" i="73"/>
  <c r="AE106" i="73"/>
  <c r="AF106" i="73"/>
  <c r="AD107" i="73"/>
  <c r="AE107" i="73"/>
  <c r="AF107" i="73"/>
  <c r="AD108" i="73"/>
  <c r="AE108" i="73"/>
  <c r="AF108" i="73"/>
  <c r="AD109" i="73"/>
  <c r="AE109" i="73"/>
  <c r="AF109" i="73"/>
  <c r="AD110" i="73"/>
  <c r="AE110" i="73"/>
  <c r="AF110" i="73"/>
  <c r="AD111" i="73"/>
  <c r="AE111" i="73"/>
  <c r="AF111" i="73"/>
  <c r="AD112" i="73"/>
  <c r="AE112" i="73"/>
  <c r="AF112" i="73"/>
  <c r="AD113" i="73"/>
  <c r="AE113" i="73"/>
  <c r="AF113" i="73"/>
  <c r="AD114" i="73"/>
  <c r="AE114" i="73"/>
  <c r="AF114" i="73"/>
  <c r="AD115" i="73"/>
  <c r="AE115" i="73"/>
  <c r="AF115" i="73"/>
  <c r="AD116" i="73"/>
  <c r="AE116" i="73"/>
  <c r="AF116" i="73"/>
  <c r="AD117" i="73"/>
  <c r="AE117" i="73"/>
  <c r="AF117" i="73"/>
  <c r="AD170" i="73"/>
  <c r="AE170" i="73"/>
  <c r="AF170" i="73"/>
  <c r="AG170" i="73"/>
  <c r="AH170" i="73"/>
  <c r="AI170" i="73"/>
  <c r="AJ170" i="73"/>
  <c r="AK170" i="73"/>
  <c r="AD120" i="73"/>
  <c r="AE120" i="73"/>
  <c r="AF120" i="73"/>
  <c r="AD121" i="73"/>
  <c r="AE121" i="73"/>
  <c r="AF121" i="73"/>
  <c r="AD122" i="73"/>
  <c r="AE122" i="73"/>
  <c r="AF122" i="73"/>
  <c r="AD171" i="73"/>
  <c r="AE171" i="73"/>
  <c r="AF171" i="73"/>
  <c r="AG171" i="73"/>
  <c r="AH171" i="73"/>
  <c r="AI171" i="73"/>
  <c r="AJ171" i="73"/>
  <c r="AK171" i="73"/>
  <c r="AD172" i="73"/>
  <c r="AE172" i="73"/>
  <c r="AF172" i="73"/>
  <c r="AG172" i="73"/>
  <c r="AH172" i="73"/>
  <c r="AI172" i="73"/>
  <c r="AJ172" i="73"/>
  <c r="AK172" i="73"/>
  <c r="AD125" i="73"/>
  <c r="AE125" i="73"/>
  <c r="AF125" i="73"/>
  <c r="AD126" i="73"/>
  <c r="AE126" i="73"/>
  <c r="AF126" i="73"/>
  <c r="AC105" i="73"/>
  <c r="AC106" i="73"/>
  <c r="AC107" i="73"/>
  <c r="AC108" i="73"/>
  <c r="AC109" i="73"/>
  <c r="AC110" i="73"/>
  <c r="AC111" i="73"/>
  <c r="AC112" i="73"/>
  <c r="AC113" i="73"/>
  <c r="AC114" i="73"/>
  <c r="AC115" i="73"/>
  <c r="AC116" i="73"/>
  <c r="AC117" i="73"/>
  <c r="AC170" i="73"/>
  <c r="AC120" i="73"/>
  <c r="AC121" i="73"/>
  <c r="AC122" i="73"/>
  <c r="AC171" i="73"/>
  <c r="AC172" i="73"/>
  <c r="AC125" i="73"/>
  <c r="AC126" i="73"/>
  <c r="AD101" i="73"/>
  <c r="AE101" i="73"/>
  <c r="AF101" i="73"/>
  <c r="AD102" i="73"/>
  <c r="AE102" i="73"/>
  <c r="AF102" i="73"/>
  <c r="O101" i="73"/>
  <c r="AB101" i="73" s="1"/>
  <c r="O102" i="73"/>
  <c r="AB102" i="73" s="1"/>
  <c r="O104" i="73"/>
  <c r="AB104" i="73" s="1"/>
  <c r="O105" i="73"/>
  <c r="AB105" i="73" s="1"/>
  <c r="O106" i="73"/>
  <c r="AB106" i="73" s="1"/>
  <c r="O107" i="73"/>
  <c r="AB107" i="73" s="1"/>
  <c r="O108" i="73"/>
  <c r="AB108" i="73" s="1"/>
  <c r="O109" i="73"/>
  <c r="AB109" i="73" s="1"/>
  <c r="O110" i="73"/>
  <c r="AB110" i="73" s="1"/>
  <c r="O111" i="73"/>
  <c r="AB111" i="73" s="1"/>
  <c r="O180" i="73"/>
  <c r="O112" i="73"/>
  <c r="AB112" i="73" s="1"/>
  <c r="O113" i="73"/>
  <c r="AB113" i="73" s="1"/>
  <c r="O114" i="73"/>
  <c r="AB114" i="73" s="1"/>
  <c r="O115" i="73"/>
  <c r="AB115" i="73" s="1"/>
  <c r="O116" i="73"/>
  <c r="AB116" i="73" s="1"/>
  <c r="O117" i="73"/>
  <c r="AB117" i="73" s="1"/>
  <c r="O181" i="73"/>
  <c r="O170" i="73"/>
  <c r="AB170" i="73" s="1"/>
  <c r="O120" i="73"/>
  <c r="AB120" i="73" s="1"/>
  <c r="O121" i="73"/>
  <c r="AB121" i="73" s="1"/>
  <c r="O122" i="73"/>
  <c r="AB122" i="73" s="1"/>
  <c r="O171" i="73"/>
  <c r="AB171" i="73" s="1"/>
  <c r="O172" i="73"/>
  <c r="AB172" i="73" s="1"/>
  <c r="O125" i="73"/>
  <c r="AB125" i="73" s="1"/>
  <c r="O126" i="73"/>
  <c r="AB126" i="73" s="1"/>
  <c r="AE127" i="73" l="1"/>
  <c r="AN172" i="73"/>
  <c r="AC127" i="73"/>
  <c r="AD127" i="73"/>
  <c r="AE128" i="73"/>
  <c r="AF128" i="73"/>
  <c r="AF127" i="73"/>
  <c r="AD128" i="73"/>
  <c r="AN171" i="73"/>
  <c r="B3" i="84" l="1"/>
  <c r="B3" i="82"/>
  <c r="B3" i="83"/>
  <c r="B3" i="85"/>
  <c r="B3" i="75"/>
  <c r="B3" i="73"/>
  <c r="O80" i="73"/>
  <c r="AB80" i="73"/>
  <c r="AE141" i="73"/>
  <c r="AF141" i="73"/>
  <c r="C67" i="73"/>
  <c r="F149" i="73"/>
  <c r="F14" i="73" s="1"/>
  <c r="E149" i="73"/>
  <c r="E14" i="73" s="1"/>
  <c r="D149" i="73"/>
  <c r="C149" i="73"/>
  <c r="Q149" i="73"/>
  <c r="Q23" i="73" s="1"/>
  <c r="R149" i="73"/>
  <c r="R23" i="73" s="1"/>
  <c r="S149" i="73"/>
  <c r="S23" i="73" s="1"/>
  <c r="P149" i="73"/>
  <c r="P14" i="73" s="1"/>
  <c r="AB132" i="73"/>
  <c r="AB133" i="73"/>
  <c r="AB134" i="73"/>
  <c r="AB136" i="73"/>
  <c r="AB135" i="73"/>
  <c r="AB137" i="73"/>
  <c r="AB138" i="73"/>
  <c r="AB139" i="73"/>
  <c r="AB140" i="73"/>
  <c r="AB141" i="73"/>
  <c r="AB142" i="73"/>
  <c r="AB143" i="73"/>
  <c r="AB144" i="73"/>
  <c r="AB145" i="73"/>
  <c r="AB147" i="73"/>
  <c r="AB148" i="73"/>
  <c r="O136" i="73"/>
  <c r="O135" i="73"/>
  <c r="O137" i="73"/>
  <c r="O138" i="73"/>
  <c r="O139" i="73"/>
  <c r="O140" i="73"/>
  <c r="O141" i="73"/>
  <c r="O142" i="73"/>
  <c r="O143" i="73"/>
  <c r="O144" i="73"/>
  <c r="O145" i="73"/>
  <c r="O147" i="73"/>
  <c r="O148" i="73"/>
  <c r="O132" i="73"/>
  <c r="O133" i="73"/>
  <c r="O134" i="73"/>
  <c r="D33" i="85"/>
  <c r="D34" i="85" s="1"/>
  <c r="C33" i="85"/>
  <c r="J72" i="84"/>
  <c r="I72" i="84"/>
  <c r="H72" i="84"/>
  <c r="T157" i="73"/>
  <c r="U157" i="73" s="1"/>
  <c r="T156" i="73"/>
  <c r="U156" i="73" s="1"/>
  <c r="I39" i="75"/>
  <c r="AD47" i="73"/>
  <c r="AD19" i="73" s="1"/>
  <c r="AE47" i="73"/>
  <c r="AE19" i="73" s="1"/>
  <c r="AF47" i="73"/>
  <c r="AF19" i="73" s="1"/>
  <c r="Q46" i="73"/>
  <c r="R46" i="73"/>
  <c r="S46" i="73"/>
  <c r="P46" i="73"/>
  <c r="O45" i="73"/>
  <c r="AB45" i="73"/>
  <c r="O44" i="73"/>
  <c r="AB44" i="73"/>
  <c r="O43" i="73"/>
  <c r="AB43" i="73"/>
  <c r="L117" i="84"/>
  <c r="AC135" i="73"/>
  <c r="AD135" i="73"/>
  <c r="AC136" i="73"/>
  <c r="AD136" i="73"/>
  <c r="AE142" i="73"/>
  <c r="AF142" i="73"/>
  <c r="AB10" i="73"/>
  <c r="AB11" i="73"/>
  <c r="AB12" i="73"/>
  <c r="AB13" i="73"/>
  <c r="AB14" i="73"/>
  <c r="AD66" i="73"/>
  <c r="AE66" i="73"/>
  <c r="AF66" i="73"/>
  <c r="AH98" i="73"/>
  <c r="AG98" i="73"/>
  <c r="AF92" i="73"/>
  <c r="AE91" i="73"/>
  <c r="AE92" i="73"/>
  <c r="AD98" i="73"/>
  <c r="AD92" i="73"/>
  <c r="AC91" i="73"/>
  <c r="R67" i="84"/>
  <c r="I55" i="84"/>
  <c r="R49" i="84"/>
  <c r="R32" i="84"/>
  <c r="I17" i="84"/>
  <c r="R11" i="84"/>
  <c r="AD137" i="73"/>
  <c r="AD138" i="73"/>
  <c r="AD140" i="73"/>
  <c r="AD143" i="73"/>
  <c r="AD144" i="73"/>
  <c r="AD145" i="73"/>
  <c r="AD147" i="73"/>
  <c r="AD148" i="73"/>
  <c r="AD134" i="73"/>
  <c r="AE136" i="73"/>
  <c r="AE134" i="73"/>
  <c r="AE135" i="73"/>
  <c r="AE137" i="73"/>
  <c r="AE138" i="73"/>
  <c r="AE140" i="73"/>
  <c r="AE143" i="73"/>
  <c r="AE144" i="73"/>
  <c r="AE145" i="73"/>
  <c r="AE147" i="73"/>
  <c r="AE148" i="73"/>
  <c r="AF133" i="73"/>
  <c r="AF136" i="73"/>
  <c r="AF134" i="73"/>
  <c r="AF135" i="73"/>
  <c r="AF137" i="73"/>
  <c r="AF138" i="73"/>
  <c r="AF140" i="73"/>
  <c r="AF143" i="73"/>
  <c r="AF144" i="73"/>
  <c r="AF145" i="73"/>
  <c r="AF147" i="73"/>
  <c r="AF148" i="73"/>
  <c r="AC137" i="73"/>
  <c r="AC138" i="73"/>
  <c r="AC140" i="73"/>
  <c r="AC143" i="73"/>
  <c r="AC144" i="73"/>
  <c r="AC145" i="73"/>
  <c r="AC147" i="73"/>
  <c r="AC148" i="73"/>
  <c r="AC134" i="73"/>
  <c r="D14" i="73"/>
  <c r="C11" i="73"/>
  <c r="D11" i="73"/>
  <c r="E11" i="73"/>
  <c r="F11" i="73"/>
  <c r="C13" i="73"/>
  <c r="D13" i="73"/>
  <c r="F13" i="73"/>
  <c r="C41" i="73"/>
  <c r="D41" i="73"/>
  <c r="D10" i="73" s="1"/>
  <c r="E41" i="73"/>
  <c r="E46" i="73" s="1"/>
  <c r="AE46" i="73" s="1"/>
  <c r="F41" i="73"/>
  <c r="F42" i="73"/>
  <c r="AC102" i="73"/>
  <c r="AC104" i="73"/>
  <c r="AC101" i="73"/>
  <c r="S21" i="73"/>
  <c r="R21" i="73"/>
  <c r="Q21" i="73"/>
  <c r="P21" i="73"/>
  <c r="S20" i="73"/>
  <c r="R20" i="73"/>
  <c r="Q20" i="73"/>
  <c r="P20" i="73"/>
  <c r="S19" i="73"/>
  <c r="R19" i="73"/>
  <c r="Q19" i="73"/>
  <c r="P19" i="73"/>
  <c r="P11" i="73"/>
  <c r="Q11" i="73"/>
  <c r="R11" i="73"/>
  <c r="S11" i="73"/>
  <c r="P12" i="73"/>
  <c r="Q12" i="73"/>
  <c r="R12" i="73"/>
  <c r="S12" i="73"/>
  <c r="P13" i="73"/>
  <c r="R14" i="73"/>
  <c r="Q10" i="73"/>
  <c r="R10" i="73"/>
  <c r="S10" i="73"/>
  <c r="P10" i="73"/>
  <c r="AD73" i="73"/>
  <c r="AD74" i="73"/>
  <c r="AD75" i="73"/>
  <c r="AD78" i="73"/>
  <c r="AD83" i="73"/>
  <c r="AD85" i="73"/>
  <c r="AD86" i="73"/>
  <c r="AD89" i="73"/>
  <c r="AE73" i="73"/>
  <c r="AE74" i="73"/>
  <c r="AE75" i="73"/>
  <c r="AE78" i="73"/>
  <c r="AE83" i="73"/>
  <c r="AE85" i="73"/>
  <c r="AE86" i="73"/>
  <c r="AF73" i="73"/>
  <c r="AF74" i="73"/>
  <c r="AF75" i="73"/>
  <c r="AF78" i="73"/>
  <c r="AF83" i="73"/>
  <c r="AF85" i="73"/>
  <c r="AF86" i="73"/>
  <c r="AF91" i="73"/>
  <c r="AC65" i="73"/>
  <c r="AC52" i="73"/>
  <c r="AC53" i="73"/>
  <c r="AC54" i="73"/>
  <c r="AC55" i="73"/>
  <c r="AC56" i="73"/>
  <c r="AC57" i="73"/>
  <c r="AC58" i="73"/>
  <c r="AC59" i="73"/>
  <c r="AC60" i="73"/>
  <c r="AC61" i="73"/>
  <c r="AC62" i="73"/>
  <c r="AC63" i="73"/>
  <c r="AC64" i="73"/>
  <c r="AC66" i="73"/>
  <c r="AD65" i="73"/>
  <c r="AD52" i="73"/>
  <c r="AD53" i="73"/>
  <c r="AD54" i="73"/>
  <c r="AD55" i="73"/>
  <c r="AD56" i="73"/>
  <c r="AD57" i="73"/>
  <c r="AD58" i="73"/>
  <c r="AD59" i="73"/>
  <c r="AD60" i="73"/>
  <c r="AD61" i="73"/>
  <c r="AD62" i="73"/>
  <c r="AD63" i="73"/>
  <c r="AD64" i="73"/>
  <c r="AE65" i="73"/>
  <c r="AE52" i="73"/>
  <c r="AE53" i="73"/>
  <c r="AE54" i="73"/>
  <c r="AE55" i="73"/>
  <c r="AE56" i="73"/>
  <c r="AE57" i="73"/>
  <c r="AE58" i="73"/>
  <c r="AE59" i="73"/>
  <c r="AE60" i="73"/>
  <c r="AE61" i="73"/>
  <c r="AE62" i="73"/>
  <c r="AE63" i="73"/>
  <c r="AE64" i="73"/>
  <c r="AF65" i="73"/>
  <c r="AF52" i="73"/>
  <c r="AF53" i="73"/>
  <c r="AF54" i="73"/>
  <c r="AF55" i="73"/>
  <c r="AF56" i="73"/>
  <c r="AF57" i="73"/>
  <c r="AF58" i="73"/>
  <c r="AF59" i="73"/>
  <c r="AF60" i="73"/>
  <c r="AF61" i="73"/>
  <c r="AF62" i="73"/>
  <c r="AF63" i="73"/>
  <c r="AF64" i="73"/>
  <c r="AC19" i="73"/>
  <c r="AC92" i="73"/>
  <c r="AC86" i="73"/>
  <c r="AC85" i="73"/>
  <c r="AC78" i="73"/>
  <c r="AC75" i="73"/>
  <c r="AC74" i="73"/>
  <c r="AC73" i="73"/>
  <c r="B51" i="73"/>
  <c r="O51" i="73" s="1"/>
  <c r="B131" i="73"/>
  <c r="AB131" i="73" s="1"/>
  <c r="O100" i="73"/>
  <c r="AB100" i="73"/>
  <c r="B72" i="73"/>
  <c r="O72" i="73" s="1"/>
  <c r="AB72" i="73" s="1"/>
  <c r="B27" i="73"/>
  <c r="O27" i="73" s="1"/>
  <c r="B23" i="73"/>
  <c r="O23" i="73" s="1"/>
  <c r="AB23" i="73" s="1"/>
  <c r="B22" i="73"/>
  <c r="B18" i="73"/>
  <c r="O18" i="73" s="1"/>
  <c r="AB18" i="73" s="1"/>
  <c r="O9" i="73"/>
  <c r="AB9" i="73" s="1"/>
  <c r="AC153" i="73"/>
  <c r="AD153" i="73"/>
  <c r="AE153" i="73"/>
  <c r="AF153" i="73"/>
  <c r="O89" i="73"/>
  <c r="AB89" i="73"/>
  <c r="AB37" i="73"/>
  <c r="AB38" i="73"/>
  <c r="O38" i="73"/>
  <c r="O37" i="73"/>
  <c r="AB42" i="73"/>
  <c r="O42" i="73"/>
  <c r="D23" i="73"/>
  <c r="F23" i="73"/>
  <c r="D22" i="73"/>
  <c r="AB96" i="73"/>
  <c r="AB95" i="73"/>
  <c r="S93" i="73"/>
  <c r="R93" i="73"/>
  <c r="R95" i="73"/>
  <c r="Q93" i="73"/>
  <c r="Q95" i="73"/>
  <c r="P93" i="73"/>
  <c r="P95" i="73"/>
  <c r="AB52" i="73"/>
  <c r="AB53" i="73"/>
  <c r="AB54" i="73"/>
  <c r="AB55" i="73"/>
  <c r="AB56" i="73"/>
  <c r="AB57" i="73"/>
  <c r="AB58" i="73"/>
  <c r="AB59" i="73"/>
  <c r="AB60" i="73"/>
  <c r="AB61" i="73"/>
  <c r="AB62" i="73"/>
  <c r="AB63" i="73"/>
  <c r="AB64" i="73"/>
  <c r="AB65" i="73"/>
  <c r="AB66" i="73"/>
  <c r="O52" i="73"/>
  <c r="O53" i="73"/>
  <c r="O54" i="73"/>
  <c r="O55" i="73"/>
  <c r="O56" i="73"/>
  <c r="O57" i="73"/>
  <c r="O58" i="73"/>
  <c r="O59" i="73"/>
  <c r="O60" i="73"/>
  <c r="O61" i="73"/>
  <c r="O62" i="73"/>
  <c r="O63" i="73"/>
  <c r="O64" i="73"/>
  <c r="O65" i="73"/>
  <c r="O66" i="73"/>
  <c r="O10" i="73"/>
  <c r="O11" i="73"/>
  <c r="O13" i="73"/>
  <c r="O14" i="73"/>
  <c r="C20" i="73"/>
  <c r="D20" i="73"/>
  <c r="E20" i="73"/>
  <c r="F20" i="73"/>
  <c r="Q128" i="73"/>
  <c r="S67" i="73"/>
  <c r="R67" i="73"/>
  <c r="Q67" i="73"/>
  <c r="P67" i="73"/>
  <c r="AC67" i="73" s="1"/>
  <c r="D67" i="73"/>
  <c r="E67" i="73"/>
  <c r="F67" i="73"/>
  <c r="AB76" i="73"/>
  <c r="O76" i="73"/>
  <c r="O91" i="73"/>
  <c r="AB91" i="73"/>
  <c r="AB73" i="73"/>
  <c r="AB74" i="73"/>
  <c r="AB75" i="73"/>
  <c r="AB77" i="73"/>
  <c r="AB78" i="73"/>
  <c r="AB79" i="73"/>
  <c r="AB81" i="73"/>
  <c r="AB82" i="73"/>
  <c r="AB83" i="73"/>
  <c r="AB85" i="73"/>
  <c r="AB86" i="73"/>
  <c r="AB88" i="73"/>
  <c r="AB90" i="73"/>
  <c r="AB92" i="73"/>
  <c r="O73" i="73"/>
  <c r="O74" i="73"/>
  <c r="O75" i="73"/>
  <c r="O77" i="73"/>
  <c r="O78" i="73"/>
  <c r="O79" i="73"/>
  <c r="O81" i="73"/>
  <c r="O82" i="73"/>
  <c r="O83" i="73"/>
  <c r="O85" i="73"/>
  <c r="O86" i="73"/>
  <c r="O88" i="73"/>
  <c r="O90" i="73"/>
  <c r="O92" i="73"/>
  <c r="AB31" i="73"/>
  <c r="AB32" i="73"/>
  <c r="AB33" i="73"/>
  <c r="AB34" i="73"/>
  <c r="AB29" i="73"/>
  <c r="AB35" i="73"/>
  <c r="AB36" i="73"/>
  <c r="AB39" i="73"/>
  <c r="AB40" i="73"/>
  <c r="AB41" i="73"/>
  <c r="AB28" i="73"/>
  <c r="O28" i="73"/>
  <c r="O30" i="73"/>
  <c r="O31" i="73"/>
  <c r="O32" i="73"/>
  <c r="O33" i="73"/>
  <c r="O34" i="73"/>
  <c r="O29" i="73"/>
  <c r="O35" i="73"/>
  <c r="O36" i="73"/>
  <c r="O39" i="73"/>
  <c r="O40" i="73"/>
  <c r="O41" i="73"/>
  <c r="O19" i="73"/>
  <c r="AB19" i="73" s="1"/>
  <c r="O20" i="73"/>
  <c r="AB20" i="73" s="1"/>
  <c r="O22" i="73"/>
  <c r="AB22" i="73" s="1"/>
  <c r="AB30" i="73"/>
  <c r="S27" i="73"/>
  <c r="O12" i="73"/>
  <c r="B21" i="73"/>
  <c r="O21" i="73" s="1"/>
  <c r="AB21" i="73" s="1"/>
  <c r="S151" i="73"/>
  <c r="P23" i="73"/>
  <c r="S14" i="73"/>
  <c r="AD149" i="73"/>
  <c r="AF149" i="73"/>
  <c r="C95" i="73"/>
  <c r="R151" i="73" l="1"/>
  <c r="Q14" i="73"/>
  <c r="F22" i="73"/>
  <c r="E23" i="73"/>
  <c r="E22" i="73"/>
  <c r="AE149" i="73"/>
  <c r="C37" i="75"/>
  <c r="D37" i="75"/>
  <c r="C38" i="75"/>
  <c r="N36" i="85"/>
  <c r="O36" i="85"/>
  <c r="E13" i="73"/>
  <c r="AE11" i="73"/>
  <c r="AC150" i="73"/>
  <c r="AC23" i="73" s="1"/>
  <c r="AF150" i="73"/>
  <c r="AF23" i="73" s="1"/>
  <c r="AE150" i="73"/>
  <c r="AE23" i="73" s="1"/>
  <c r="AC149" i="73"/>
  <c r="C22" i="73"/>
  <c r="P22" i="73"/>
  <c r="AC12" i="73"/>
  <c r="O131" i="73"/>
  <c r="AE14" i="73"/>
  <c r="AC95" i="73"/>
  <c r="F46" i="73"/>
  <c r="AF46" i="73" s="1"/>
  <c r="R96" i="73"/>
  <c r="Q96" i="73"/>
  <c r="Q94" i="73"/>
  <c r="S94" i="73"/>
  <c r="S68" i="73"/>
  <c r="AB51" i="73"/>
  <c r="AB27" i="73"/>
  <c r="AC13" i="73"/>
  <c r="AF11" i="73"/>
  <c r="AE67" i="73"/>
  <c r="AF67" i="73"/>
  <c r="Q68" i="73"/>
  <c r="P96" i="73"/>
  <c r="R94" i="73"/>
  <c r="AE89" i="73"/>
  <c r="AE94" i="73" s="1"/>
  <c r="AE21" i="73" s="1"/>
  <c r="AE98" i="73"/>
  <c r="AI98" i="73"/>
  <c r="AC89" i="73"/>
  <c r="AC98" i="73"/>
  <c r="AF89" i="73"/>
  <c r="AF94" i="73" s="1"/>
  <c r="AF21" i="73" s="1"/>
  <c r="AF98" i="73"/>
  <c r="C93" i="73"/>
  <c r="C96" i="73" s="1"/>
  <c r="D12" i="73"/>
  <c r="F93" i="73"/>
  <c r="AF93" i="73" s="1"/>
  <c r="AC128" i="73"/>
  <c r="AC22" i="73" s="1"/>
  <c r="Q151" i="73"/>
  <c r="Q13" i="73" s="1"/>
  <c r="AD11" i="73"/>
  <c r="AD14" i="73"/>
  <c r="AD150" i="73"/>
  <c r="AD23" i="73" s="1"/>
  <c r="P15" i="73"/>
  <c r="R128" i="73"/>
  <c r="AF22" i="73"/>
  <c r="H41" i="75"/>
  <c r="AD22" i="73"/>
  <c r="AE22" i="73"/>
  <c r="AD91" i="73"/>
  <c r="AD94" i="73" s="1"/>
  <c r="AD21" i="73" s="1"/>
  <c r="D21" i="73"/>
  <c r="F21" i="73"/>
  <c r="D95" i="73"/>
  <c r="AD95" i="73" s="1"/>
  <c r="G39" i="75"/>
  <c r="AD68" i="73"/>
  <c r="AD20" i="73" s="1"/>
  <c r="AN170" i="73"/>
  <c r="S47" i="73"/>
  <c r="Q47" i="73"/>
  <c r="AJ151" i="73"/>
  <c r="AD10" i="73"/>
  <c r="F19" i="73"/>
  <c r="F10" i="73"/>
  <c r="F12" i="73"/>
  <c r="E21" i="73"/>
  <c r="E93" i="73"/>
  <c r="E12" i="73"/>
  <c r="AE12" i="73" s="1"/>
  <c r="R47" i="73"/>
  <c r="S96" i="73"/>
  <c r="AF68" i="73"/>
  <c r="AF20" i="73" s="1"/>
  <c r="AE68" i="73"/>
  <c r="AE20" i="73" s="1"/>
  <c r="D19" i="73"/>
  <c r="AC11" i="73"/>
  <c r="D93" i="73"/>
  <c r="F95" i="73"/>
  <c r="AF95" i="73" s="1"/>
  <c r="C23" i="73"/>
  <c r="C14" i="73"/>
  <c r="C19" i="73"/>
  <c r="C10" i="73"/>
  <c r="E95" i="73"/>
  <c r="AE95" i="73" s="1"/>
  <c r="C46" i="73"/>
  <c r="AC46" i="73" s="1"/>
  <c r="D46" i="73"/>
  <c r="AD46" i="73" s="1"/>
  <c r="E10" i="73"/>
  <c r="E19" i="73"/>
  <c r="AD67" i="73"/>
  <c r="R68" i="73"/>
  <c r="S128" i="73"/>
  <c r="AC68" i="73"/>
  <c r="AC20" i="73" s="1"/>
  <c r="AF14" i="73"/>
  <c r="E37" i="75" l="1"/>
  <c r="D40" i="75"/>
  <c r="C40" i="75"/>
  <c r="I41" i="75"/>
  <c r="G40" i="75"/>
  <c r="AF12" i="73"/>
  <c r="D38" i="75"/>
  <c r="E38" i="75" s="1"/>
  <c r="G37" i="75"/>
  <c r="I40" i="75"/>
  <c r="H40" i="75"/>
  <c r="G41" i="75"/>
  <c r="AC94" i="73"/>
  <c r="H38" i="75"/>
  <c r="AD12" i="73"/>
  <c r="D15" i="73"/>
  <c r="AC93" i="73"/>
  <c r="AD13" i="73"/>
  <c r="Q15" i="73"/>
  <c r="S22" i="73"/>
  <c r="S13" i="73"/>
  <c r="D41" i="75"/>
  <c r="R22" i="73"/>
  <c r="R13" i="73"/>
  <c r="Q22" i="73"/>
  <c r="AC96" i="73"/>
  <c r="I37" i="75"/>
  <c r="F96" i="73"/>
  <c r="AF96" i="73" s="1"/>
  <c r="AE93" i="73"/>
  <c r="E96" i="73"/>
  <c r="AE96" i="73" s="1"/>
  <c r="AF10" i="73"/>
  <c r="F15" i="73"/>
  <c r="AD93" i="73"/>
  <c r="D96" i="73"/>
  <c r="AD96" i="73" s="1"/>
  <c r="H37" i="75"/>
  <c r="AC14" i="73"/>
  <c r="AE10" i="73"/>
  <c r="E15" i="73"/>
  <c r="AC10" i="73"/>
  <c r="C15" i="73"/>
  <c r="AC15" i="73" s="1"/>
  <c r="G38" i="75" l="1"/>
  <c r="E40" i="75"/>
  <c r="AD15" i="73"/>
  <c r="AF13" i="73"/>
  <c r="S15" i="73"/>
  <c r="AF15" i="73" s="1"/>
  <c r="AE13" i="73"/>
  <c r="R15" i="73"/>
  <c r="AE15" i="73" s="1"/>
  <c r="C41" i="75" l="1"/>
  <c r="E41" i="75" s="1"/>
  <c r="V16" i="73"/>
  <c r="C36" i="75" l="1"/>
  <c r="D36" i="75" l="1"/>
  <c r="E36" i="75" s="1"/>
  <c r="G36" i="75"/>
  <c r="I36" i="75" l="1"/>
  <c r="H36" i="75"/>
</calcChain>
</file>

<file path=xl/comments1.xml><?xml version="1.0" encoding="utf-8"?>
<comments xmlns="http://schemas.openxmlformats.org/spreadsheetml/2006/main">
  <authors>
    <author>JSL</author>
    <author>John Lively</author>
    <author>Tom</author>
    <author/>
    <author>Vlad</author>
  </authors>
  <commentList>
    <comment ref="AC28" authorId="0">
      <text>
        <r>
          <rPr>
            <b/>
            <sz val="9"/>
            <color indexed="81"/>
            <rFont val="Tahoma"/>
            <family val="2"/>
          </rPr>
          <t xml:space="preserve">Not reported
</t>
        </r>
      </text>
    </comment>
    <comment ref="C34" authorId="0">
      <text>
        <r>
          <rPr>
            <b/>
            <sz val="9"/>
            <color indexed="81"/>
            <rFont val="Tahoma"/>
            <family val="2"/>
          </rPr>
          <t>Pre-IPO, not available</t>
        </r>
      </text>
    </comment>
    <comment ref="AC34" authorId="0">
      <text>
        <r>
          <rPr>
            <b/>
            <sz val="9"/>
            <color indexed="81"/>
            <rFont val="Tahoma"/>
            <family val="2"/>
          </rPr>
          <t>Pre-IPO, not available</t>
        </r>
      </text>
    </comment>
    <comment ref="C38" authorId="0">
      <text>
        <r>
          <rPr>
            <b/>
            <sz val="9"/>
            <color indexed="81"/>
            <rFont val="Tahoma"/>
            <family val="2"/>
          </rPr>
          <t xml:space="preserve">Pre-spin-off from eBay; financial results included in eBay results
</t>
        </r>
      </text>
    </comment>
    <comment ref="D38" authorId="0">
      <text>
        <r>
          <rPr>
            <b/>
            <sz val="9"/>
            <color indexed="81"/>
            <rFont val="Tahoma"/>
            <family val="2"/>
          </rPr>
          <t xml:space="preserve">Pre-spin-off from eBay; financial results included in eBay results
</t>
        </r>
      </text>
    </comment>
    <comment ref="E38" authorId="0">
      <text>
        <r>
          <rPr>
            <b/>
            <sz val="9"/>
            <color indexed="81"/>
            <rFont val="Tahoma"/>
            <family val="2"/>
          </rPr>
          <t xml:space="preserve">Pre-spin-off from eBay; financial results included in eBay results
</t>
        </r>
      </text>
    </comment>
    <comment ref="F38" authorId="0">
      <text>
        <r>
          <rPr>
            <b/>
            <sz val="9"/>
            <color indexed="81"/>
            <rFont val="Tahoma"/>
            <family val="2"/>
          </rPr>
          <t xml:space="preserve">Pre-spin-off from eBay; financial results included in eBay results
</t>
        </r>
      </text>
    </comment>
    <comment ref="P38" authorId="0">
      <text>
        <r>
          <rPr>
            <b/>
            <sz val="9"/>
            <color indexed="81"/>
            <rFont val="Tahoma"/>
            <family val="2"/>
          </rPr>
          <t xml:space="preserve">Pre-spin-off from eBay; financial results included in eBay results
</t>
        </r>
      </text>
    </comment>
    <comment ref="Q38" authorId="0">
      <text>
        <r>
          <rPr>
            <b/>
            <sz val="9"/>
            <color indexed="81"/>
            <rFont val="Tahoma"/>
            <family val="2"/>
          </rPr>
          <t xml:space="preserve">Pre-spin-off from eBay; financial results included in eBay results
</t>
        </r>
      </text>
    </comment>
    <comment ref="R38" authorId="0">
      <text>
        <r>
          <rPr>
            <b/>
            <sz val="9"/>
            <color indexed="81"/>
            <rFont val="Tahoma"/>
            <family val="2"/>
          </rPr>
          <t xml:space="preserve">Pre-spin-off from eBay; financial results included in eBay results
</t>
        </r>
      </text>
    </comment>
    <comment ref="S38" authorId="0">
      <text>
        <r>
          <rPr>
            <b/>
            <sz val="9"/>
            <color indexed="81"/>
            <rFont val="Tahoma"/>
            <family val="2"/>
          </rPr>
          <t xml:space="preserve">Pre-spin-off from eBay; financial results included in eBay results
</t>
        </r>
      </text>
    </comment>
    <comment ref="AC38" authorId="0">
      <text>
        <r>
          <rPr>
            <b/>
            <sz val="9"/>
            <color indexed="81"/>
            <rFont val="Tahoma"/>
            <family val="2"/>
          </rPr>
          <t xml:space="preserve">Pre-spin-off from eBay; financial results included in eBay results
</t>
        </r>
      </text>
    </comment>
    <comment ref="AD38" authorId="0">
      <text>
        <r>
          <rPr>
            <b/>
            <sz val="9"/>
            <color indexed="81"/>
            <rFont val="Tahoma"/>
            <family val="2"/>
          </rPr>
          <t xml:space="preserve">Pre-spin-off from eBay; financial results included in eBay results
</t>
        </r>
      </text>
    </comment>
    <comment ref="AE38" authorId="0">
      <text>
        <r>
          <rPr>
            <b/>
            <sz val="9"/>
            <color indexed="81"/>
            <rFont val="Tahoma"/>
            <family val="2"/>
          </rPr>
          <t xml:space="preserve">Pre-spin-off from eBay; financial results included in eBay results
</t>
        </r>
      </text>
    </comment>
    <comment ref="AF38" authorId="0">
      <text>
        <r>
          <rPr>
            <b/>
            <sz val="9"/>
            <color indexed="81"/>
            <rFont val="Tahoma"/>
            <family val="2"/>
          </rPr>
          <t xml:space="preserve">Pre-spin-off from eBay; financial results included in eBay results
</t>
        </r>
      </text>
    </comment>
    <comment ref="C40" authorId="0">
      <text>
        <r>
          <rPr>
            <b/>
            <sz val="9"/>
            <color indexed="81"/>
            <rFont val="Tahoma"/>
            <family val="2"/>
          </rPr>
          <t>Pre-IPO, not available</t>
        </r>
      </text>
    </comment>
    <comment ref="D40" authorId="0">
      <text>
        <r>
          <rPr>
            <b/>
            <sz val="9"/>
            <color indexed="81"/>
            <rFont val="Tahoma"/>
            <family val="2"/>
          </rPr>
          <t>Pre-IPO, not available</t>
        </r>
      </text>
    </comment>
    <comment ref="AC40" authorId="0">
      <text>
        <r>
          <rPr>
            <b/>
            <sz val="9"/>
            <color indexed="81"/>
            <rFont val="Tahoma"/>
            <family val="2"/>
          </rPr>
          <t>Pre-IPO, not available</t>
        </r>
      </text>
    </comment>
    <comment ref="AD40" authorId="0">
      <text>
        <r>
          <rPr>
            <b/>
            <sz val="9"/>
            <color indexed="81"/>
            <rFont val="Tahoma"/>
            <family val="2"/>
          </rPr>
          <t>Pre-IPO, not available</t>
        </r>
      </text>
    </comment>
    <comment ref="C42" authorId="0">
      <text>
        <r>
          <rPr>
            <b/>
            <sz val="9"/>
            <color indexed="81"/>
            <rFont val="Tahoma"/>
            <family val="2"/>
          </rPr>
          <t xml:space="preserve">Not reported
</t>
        </r>
      </text>
    </comment>
    <comment ref="D42" authorId="0">
      <text>
        <r>
          <rPr>
            <b/>
            <sz val="9"/>
            <color indexed="81"/>
            <rFont val="Tahoma"/>
            <family val="2"/>
          </rPr>
          <t xml:space="preserve">Not reported
</t>
        </r>
      </text>
    </comment>
    <comment ref="E42" authorId="0">
      <text>
        <r>
          <rPr>
            <b/>
            <sz val="9"/>
            <color indexed="81"/>
            <rFont val="Tahoma"/>
            <family val="2"/>
          </rPr>
          <t xml:space="preserve">Not reported
</t>
        </r>
      </text>
    </comment>
    <comment ref="AC42" authorId="0">
      <text>
        <r>
          <rPr>
            <b/>
            <sz val="9"/>
            <color indexed="81"/>
            <rFont val="Tahoma"/>
            <family val="2"/>
          </rPr>
          <t xml:space="preserve">Not reported
</t>
        </r>
      </text>
    </comment>
    <comment ref="AD42" authorId="0">
      <text>
        <r>
          <rPr>
            <b/>
            <sz val="9"/>
            <color indexed="81"/>
            <rFont val="Tahoma"/>
            <family val="2"/>
          </rPr>
          <t xml:space="preserve">Not reported
</t>
        </r>
      </text>
    </comment>
    <comment ref="AE42" authorId="0">
      <text>
        <r>
          <rPr>
            <b/>
            <sz val="9"/>
            <color indexed="81"/>
            <rFont val="Tahoma"/>
            <family val="2"/>
          </rPr>
          <t xml:space="preserve">Not reported
</t>
        </r>
      </text>
    </comment>
    <comment ref="J52" authorId="1">
      <text>
        <r>
          <rPr>
            <b/>
            <sz val="9"/>
            <color indexed="81"/>
            <rFont val="Tahoma"/>
            <family val="2"/>
          </rPr>
          <t>John Lively:</t>
        </r>
        <r>
          <rPr>
            <sz val="9"/>
            <color indexed="81"/>
            <rFont val="Tahoma"/>
            <family val="2"/>
          </rPr>
          <t xml:space="preserve">
Excludes $20.4 billion of net income tax benefits primarily associated with a reduction of our net deferred income tax liabilities as a result of the 2017 tax reform legislation in the fourth quarter of 2017</t>
        </r>
      </text>
    </comment>
    <comment ref="J57" authorId="1">
      <text>
        <r>
          <rPr>
            <b/>
            <sz val="9"/>
            <color indexed="81"/>
            <rFont val="Tahoma"/>
            <family val="2"/>
          </rPr>
          <t>John Lively:</t>
        </r>
        <r>
          <rPr>
            <sz val="9"/>
            <color indexed="81"/>
            <rFont val="Tahoma"/>
            <family val="2"/>
          </rPr>
          <t xml:space="preserve">
Excludes $11.6 billion of net income tax benefits primarily associated with a reduction of our net deferred income tax liabilities as a result of the 2017 tax reform legislation in the fourth quarter of 2017</t>
        </r>
      </text>
    </comment>
    <comment ref="J62" authorId="1">
      <text>
        <r>
          <rPr>
            <b/>
            <sz val="9"/>
            <color indexed="81"/>
            <rFont val="Tahoma"/>
            <family val="2"/>
          </rPr>
          <t>John Lively:</t>
        </r>
        <r>
          <rPr>
            <sz val="9"/>
            <color indexed="81"/>
            <rFont val="Tahoma"/>
            <family val="2"/>
          </rPr>
          <t xml:space="preserve">
Includes non-operating income of ¥7,419 
million </t>
        </r>
      </text>
    </comment>
    <comment ref="O77" authorId="0">
      <text>
        <r>
          <rPr>
            <b/>
            <sz val="9"/>
            <color indexed="81"/>
            <rFont val="Tahoma"/>
            <family val="2"/>
          </rPr>
          <t>Total company revenues; includes approx. 16-17% service revenues</t>
        </r>
      </text>
    </comment>
    <comment ref="AJ78" authorId="1">
      <text>
        <r>
          <rPr>
            <b/>
            <sz val="9"/>
            <color indexed="81"/>
            <rFont val="Tahoma"/>
            <family val="2"/>
          </rPr>
          <t>John Lively:</t>
        </r>
        <r>
          <rPr>
            <sz val="9"/>
            <color indexed="81"/>
            <rFont val="Tahoma"/>
            <family val="2"/>
          </rPr>
          <t xml:space="preserve">
 includes an $11.1 billion charge related to the enactment of the Tax Cuts and Jobs Act (taken in the November-January quarter)</t>
        </r>
      </text>
    </comment>
    <comment ref="J79" authorId="1">
      <text>
        <r>
          <rPr>
            <b/>
            <sz val="9"/>
            <color indexed="81"/>
            <rFont val="Tahoma"/>
            <family val="2"/>
          </rPr>
          <t>John Lively:</t>
        </r>
        <r>
          <rPr>
            <sz val="9"/>
            <color indexed="81"/>
            <rFont val="Tahoma"/>
            <family val="2"/>
          </rPr>
          <t xml:space="preserve">
 excludes an $11.1 billion charge related to the enactment of the Tax Cuts and Jobs Act (taken in the November-January quarter)</t>
        </r>
      </text>
    </comment>
    <comment ref="O79" authorId="0">
      <text>
        <r>
          <rPr>
            <b/>
            <sz val="9"/>
            <color indexed="81"/>
            <rFont val="Tahoma"/>
            <family val="2"/>
          </rPr>
          <t xml:space="preserve">Total company revenues
</t>
        </r>
        <r>
          <rPr>
            <sz val="9"/>
            <color indexed="81"/>
            <rFont val="Tahoma"/>
            <family val="2"/>
          </rPr>
          <t xml:space="preserve">
</t>
        </r>
      </text>
    </comment>
    <comment ref="I81" authorId="1">
      <text>
        <r>
          <rPr>
            <b/>
            <sz val="9"/>
            <color indexed="81"/>
            <rFont val="Tahoma"/>
            <family val="2"/>
          </rPr>
          <t>John Lively:</t>
        </r>
        <r>
          <rPr>
            <sz val="9"/>
            <color indexed="81"/>
            <rFont val="Tahoma"/>
            <family val="2"/>
          </rPr>
          <t xml:space="preserve">
merged with Dell 1Q16
</t>
        </r>
      </text>
    </comment>
    <comment ref="O81" authorId="0">
      <text>
        <r>
          <rPr>
            <b/>
            <sz val="9"/>
            <color indexed="81"/>
            <rFont val="Tahoma"/>
            <family val="2"/>
          </rPr>
          <t>Storage products only</t>
        </r>
      </text>
    </comment>
    <comment ref="V81" authorId="1">
      <text>
        <r>
          <rPr>
            <b/>
            <sz val="9"/>
            <color indexed="81"/>
            <rFont val="Tahoma"/>
            <family val="2"/>
          </rPr>
          <t>John Lively:</t>
        </r>
        <r>
          <rPr>
            <sz val="9"/>
            <color indexed="81"/>
            <rFont val="Tahoma"/>
            <family val="2"/>
          </rPr>
          <t xml:space="preserve">
merged with Dell 1Q16
</t>
        </r>
      </text>
    </comment>
    <comment ref="AI81" authorId="1">
      <text>
        <r>
          <rPr>
            <b/>
            <sz val="9"/>
            <color indexed="81"/>
            <rFont val="Tahoma"/>
            <family val="2"/>
          </rPr>
          <t>John Lively:</t>
        </r>
        <r>
          <rPr>
            <sz val="9"/>
            <color indexed="81"/>
            <rFont val="Tahoma"/>
            <family val="2"/>
          </rPr>
          <t xml:space="preserve">
merged with Dell 1Q16
</t>
        </r>
      </text>
    </comment>
    <comment ref="H82" authorId="0">
      <text>
        <r>
          <rPr>
            <sz val="9"/>
            <color indexed="81"/>
            <rFont val="Tahoma"/>
            <family val="2"/>
          </rPr>
          <t>acquired by Avago at end of 2014</t>
        </r>
      </text>
    </comment>
    <comment ref="O82" authorId="0">
      <text>
        <r>
          <rPr>
            <b/>
            <sz val="9"/>
            <color indexed="81"/>
            <rFont val="Tahoma"/>
            <family val="2"/>
          </rPr>
          <t>Total company revenues</t>
        </r>
      </text>
    </comment>
    <comment ref="U82" authorId="0">
      <text>
        <r>
          <rPr>
            <sz val="9"/>
            <color indexed="81"/>
            <rFont val="Tahoma"/>
            <family val="2"/>
          </rPr>
          <t>acquired by Avago at end of 2014</t>
        </r>
      </text>
    </comment>
    <comment ref="AH82" authorId="0">
      <text>
        <r>
          <rPr>
            <sz val="9"/>
            <color indexed="81"/>
            <rFont val="Tahoma"/>
            <family val="2"/>
          </rPr>
          <t>acquired by Avago at end of 2014</t>
        </r>
      </text>
    </comment>
    <comment ref="J83" authorId="1">
      <text>
        <r>
          <rPr>
            <b/>
            <sz val="9"/>
            <color indexed="81"/>
            <rFont val="Tahoma"/>
            <family val="2"/>
          </rPr>
          <t>John Lively:</t>
        </r>
        <r>
          <rPr>
            <sz val="9"/>
            <color indexed="81"/>
            <rFont val="Tahoma"/>
            <family val="2"/>
          </rPr>
          <t xml:space="preserve">
Ericsson made a $23 bn SEK writedowns on a subsidiary company, intangible assets, etc. related to restructuring, in 2017. Does not include a 1 bn SEK writedown for change in US tax laws.</t>
        </r>
      </text>
    </comment>
    <comment ref="O88" authorId="0">
      <text>
        <r>
          <rPr>
            <b/>
            <sz val="9"/>
            <color indexed="81"/>
            <rFont val="Tahoma"/>
            <family val="2"/>
          </rPr>
          <t xml:space="preserve">Total company revenues
</t>
        </r>
      </text>
    </comment>
    <comment ref="J89" authorId="1">
      <text>
        <r>
          <rPr>
            <b/>
            <sz val="9"/>
            <color indexed="81"/>
            <rFont val="Tahoma"/>
            <family val="2"/>
          </rPr>
          <t>John Lively:</t>
        </r>
        <r>
          <rPr>
            <sz val="9"/>
            <color indexed="81"/>
            <rFont val="Tahoma"/>
            <family val="2"/>
          </rPr>
          <t xml:space="preserve">
Excludes a writedown of EUR 738 million 4Q17 due to the new US tax law
</t>
        </r>
      </text>
    </comment>
    <comment ref="H91" authorId="0">
      <text>
        <r>
          <rPr>
            <b/>
            <sz val="9"/>
            <color indexed="81"/>
            <rFont val="Tahoma"/>
            <family val="2"/>
          </rPr>
          <t xml:space="preserve">For half-year only, prior to acquisition by Infinera.
</t>
        </r>
      </text>
    </comment>
    <comment ref="I91" authorId="1">
      <text>
        <r>
          <rPr>
            <b/>
            <sz val="9"/>
            <color indexed="81"/>
            <rFont val="Tahoma"/>
            <family val="2"/>
          </rPr>
          <t>John Lively:</t>
        </r>
        <r>
          <rPr>
            <sz val="9"/>
            <color indexed="81"/>
            <rFont val="Tahoma"/>
            <family val="2"/>
          </rPr>
          <t xml:space="preserve">
acquired by Infinera
</t>
        </r>
      </text>
    </comment>
    <comment ref="U91" authorId="0">
      <text>
        <r>
          <rPr>
            <b/>
            <sz val="9"/>
            <color indexed="81"/>
            <rFont val="Tahoma"/>
            <family val="2"/>
          </rPr>
          <t xml:space="preserve">For half-year only, prior to acquisition by Infinera.
</t>
        </r>
      </text>
    </comment>
    <comment ref="V91" authorId="1">
      <text>
        <r>
          <rPr>
            <b/>
            <sz val="9"/>
            <color indexed="81"/>
            <rFont val="Tahoma"/>
            <family val="2"/>
          </rPr>
          <t>John Lively:</t>
        </r>
        <r>
          <rPr>
            <sz val="9"/>
            <color indexed="81"/>
            <rFont val="Tahoma"/>
            <family val="2"/>
          </rPr>
          <t xml:space="preserve">
acquired by Infinera
</t>
        </r>
      </text>
    </comment>
    <comment ref="AI91" authorId="1">
      <text>
        <r>
          <rPr>
            <b/>
            <sz val="9"/>
            <color indexed="81"/>
            <rFont val="Tahoma"/>
            <family val="2"/>
          </rPr>
          <t>John Lively:</t>
        </r>
        <r>
          <rPr>
            <sz val="9"/>
            <color indexed="81"/>
            <rFont val="Tahoma"/>
            <family val="2"/>
          </rPr>
          <t xml:space="preserve">
acquired by Infinera
</t>
        </r>
      </text>
    </comment>
    <comment ref="B101" authorId="0">
      <text>
        <r>
          <rPr>
            <b/>
            <sz val="9"/>
            <color indexed="81"/>
            <rFont val="Tahoma"/>
            <family val="2"/>
          </rPr>
          <t>Acquired by Intel, deal closed 12/28/2015</t>
        </r>
      </text>
    </comment>
    <comment ref="H101" authorId="0">
      <text>
        <r>
          <rPr>
            <b/>
            <sz val="9"/>
            <color indexed="81"/>
            <rFont val="Tahoma"/>
            <family val="2"/>
          </rPr>
          <t xml:space="preserve">Acquired by Intel, deal closed 12/28/2015.  Net income shown is percent of revenue reported for 1st nine months of 2015, times the estimated full year revenue.
</t>
        </r>
      </text>
    </comment>
    <comment ref="O101" authorId="0">
      <text>
        <r>
          <rPr>
            <b/>
            <sz val="9"/>
            <color indexed="81"/>
            <rFont val="Tahoma"/>
            <family val="2"/>
          </rPr>
          <t>Acquired by Intel, deal closed 12/28/2015</t>
        </r>
      </text>
    </comment>
    <comment ref="H105" authorId="0">
      <text>
        <r>
          <rPr>
            <b/>
            <sz val="9"/>
            <color indexed="81"/>
            <rFont val="Tahoma"/>
            <family val="2"/>
          </rPr>
          <t xml:space="preserve">Acquired by Broadcom, deal closed 2/2/2016
</t>
        </r>
      </text>
    </comment>
    <comment ref="H108" authorId="0">
      <text>
        <r>
          <rPr>
            <b/>
            <sz val="9"/>
            <color rgb="FF000000"/>
            <rFont val="Tahoma"/>
            <family val="2"/>
          </rPr>
          <t xml:space="preserve">Acquired by Mellanox in January 2016. Quarterly net income GAAP as reported for Q1, Q2, and Q3, and estimated for Q4 (not reported due to impending merger).
</t>
        </r>
      </text>
    </comment>
    <comment ref="E117" authorId="2">
      <text>
        <r>
          <rPr>
            <b/>
            <sz val="9"/>
            <color indexed="81"/>
            <rFont val="Tahoma"/>
            <family val="2"/>
          </rPr>
          <t>Tom:</t>
        </r>
        <r>
          <rPr>
            <sz val="9"/>
            <color indexed="81"/>
            <rFont val="Tahoma"/>
            <family val="2"/>
          </rPr>
          <t xml:space="preserve">
Macon had a loss in both 2012 and 2013 of $1.016 million</t>
        </r>
      </text>
    </comment>
    <comment ref="K137" authorId="1">
      <text>
        <r>
          <rPr>
            <sz val="9"/>
            <color rgb="FF000000"/>
            <rFont val="Tahoma"/>
            <family val="2"/>
          </rPr>
          <t>April 2018</t>
        </r>
      </text>
    </comment>
    <comment ref="X137" authorId="1">
      <text>
        <r>
          <rPr>
            <b/>
            <sz val="9"/>
            <color indexed="81"/>
            <rFont val="Tahoma"/>
            <family val="2"/>
          </rPr>
          <t>John Lively:</t>
        </r>
        <r>
          <rPr>
            <sz val="9"/>
            <color indexed="81"/>
            <rFont val="Tahoma"/>
            <family val="2"/>
          </rPr>
          <t xml:space="preserve">
April 2018</t>
        </r>
      </text>
    </comment>
    <comment ref="AK137" authorId="1">
      <text>
        <r>
          <rPr>
            <b/>
            <sz val="9"/>
            <color rgb="FF000000"/>
            <rFont val="Tahoma"/>
            <family val="2"/>
          </rPr>
          <t>John Lively:</t>
        </r>
        <r>
          <rPr>
            <sz val="9"/>
            <color rgb="FF000000"/>
            <rFont val="Tahoma"/>
            <family val="2"/>
          </rPr>
          <t xml:space="preserve">
</t>
        </r>
        <r>
          <rPr>
            <sz val="9"/>
            <color rgb="FF000000"/>
            <rFont val="Tahoma"/>
            <family val="2"/>
          </rPr>
          <t>April 2018</t>
        </r>
      </text>
    </comment>
    <comment ref="H138" authorId="3">
      <text>
        <r>
          <rPr>
            <b/>
            <sz val="9"/>
            <color rgb="FF000000"/>
            <rFont val="Tahoma"/>
            <family val="2"/>
            <charset val="1"/>
          </rPr>
          <t xml:space="preserve">Sold fiber optics business in Jan 2015, except for analog lasers for CATV applications
</t>
        </r>
      </text>
    </comment>
    <comment ref="U138" authorId="3">
      <text>
        <r>
          <rPr>
            <b/>
            <sz val="9"/>
            <color rgb="FF000000"/>
            <rFont val="Tahoma"/>
            <family val="2"/>
            <charset val="1"/>
          </rPr>
          <t xml:space="preserve">Sold fiber optics business in Jan 2015, except for analog lasers for CATV applications
</t>
        </r>
      </text>
    </comment>
    <comment ref="AH138" authorId="3">
      <text>
        <r>
          <rPr>
            <b/>
            <sz val="9"/>
            <color rgb="FF000000"/>
            <rFont val="Tahoma"/>
            <family val="2"/>
            <charset val="1"/>
          </rPr>
          <t xml:space="preserve">Sold fiber optics business in Jan 2015, except for analog lasers for CATV applications
</t>
        </r>
      </text>
    </comment>
    <comment ref="Y140" authorId="1">
      <text>
        <r>
          <rPr>
            <b/>
            <sz val="9"/>
            <color indexed="81"/>
            <rFont val="Tahoma"/>
            <family val="2"/>
          </rPr>
          <t>Stopped reporting</t>
        </r>
      </text>
    </comment>
    <comment ref="F143" authorId="2">
      <text>
        <r>
          <rPr>
            <b/>
            <sz val="9"/>
            <color indexed="81"/>
            <rFont val="Tahoma"/>
            <family val="2"/>
          </rPr>
          <t xml:space="preserve">
includes $116M tax benefit related to a release of tax deferred tax valuation allowances in foreign jurisdictions</t>
        </r>
        <r>
          <rPr>
            <sz val="9"/>
            <color indexed="81"/>
            <rFont val="Tahoma"/>
            <family val="2"/>
          </rPr>
          <t xml:space="preserve">
</t>
        </r>
      </text>
    </comment>
    <comment ref="F144" authorId="2">
      <text>
        <r>
          <rPr>
            <b/>
            <sz val="9"/>
            <color indexed="81"/>
            <rFont val="Tahoma"/>
            <family val="2"/>
          </rPr>
          <t>Tom:</t>
        </r>
        <r>
          <rPr>
            <sz val="9"/>
            <color indexed="81"/>
            <rFont val="Tahoma"/>
            <family val="2"/>
          </rPr>
          <t xml:space="preserve">
they did not report H2 2013 but H1 was -20 million </t>
        </r>
      </text>
    </comment>
    <comment ref="K145" authorId="1">
      <text>
        <r>
          <rPr>
            <b/>
            <sz val="9"/>
            <color indexed="81"/>
            <rFont val="Tahoma"/>
            <family val="2"/>
          </rPr>
          <t xml:space="preserve">March 2018
</t>
        </r>
      </text>
    </comment>
    <comment ref="X145" authorId="1">
      <text>
        <r>
          <rPr>
            <b/>
            <sz val="9"/>
            <color indexed="81"/>
            <rFont val="Tahoma"/>
            <family val="2"/>
          </rPr>
          <t xml:space="preserve">Puchased by Lumentum in March 2018
</t>
        </r>
      </text>
    </comment>
    <comment ref="AK145" authorId="1">
      <text>
        <r>
          <rPr>
            <b/>
            <sz val="9"/>
            <color rgb="FF000000"/>
            <rFont val="Tahoma"/>
            <family val="2"/>
          </rPr>
          <t xml:space="preserve">March 2018
</t>
        </r>
      </text>
    </comment>
    <comment ref="M147" authorId="1">
      <text>
        <r>
          <rPr>
            <b/>
            <sz val="9"/>
            <color indexed="81"/>
            <rFont val="Tahoma"/>
            <family val="2"/>
          </rPr>
          <t>John Lively:</t>
        </r>
        <r>
          <rPr>
            <sz val="9"/>
            <color indexed="81"/>
            <rFont val="Tahoma"/>
            <family val="2"/>
          </rPr>
          <t xml:space="preserve">
Tom/Debbie could not find, said they are not public this year.  I estimated based on last year and increase in sales</t>
        </r>
      </text>
    </comment>
    <comment ref="H148" authorId="0">
      <text>
        <r>
          <rPr>
            <b/>
            <sz val="9"/>
            <color indexed="81"/>
            <rFont val="Tahoma"/>
            <family val="2"/>
          </rPr>
          <t>Acquired by Molex (Koch Industries) in December 2014</t>
        </r>
      </text>
    </comment>
    <comment ref="U148" authorId="0">
      <text>
        <r>
          <rPr>
            <b/>
            <sz val="9"/>
            <color indexed="81"/>
            <rFont val="Tahoma"/>
            <family val="2"/>
          </rPr>
          <t>Acquired by Molex (Koch Industries) in December 2014</t>
        </r>
      </text>
    </comment>
    <comment ref="AH148" authorId="0">
      <text>
        <r>
          <rPr>
            <b/>
            <sz val="9"/>
            <color rgb="FF000000"/>
            <rFont val="Tahoma"/>
            <family val="2"/>
          </rPr>
          <t>Acquired by Molex (Koch Industries) in December 2014</t>
        </r>
      </text>
    </comment>
    <comment ref="B153" authorId="4">
      <text>
        <r>
          <rPr>
            <b/>
            <sz val="9"/>
            <color indexed="81"/>
            <rFont val="Tahoma"/>
            <family val="2"/>
          </rPr>
          <t>Vlad:</t>
        </r>
        <r>
          <rPr>
            <sz val="9"/>
            <color indexed="81"/>
            <rFont val="Tahoma"/>
            <family val="2"/>
          </rPr>
          <t xml:space="preserve">
year ends in June
</t>
        </r>
      </text>
    </comment>
    <comment ref="H181" authorId="0">
      <text>
        <r>
          <rPr>
            <sz val="9"/>
            <color indexed="81"/>
            <rFont val="Tahoma"/>
            <family val="2"/>
          </rPr>
          <t xml:space="preserve">On Jan 15 2016, PMC Sierra was acquired by Microsemi Corporation.  
Loss reported was due to huge provision for income taxes.. </t>
        </r>
      </text>
    </comment>
  </commentList>
</comments>
</file>

<file path=xl/sharedStrings.xml><?xml version="1.0" encoding="utf-8"?>
<sst xmlns="http://schemas.openxmlformats.org/spreadsheetml/2006/main" count="556" uniqueCount="256">
  <si>
    <t>NTT</t>
  </si>
  <si>
    <t>ZTE</t>
  </si>
  <si>
    <t>Top 3</t>
  </si>
  <si>
    <t>Top 4-6</t>
  </si>
  <si>
    <t>Top 7-10</t>
  </si>
  <si>
    <t>SONET / SDH</t>
  </si>
  <si>
    <t>Finisar</t>
  </si>
  <si>
    <t>Intel</t>
  </si>
  <si>
    <t>CWDM / DWDM</t>
  </si>
  <si>
    <t>Avago</t>
  </si>
  <si>
    <t>FTTx</t>
  </si>
  <si>
    <t>Fibre Channel</t>
  </si>
  <si>
    <t xml:space="preserve">Ethernet </t>
  </si>
  <si>
    <t>Optical Interconnects</t>
  </si>
  <si>
    <t>Oplink</t>
  </si>
  <si>
    <t>JDSU</t>
  </si>
  <si>
    <t>Average</t>
  </si>
  <si>
    <t>Brocade</t>
  </si>
  <si>
    <t>EMC</t>
  </si>
  <si>
    <t>Emulex</t>
  </si>
  <si>
    <t>Huawei</t>
  </si>
  <si>
    <t>Infinera</t>
  </si>
  <si>
    <t>Verizon</t>
  </si>
  <si>
    <t>AT&amp;T</t>
  </si>
  <si>
    <t>Deutsche Telekom</t>
  </si>
  <si>
    <t>France Telecom</t>
  </si>
  <si>
    <t>AMCC</t>
  </si>
  <si>
    <t>Broadcom</t>
  </si>
  <si>
    <t>Vitesse</t>
  </si>
  <si>
    <t>Yahoo!</t>
  </si>
  <si>
    <t>Ebay</t>
  </si>
  <si>
    <t>Market Segments</t>
  </si>
  <si>
    <t>Source Photonics</t>
  </si>
  <si>
    <t>WTD</t>
  </si>
  <si>
    <t>Alcatel-Lucent</t>
  </si>
  <si>
    <t>Cisco Systems</t>
  </si>
  <si>
    <t>China Telecom</t>
  </si>
  <si>
    <t>Comcast</t>
  </si>
  <si>
    <t>LSI</t>
  </si>
  <si>
    <t>Marvell Technology</t>
  </si>
  <si>
    <t>PMC Sierra</t>
  </si>
  <si>
    <t>NeoPhotonics</t>
  </si>
  <si>
    <t>Ethernet</t>
  </si>
  <si>
    <t>Total Market</t>
  </si>
  <si>
    <t>Wireless Infrastructure</t>
  </si>
  <si>
    <t>Oclaro</t>
  </si>
  <si>
    <t>Sumitomo</t>
  </si>
  <si>
    <t>Revenue</t>
  </si>
  <si>
    <t>Change</t>
  </si>
  <si>
    <t>Maxim IC</t>
  </si>
  <si>
    <t>Texas Instruments</t>
  </si>
  <si>
    <t>WDM</t>
  </si>
  <si>
    <t>Ericsson</t>
  </si>
  <si>
    <t>China Mobile</t>
  </si>
  <si>
    <t>Linear Technology</t>
  </si>
  <si>
    <t>Semtech</t>
  </si>
  <si>
    <t>Net Margin</t>
  </si>
  <si>
    <t>Baidu</t>
  </si>
  <si>
    <t>Amazon</t>
  </si>
  <si>
    <t>HiSense</t>
  </si>
  <si>
    <t>NEC</t>
  </si>
  <si>
    <t>Linkedin</t>
  </si>
  <si>
    <t>Altera</t>
  </si>
  <si>
    <t>Xilinx</t>
  </si>
  <si>
    <t>Fabrinet</t>
  </si>
  <si>
    <t>Analog Devices</t>
  </si>
  <si>
    <t>STMicroelectronics</t>
  </si>
  <si>
    <t>Juniper</t>
  </si>
  <si>
    <t>Qlogic</t>
  </si>
  <si>
    <t>Facebook</t>
  </si>
  <si>
    <t>Applied Opto-electronics</t>
  </si>
  <si>
    <t>Accelink Technologies</t>
  </si>
  <si>
    <t>Alliance Fiber Optic Products</t>
  </si>
  <si>
    <t>CoAdna Holdings, Inc.</t>
  </si>
  <si>
    <t>Weighted average net margin</t>
  </si>
  <si>
    <t>Simple average (equal weights)</t>
  </si>
  <si>
    <t>Weighted Average</t>
  </si>
  <si>
    <t>The Rest</t>
  </si>
  <si>
    <t>Net profits - Group total</t>
  </si>
  <si>
    <t>Net profits - Group Average</t>
  </si>
  <si>
    <t>Revenues - Group Average</t>
  </si>
  <si>
    <t>Revenues - Group Total</t>
  </si>
  <si>
    <t>Twitter</t>
  </si>
  <si>
    <t>Apple</t>
  </si>
  <si>
    <t>Tencent</t>
  </si>
  <si>
    <t>Microsoft</t>
  </si>
  <si>
    <t>Alibaba</t>
  </si>
  <si>
    <t>Adtran</t>
  </si>
  <si>
    <t>Revenues - total</t>
  </si>
  <si>
    <t>Net margin (%)</t>
  </si>
  <si>
    <t>Transmode</t>
  </si>
  <si>
    <t xml:space="preserve">Nokia Networks not included because they do not report NPAT, or net income. They only report operating profit. </t>
  </si>
  <si>
    <t>Arista</t>
  </si>
  <si>
    <t>Total</t>
  </si>
  <si>
    <t>Margin</t>
  </si>
  <si>
    <t>% margin</t>
  </si>
  <si>
    <t>Oclaro (includes Opnext)</t>
  </si>
  <si>
    <t>O-Net</t>
  </si>
  <si>
    <t>weighted</t>
  </si>
  <si>
    <t>unweighted</t>
  </si>
  <si>
    <t>British Telecom</t>
  </si>
  <si>
    <t>China Unicom</t>
  </si>
  <si>
    <t>KDDI</t>
  </si>
  <si>
    <t>Softbank</t>
  </si>
  <si>
    <t>Telecom Italia</t>
  </si>
  <si>
    <t>Telefonica</t>
  </si>
  <si>
    <t>Vodafone</t>
  </si>
  <si>
    <t>Simple average</t>
  </si>
  <si>
    <t xml:space="preserve">High </t>
  </si>
  <si>
    <t>Low</t>
  </si>
  <si>
    <t>Avg</t>
  </si>
  <si>
    <t>Telecom</t>
  </si>
  <si>
    <t>Datacom</t>
  </si>
  <si>
    <t>Fujitsu</t>
  </si>
  <si>
    <t>Diversification of the top 10 transceiver vendors in 2014</t>
  </si>
  <si>
    <t>Diversification of the top 10 transceiver vendors in 2013</t>
  </si>
  <si>
    <r>
      <rPr>
        <sz val="10"/>
        <rFont val="Arial"/>
        <family val="2"/>
      </rPr>
      <t xml:space="preserve">The </t>
    </r>
    <r>
      <rPr>
        <sz val="10"/>
        <rFont val="Arial"/>
        <family val="2"/>
      </rPr>
      <t>Rest</t>
    </r>
  </si>
  <si>
    <t>Abstract</t>
  </si>
  <si>
    <t xml:space="preserve">  </t>
  </si>
  <si>
    <t>LightCounting State of the Industry Report database</t>
  </si>
  <si>
    <t>The annual revenue of optical components and module makers has grown in each of the last five years, while the average net margin of those same companies has see-sawed back and forth between profit and loss. This report provides a holistic analysis of the global communications industry, and the factors affecting profitability at each level of the value chain. It examines the profitability and long-term strategies of traditional telecom service providers, as well as the newer internet content providers, and their respective equipment and component suppliers. The success of Chinese equipment and component suppliers is evaluated and a number of Chinese component vendors are profiled.</t>
  </si>
  <si>
    <t>Many of the leading component vendors shared confidential sales data with LightCounting to support this study.</t>
  </si>
  <si>
    <t xml:space="preserve">This spreadsheet contains financial and other data contained in LightCounting's State of the Industry Report. </t>
  </si>
  <si>
    <t xml:space="preserve">   &gt;20% market share in the segment</t>
  </si>
  <si>
    <t>Net profit</t>
  </si>
  <si>
    <t>Alphabet</t>
  </si>
  <si>
    <t>Oracle</t>
  </si>
  <si>
    <t>PayPal</t>
  </si>
  <si>
    <t>YouKu_Tudou</t>
  </si>
  <si>
    <t>Nokia</t>
  </si>
  <si>
    <t>Microsemi</t>
  </si>
  <si>
    <t>Diversification of the top 12 transceiver vendors in 2015</t>
  </si>
  <si>
    <t xml:space="preserve">   &gt;8% market share in the segment</t>
  </si>
  <si>
    <t xml:space="preserve">  &gt;2% market share in the segment</t>
  </si>
  <si>
    <t>Internet Content &amp; Commerce</t>
  </si>
  <si>
    <t>Lumentum</t>
  </si>
  <si>
    <t>Accelink</t>
  </si>
  <si>
    <t>Innolight</t>
  </si>
  <si>
    <t>FOIT (Avago)</t>
  </si>
  <si>
    <t>Hisense</t>
  </si>
  <si>
    <t>Acacia</t>
  </si>
  <si>
    <t>Telecom Service Providers</t>
  </si>
  <si>
    <t>Segment</t>
  </si>
  <si>
    <t>Acacia Communications</t>
  </si>
  <si>
    <t>Chart labels</t>
  </si>
  <si>
    <t>Optical components</t>
  </si>
  <si>
    <t>Cavium</t>
  </si>
  <si>
    <t>Contract Mfgr</t>
  </si>
  <si>
    <t>Semiconductors</t>
  </si>
  <si>
    <t>(millions)</t>
  </si>
  <si>
    <t>(billions)</t>
  </si>
  <si>
    <t>Dell</t>
  </si>
  <si>
    <t>Microchip</t>
  </si>
  <si>
    <t>MACOM</t>
  </si>
  <si>
    <t>Network Equipment</t>
  </si>
  <si>
    <t>Diversification of the top 12 transceiver vendors in 2016</t>
  </si>
  <si>
    <t>Applied Optoelectronics</t>
  </si>
  <si>
    <t>private</t>
  </si>
  <si>
    <t>ICPs</t>
  </si>
  <si>
    <t>CSPs</t>
  </si>
  <si>
    <t>Emcore</t>
  </si>
  <si>
    <t>Eoptolink</t>
  </si>
  <si>
    <t>Gigalight</t>
  </si>
  <si>
    <t>HG Genuine</t>
  </si>
  <si>
    <t>Hi-Optel</t>
  </si>
  <si>
    <t>Sunstar</t>
  </si>
  <si>
    <t>Semiconductor ICs</t>
  </si>
  <si>
    <t>AOI</t>
  </si>
  <si>
    <t>JD.com</t>
  </si>
  <si>
    <t>Netease</t>
  </si>
  <si>
    <t>VIPshop</t>
  </si>
  <si>
    <t/>
  </si>
  <si>
    <t>Revenues (Sales are total company, not just hardware because we calculate net margin % from it)</t>
  </si>
  <si>
    <t>Net margin weighted average</t>
  </si>
  <si>
    <t>growth since 2008 ==&gt;</t>
  </si>
  <si>
    <t>1Q17</t>
  </si>
  <si>
    <t>2Q17</t>
  </si>
  <si>
    <t>3Q17</t>
  </si>
  <si>
    <t>4Q17</t>
  </si>
  <si>
    <t>CY 2017</t>
  </si>
  <si>
    <t>Revenue ($000s)</t>
  </si>
  <si>
    <t>Net income ($ 000s)</t>
  </si>
  <si>
    <t xml:space="preserve">One-time tax expenses due to the change in U.S. tax laws in 2017 are excluded from the net income figures below. </t>
  </si>
  <si>
    <t xml:space="preserve">Low Speed Ethernet (10GbE and below) </t>
  </si>
  <si>
    <t xml:space="preserve">High Speed Ethernet (25GbE and above) </t>
  </si>
  <si>
    <t>Lumentum  + Oclaro</t>
  </si>
  <si>
    <t>Lumentum + Oclaro would be ranked #2 in terms of optical transceiver sales in 2017. Just ahead of Innolight, but well behind Finisar.</t>
  </si>
  <si>
    <t>The Optical Interconnect market share: 2014-2017</t>
  </si>
  <si>
    <t>Fig B-1</t>
  </si>
  <si>
    <t>Figures found in Appendix B</t>
  </si>
  <si>
    <t>Fig. B-2</t>
  </si>
  <si>
    <t>Fig. B-3</t>
  </si>
  <si>
    <t>Fig. B-4</t>
  </si>
  <si>
    <t>Fig B-5 (pie chart)</t>
  </si>
  <si>
    <t>Fig B-6 (pie chart)</t>
  </si>
  <si>
    <t>Lumentum +Oclaro</t>
  </si>
  <si>
    <t>``</t>
  </si>
  <si>
    <t>Fig. 3-2</t>
  </si>
  <si>
    <t>II-VI</t>
  </si>
  <si>
    <t>All segments combined</t>
  </si>
  <si>
    <t xml:space="preserve">ADVA </t>
  </si>
  <si>
    <t>Global Transceiver Market Share Distribution of Top Vendors, 2005–2018</t>
  </si>
  <si>
    <t xml:space="preserve">Freescale </t>
  </si>
  <si>
    <t>Inphi</t>
  </si>
  <si>
    <t>Macom</t>
  </si>
  <si>
    <t>Maxlinear</t>
  </si>
  <si>
    <t xml:space="preserve">Mindspeed </t>
  </si>
  <si>
    <t>NXP Semiconductors</t>
  </si>
  <si>
    <t>Qualcomm</t>
  </si>
  <si>
    <t>Avago/Broadcom</t>
  </si>
  <si>
    <t>This report also takes a deeper look at the Ethernet, Fibre Channel, WDM, FTTx, Wireless, and Optical Interconnect market segments within the optical components industry, providing market shares of leading vendors sorted into the several categories (top 3, top 4–6, top 7–10, and other vendors), illustrating the fragmentation of these market segments. Data on the diversification of the top 10 leading suppliers of optical transceivers presented in this report suggest that most component suppliers remain highly specialized.</t>
  </si>
  <si>
    <t>Lumentum /Oclaro</t>
  </si>
  <si>
    <t>H3C</t>
  </si>
  <si>
    <t>Inspur</t>
  </si>
  <si>
    <t>&lt;= used in 2019 Cloud report</t>
  </si>
  <si>
    <t>Ciena</t>
  </si>
  <si>
    <t>Companies no longer included in our analysis as of 3-15-2020</t>
  </si>
  <si>
    <t>OE Solutions</t>
  </si>
  <si>
    <t>Last ten years aggregate profit margins by segment</t>
  </si>
  <si>
    <t>Diversification of the top 12 transceiver vendors in 2019</t>
  </si>
  <si>
    <t>II-VI (Finisar)</t>
  </si>
  <si>
    <t>Broadcom (Avago)</t>
  </si>
  <si>
    <t>HGG</t>
  </si>
  <si>
    <t xml:space="preserve">million </t>
  </si>
  <si>
    <t>million</t>
  </si>
  <si>
    <t>ATOP</t>
  </si>
  <si>
    <t>Sum of above</t>
  </si>
  <si>
    <t>APAT</t>
  </si>
  <si>
    <t>Others included in profiles, no data available for 2008-2018:</t>
  </si>
  <si>
    <t>Company</t>
  </si>
  <si>
    <t xml:space="preserve">Xiamen San-U </t>
  </si>
  <si>
    <t>Oclaro/Opnext</t>
  </si>
  <si>
    <t>AMD</t>
  </si>
  <si>
    <t>Nvidia</t>
  </si>
  <si>
    <t>Huawei networks</t>
  </si>
  <si>
    <t>Annual growth rate</t>
  </si>
  <si>
    <t>Companies removed from tables May 2021, financials added to acquiring companies</t>
  </si>
  <si>
    <t>Diversification of the top 12 transceiver vendors in 2020</t>
  </si>
  <si>
    <t>Cisco (Acacia)</t>
  </si>
  <si>
    <t>CIG</t>
  </si>
  <si>
    <t>Huawei (HiSilicon)</t>
  </si>
  <si>
    <t>Top 10 Lists 2020</t>
  </si>
  <si>
    <t>High Speed Ethernet and AOCs only</t>
  </si>
  <si>
    <t>Cloud Light</t>
  </si>
  <si>
    <t>Optical Transceivers Total</t>
  </si>
  <si>
    <t>For Appendix C</t>
  </si>
  <si>
    <t>The State of the Optical Communications Industry: 2021, by Vladimir Kozlov, John Lively, Roy Rubenstein, Devan Adams, Tom William, May 2021</t>
  </si>
  <si>
    <t>Top 2</t>
  </si>
  <si>
    <t>Top 3-5</t>
  </si>
  <si>
    <t>The Fibre Channel transceiver market: 2006 to 2020</t>
  </si>
  <si>
    <t>The WDM transceiver market share: 2006 to 2020</t>
  </si>
  <si>
    <t>The FTTx transceiver market share: 2006 to 2020</t>
  </si>
  <si>
    <t>The Wirelss transceiver market share: 2014-2020</t>
  </si>
  <si>
    <t>The Ethernet transceiver vendor market share: 2006 to 2020</t>
  </si>
  <si>
    <t>Figure E-2: Sales-weighted Average Profitability across the Industry Supply Chain</t>
  </si>
  <si>
    <t>SAMPLE TEMPLATE for report published May 27,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</si>
</sst>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5" formatCode="&quot;$&quot;#,##0_);\(&quot;$&quot;#,##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0.0%"/>
    <numFmt numFmtId="166" formatCode="&quot;$&quot;#,##0"/>
    <numFmt numFmtId="167" formatCode="0%;[Red]\(0%\)"/>
    <numFmt numFmtId="168" formatCode="0.0%;[Red]\(0.0%\)"/>
    <numFmt numFmtId="169" formatCode="\$#,##0"/>
    <numFmt numFmtId="170" formatCode="&quot;$&quot;#,##0.0_);[Red]\(&quot;$&quot;#,##0.0\)"/>
    <numFmt numFmtId="171" formatCode="\$#,##0_);[Red]&quot;($&quot;#,##0\)"/>
    <numFmt numFmtId="172" formatCode="_(\$* #,##0_);_(\$* \(#,##0\);_(\$* \-??_);_(@_)"/>
    <numFmt numFmtId="173" formatCode="_(* #,##0_);_(* \(#,##0\);_(* &quot;-&quot;??_);_(@_)"/>
    <numFmt numFmtId="174" formatCode="_(&quot;$&quot;* #,##0.0_);_(&quot;$&quot;* \(#,##0.0\);_(&quot;$&quot;* \-??_);_(@_)"/>
    <numFmt numFmtId="175" formatCode="_(&quot;$&quot;* #,##0.0_);_(&quot;$&quot;* \(#,##0.0\);_(&quot;$&quot;* &quot;-&quot;??_);_(@_)"/>
  </numFmts>
  <fonts count="56" x14ac:knownFonts="1">
    <font>
      <sz val="10"/>
      <name val="Arial"/>
    </font>
    <font>
      <sz val="11"/>
      <color theme="1"/>
      <name val="Calibri"/>
      <family val="2"/>
      <scheme val="minor"/>
    </font>
    <font>
      <sz val="10"/>
      <name val="Arial"/>
      <family val="2"/>
    </font>
    <font>
      <b/>
      <sz val="10"/>
      <name val="Arial"/>
      <family val="2"/>
    </font>
    <font>
      <sz val="12"/>
      <name val="Times New Roman"/>
      <family val="1"/>
    </font>
    <font>
      <sz val="9"/>
      <name val="Arial"/>
      <family val="2"/>
    </font>
    <font>
      <sz val="10"/>
      <color indexed="8"/>
      <name val="Arial"/>
      <family val="2"/>
    </font>
    <font>
      <sz val="11"/>
      <color indexed="8"/>
      <name val="Calibri"/>
      <family val="2"/>
    </font>
    <font>
      <sz val="10"/>
      <color theme="1"/>
      <name val="Arial"/>
      <family val="2"/>
    </font>
    <font>
      <sz val="10"/>
      <color rgb="FFFF0000"/>
      <name val="Arial"/>
      <family val="2"/>
    </font>
    <font>
      <b/>
      <sz val="14"/>
      <color rgb="FFFF0000"/>
      <name val="Arial"/>
      <family val="2"/>
    </font>
    <font>
      <b/>
      <sz val="10"/>
      <color indexed="8"/>
      <name val="Arial"/>
      <family val="2"/>
    </font>
    <font>
      <sz val="9"/>
      <color indexed="81"/>
      <name val="Tahoma"/>
      <family val="2"/>
    </font>
    <font>
      <b/>
      <sz val="9"/>
      <color indexed="81"/>
      <name val="Tahoma"/>
      <family val="2"/>
    </font>
    <font>
      <b/>
      <sz val="11"/>
      <color theme="1"/>
      <name val="Calibri"/>
      <family val="2"/>
      <scheme val="minor"/>
    </font>
    <font>
      <b/>
      <sz val="10"/>
      <color indexed="53"/>
      <name val="Arial"/>
      <family val="2"/>
    </font>
    <font>
      <sz val="12"/>
      <name val="Arial"/>
      <family val="2"/>
    </font>
    <font>
      <u/>
      <sz val="10"/>
      <color theme="10"/>
      <name val="Arial"/>
      <family val="2"/>
    </font>
    <font>
      <u/>
      <sz val="10"/>
      <color theme="11"/>
      <name val="Arial"/>
      <family val="2"/>
    </font>
    <font>
      <b/>
      <sz val="14"/>
      <color theme="1"/>
      <name val="Arial"/>
      <family val="2"/>
    </font>
    <font>
      <b/>
      <sz val="14"/>
      <color theme="3"/>
      <name val="Arial"/>
      <family val="2"/>
    </font>
    <font>
      <sz val="10"/>
      <color theme="1"/>
      <name val="Calibri"/>
      <family val="2"/>
      <scheme val="minor"/>
    </font>
    <font>
      <sz val="12"/>
      <color theme="1"/>
      <name val="Calibri"/>
      <family val="2"/>
      <scheme val="minor"/>
    </font>
    <font>
      <sz val="9"/>
      <color theme="1"/>
      <name val="Arial"/>
      <family val="2"/>
    </font>
    <font>
      <b/>
      <sz val="11"/>
      <color theme="1"/>
      <name val="Arial"/>
      <family val="2"/>
    </font>
    <font>
      <sz val="9"/>
      <name val="Calibri"/>
      <family val="2"/>
      <scheme val="minor"/>
    </font>
    <font>
      <b/>
      <sz val="9"/>
      <color rgb="FF000000"/>
      <name val="Tahoma"/>
      <family val="2"/>
      <charset val="1"/>
    </font>
    <font>
      <b/>
      <sz val="10"/>
      <name val="Calibri"/>
      <family val="2"/>
      <scheme val="minor"/>
    </font>
    <font>
      <sz val="10"/>
      <name val="Calibri"/>
      <family val="2"/>
      <scheme val="minor"/>
    </font>
    <font>
      <b/>
      <sz val="10"/>
      <name val="Arial"/>
      <family val="2"/>
      <charset val="1"/>
    </font>
    <font>
      <b/>
      <sz val="12"/>
      <color rgb="FFFF0000"/>
      <name val="Arial"/>
      <family val="2"/>
    </font>
    <font>
      <sz val="11"/>
      <name val="Calibri"/>
      <family val="2"/>
      <charset val="1"/>
    </font>
    <font>
      <sz val="10"/>
      <name val="Arial"/>
      <family val="2"/>
    </font>
    <font>
      <sz val="12"/>
      <name val="Calibri"/>
      <family val="2"/>
    </font>
    <font>
      <b/>
      <sz val="10"/>
      <color rgb="FF000000"/>
      <name val="Calibri"/>
      <family val="2"/>
      <scheme val="minor"/>
    </font>
    <font>
      <sz val="10"/>
      <color rgb="FF000000"/>
      <name val="Calibri"/>
      <family val="2"/>
      <scheme val="minor"/>
    </font>
    <font>
      <b/>
      <sz val="14"/>
      <name val="Calibri"/>
      <family val="2"/>
      <scheme val="minor"/>
    </font>
    <font>
      <b/>
      <sz val="12"/>
      <name val="Calibri"/>
      <family val="2"/>
      <scheme val="minor"/>
    </font>
    <font>
      <sz val="10"/>
      <color rgb="FF1F497D"/>
      <name val="Calibri"/>
      <family val="2"/>
      <scheme val="minor"/>
    </font>
    <font>
      <sz val="16"/>
      <name val="Calibri"/>
      <family val="2"/>
      <scheme val="minor"/>
    </font>
    <font>
      <sz val="14"/>
      <name val="Calibri"/>
      <family val="2"/>
      <scheme val="minor"/>
    </font>
    <font>
      <b/>
      <sz val="14"/>
      <name val="Arial"/>
      <family val="2"/>
    </font>
    <font>
      <b/>
      <sz val="12"/>
      <name val="Arial"/>
      <family val="2"/>
    </font>
    <font>
      <b/>
      <sz val="11"/>
      <name val="Calibri"/>
      <family val="2"/>
      <scheme val="minor"/>
    </font>
    <font>
      <b/>
      <sz val="11"/>
      <color rgb="FF000000"/>
      <name val="Calibri"/>
      <family val="2"/>
      <scheme val="minor"/>
    </font>
    <font>
      <b/>
      <sz val="12"/>
      <color theme="1"/>
      <name val="Calibri"/>
      <family val="2"/>
      <scheme val="minor"/>
    </font>
    <font>
      <b/>
      <sz val="12"/>
      <color indexed="8"/>
      <name val="Arial"/>
      <family val="2"/>
    </font>
    <font>
      <b/>
      <sz val="12"/>
      <color theme="1"/>
      <name val="Arial"/>
      <family val="2"/>
    </font>
    <font>
      <sz val="9"/>
      <color rgb="FF000000"/>
      <name val="Tahoma"/>
      <family val="2"/>
    </font>
    <font>
      <sz val="10"/>
      <color indexed="8"/>
      <name val="Calibri"/>
      <family val="2"/>
      <scheme val="minor"/>
    </font>
    <font>
      <b/>
      <sz val="9"/>
      <color rgb="FF000000"/>
      <name val="Tahoma"/>
      <family val="2"/>
    </font>
    <font>
      <sz val="10"/>
      <color theme="4"/>
      <name val="Arial"/>
      <family val="2"/>
    </font>
    <font>
      <sz val="10"/>
      <color rgb="FFFF0000"/>
      <name val="Arial"/>
      <family val="2"/>
      <charset val="1"/>
    </font>
    <font>
      <sz val="12"/>
      <color rgb="FF00B050"/>
      <name val="Arial"/>
      <family val="2"/>
    </font>
    <font>
      <sz val="10"/>
      <color rgb="FF00B050"/>
      <name val="Arial"/>
      <family val="2"/>
    </font>
    <font>
      <b/>
      <sz val="12"/>
      <color rgb="FF343C46"/>
      <name val="Arial"/>
      <family val="2"/>
    </font>
  </fonts>
  <fills count="19">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47"/>
        <bgColor indexed="64"/>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rgb="FFCCFFCC"/>
        <bgColor indexed="64"/>
      </patternFill>
    </fill>
    <fill>
      <patternFill patternType="solid">
        <fgColor theme="9"/>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0" tint="-0.14999847407452621"/>
        <bgColor rgb="FFEBF1DE"/>
      </patternFill>
    </fill>
    <fill>
      <patternFill patternType="solid">
        <fgColor rgb="FFFFFF00"/>
        <bgColor rgb="FFFFFF66"/>
      </patternFill>
    </fill>
    <fill>
      <patternFill patternType="solid">
        <fgColor theme="8" tint="0.59999389629810485"/>
        <bgColor indexed="64"/>
      </patternFill>
    </fill>
    <fill>
      <patternFill patternType="solid">
        <fgColor rgb="FFFFFFFF"/>
        <bgColor rgb="FFFFFFCC"/>
      </patternFill>
    </fill>
    <fill>
      <patternFill patternType="solid">
        <fgColor theme="0" tint="-0.14999847407452621"/>
        <bgColor rgb="FFDDDDDD"/>
      </patternFill>
    </fill>
    <fill>
      <patternFill patternType="solid">
        <fgColor theme="0" tint="-0.249977111117893"/>
        <bgColor indexed="64"/>
      </patternFill>
    </fill>
  </fills>
  <borders count="48">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diagonal/>
    </border>
    <border>
      <left style="medium">
        <color auto="1"/>
      </left>
      <right/>
      <top/>
      <bottom/>
      <diagonal/>
    </border>
    <border>
      <left style="thin">
        <color auto="1"/>
      </left>
      <right style="medium">
        <color auto="1"/>
      </right>
      <top style="thin">
        <color auto="1"/>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style="medium">
        <color auto="1"/>
      </bottom>
      <diagonal/>
    </border>
    <border>
      <left style="medium">
        <color auto="1"/>
      </left>
      <right/>
      <top style="thin">
        <color auto="1"/>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medium">
        <color auto="1"/>
      </top>
      <bottom style="thin">
        <color auto="1"/>
      </bottom>
      <diagonal/>
    </border>
    <border>
      <left style="thin">
        <color auto="1"/>
      </left>
      <right/>
      <top/>
      <bottom style="medium">
        <color auto="1"/>
      </bottom>
      <diagonal/>
    </border>
    <border>
      <left style="thick">
        <color auto="1"/>
      </left>
      <right style="thin">
        <color auto="1"/>
      </right>
      <top style="thin">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ck">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398">
    <xf numFmtId="0" fontId="0" fillId="0" borderId="0"/>
    <xf numFmtId="43" fontId="7" fillId="0" borderId="0" applyFont="0" applyFill="0" applyBorder="0" applyAlignment="0" applyProtection="0"/>
    <xf numFmtId="43" fontId="7" fillId="0" borderId="0" applyFont="0" applyFill="0" applyBorder="0" applyAlignment="0" applyProtection="0"/>
    <xf numFmtId="44" fontId="2" fillId="0" borderId="0" applyFont="0" applyFill="0" applyBorder="0" applyAlignment="0" applyProtection="0"/>
    <xf numFmtId="0" fontId="5" fillId="0" borderId="0">
      <alignment wrapText="1"/>
    </xf>
    <xf numFmtId="0" fontId="4" fillId="0" borderId="0"/>
    <xf numFmtId="0" fontId="4" fillId="0" borderId="0"/>
    <xf numFmtId="0" fontId="4" fillId="0" borderId="0"/>
    <xf numFmtId="0" fontId="4" fillId="0" borderId="0"/>
    <xf numFmtId="9" fontId="2" fillId="0" borderId="0" applyFont="0" applyFill="0" applyBorder="0" applyAlignment="0" applyProtection="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4" fontId="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9" fontId="6" fillId="0" borderId="0" applyFont="0" applyFill="0" applyBorder="0" applyAlignment="0" applyProtection="0"/>
    <xf numFmtId="9" fontId="2" fillId="0" borderId="0" applyFont="0" applyFill="0" applyBorder="0" applyAlignment="0" applyProtection="0"/>
    <xf numFmtId="0" fontId="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 fillId="0" borderId="0"/>
    <xf numFmtId="43" fontId="32" fillId="0" borderId="0" applyFont="0" applyFill="0" applyBorder="0" applyAlignment="0" applyProtection="0"/>
    <xf numFmtId="0" fontId="18" fillId="0" borderId="0" applyNumberFormat="0" applyFill="0" applyBorder="0" applyAlignment="0" applyProtection="0"/>
  </cellStyleXfs>
  <cellXfs count="434">
    <xf numFmtId="0" fontId="0" fillId="0" borderId="0" xfId="0"/>
    <xf numFmtId="0" fontId="3" fillId="0" borderId="2" xfId="7" applyFont="1" applyFill="1" applyBorder="1"/>
    <xf numFmtId="0" fontId="3" fillId="0" borderId="2" xfId="7" applyFont="1" applyBorder="1"/>
    <xf numFmtId="9" fontId="0" fillId="0" borderId="0" xfId="9" applyFont="1"/>
    <xf numFmtId="9" fontId="0" fillId="0" borderId="2" xfId="9" applyFont="1" applyBorder="1"/>
    <xf numFmtId="0" fontId="2" fillId="0" borderId="0" xfId="0" applyFont="1"/>
    <xf numFmtId="0" fontId="2" fillId="4" borderId="2" xfId="8" applyFont="1" applyFill="1" applyBorder="1"/>
    <xf numFmtId="9" fontId="0" fillId="0" borderId="2" xfId="9" applyFont="1" applyFill="1" applyBorder="1"/>
    <xf numFmtId="0" fontId="0" fillId="11" borderId="2" xfId="5" applyFont="1" applyFill="1" applyBorder="1" applyAlignment="1">
      <alignment horizontal="left"/>
    </xf>
    <xf numFmtId="0" fontId="0" fillId="0" borderId="2" xfId="5" applyFont="1" applyFill="1" applyBorder="1"/>
    <xf numFmtId="0" fontId="2" fillId="11" borderId="2" xfId="5" applyFont="1" applyFill="1" applyBorder="1" applyAlignment="1">
      <alignment horizontal="left"/>
    </xf>
    <xf numFmtId="9" fontId="6" fillId="0" borderId="2" xfId="9" applyFont="1" applyBorder="1"/>
    <xf numFmtId="9" fontId="8" fillId="0" borderId="2" xfId="14" applyNumberFormat="1" applyBorder="1"/>
    <xf numFmtId="9" fontId="8" fillId="0" borderId="2" xfId="15" applyNumberFormat="1" applyBorder="1"/>
    <xf numFmtId="9" fontId="8" fillId="0" borderId="2" xfId="16" applyNumberFormat="1" applyBorder="1"/>
    <xf numFmtId="0" fontId="0" fillId="0" borderId="2" xfId="6" applyFont="1" applyFill="1" applyBorder="1" applyAlignment="1">
      <alignment horizontal="left"/>
    </xf>
    <xf numFmtId="9" fontId="0" fillId="0" borderId="0" xfId="9" applyFont="1" applyBorder="1"/>
    <xf numFmtId="0" fontId="2" fillId="0" borderId="0" xfId="0" applyFont="1" applyAlignment="1">
      <alignment horizontal="right"/>
    </xf>
    <xf numFmtId="0" fontId="0" fillId="0" borderId="0" xfId="0" applyAlignment="1">
      <alignment horizontal="right"/>
    </xf>
    <xf numFmtId="6" fontId="0" fillId="0" borderId="0" xfId="0" applyNumberFormat="1"/>
    <xf numFmtId="9" fontId="0" fillId="0" borderId="8" xfId="9" applyFont="1" applyBorder="1"/>
    <xf numFmtId="0" fontId="2" fillId="0" borderId="27" xfId="0" applyFont="1" applyBorder="1"/>
    <xf numFmtId="0" fontId="2" fillId="0" borderId="14" xfId="0" applyFont="1" applyBorder="1"/>
    <xf numFmtId="0" fontId="0" fillId="0" borderId="28" xfId="0" applyBorder="1"/>
    <xf numFmtId="0" fontId="2" fillId="0" borderId="1" xfId="0" applyFont="1" applyBorder="1" applyAlignment="1">
      <alignment horizontal="center"/>
    </xf>
    <xf numFmtId="9" fontId="0" fillId="0" borderId="1" xfId="9" applyFont="1" applyBorder="1"/>
    <xf numFmtId="9" fontId="0" fillId="0" borderId="30" xfId="9" applyFont="1" applyBorder="1"/>
    <xf numFmtId="9" fontId="0" fillId="0" borderId="29" xfId="9" applyFont="1" applyBorder="1"/>
    <xf numFmtId="0" fontId="2" fillId="0" borderId="0" xfId="0" applyFont="1" applyBorder="1" applyAlignment="1">
      <alignment horizontal="right"/>
    </xf>
    <xf numFmtId="9" fontId="2" fillId="0" borderId="2" xfId="9" applyNumberFormat="1" applyFont="1" applyBorder="1" applyAlignment="1">
      <alignment horizontal="right"/>
    </xf>
    <xf numFmtId="0" fontId="2" fillId="0" borderId="2" xfId="6" applyFont="1" applyFill="1" applyBorder="1" applyAlignment="1">
      <alignment horizontal="left"/>
    </xf>
    <xf numFmtId="9" fontId="2" fillId="0" borderId="2" xfId="9" applyFont="1" applyBorder="1" applyAlignment="1">
      <alignment horizontal="right"/>
    </xf>
    <xf numFmtId="9" fontId="2" fillId="0" borderId="2" xfId="9" applyFont="1" applyBorder="1"/>
    <xf numFmtId="9" fontId="2" fillId="0" borderId="2" xfId="9" applyFont="1" applyFill="1" applyBorder="1"/>
    <xf numFmtId="9" fontId="2" fillId="0" borderId="2" xfId="13" applyNumberFormat="1" applyFont="1" applyBorder="1"/>
    <xf numFmtId="9" fontId="2" fillId="0" borderId="2" xfId="5" applyNumberFormat="1" applyFont="1" applyBorder="1"/>
    <xf numFmtId="0" fontId="2" fillId="0" borderId="2" xfId="5" applyFont="1" applyFill="1" applyBorder="1"/>
    <xf numFmtId="165" fontId="0" fillId="0" borderId="2" xfId="9" applyNumberFormat="1" applyFont="1" applyBorder="1"/>
    <xf numFmtId="165" fontId="0" fillId="0" borderId="2" xfId="9" applyNumberFormat="1" applyFont="1" applyBorder="1" applyAlignment="1">
      <alignment horizontal="right"/>
    </xf>
    <xf numFmtId="0" fontId="8" fillId="8" borderId="0" xfId="10" applyFill="1"/>
    <xf numFmtId="0" fontId="8" fillId="0" borderId="0" xfId="10"/>
    <xf numFmtId="0" fontId="19" fillId="8" borderId="0" xfId="10" applyFont="1" applyFill="1"/>
    <xf numFmtId="17" fontId="20" fillId="8" borderId="0" xfId="10" quotePrefix="1" applyNumberFormat="1" applyFont="1" applyFill="1" applyAlignment="1">
      <alignment horizontal="left"/>
    </xf>
    <xf numFmtId="0" fontId="16" fillId="8" borderId="0" xfId="10" applyFont="1" applyFill="1" applyAlignment="1">
      <alignment horizontal="left" vertical="center" wrapText="1"/>
    </xf>
    <xf numFmtId="0" fontId="9" fillId="0" borderId="0" xfId="10" applyFont="1" applyAlignment="1"/>
    <xf numFmtId="0" fontId="16" fillId="8" borderId="0" xfId="10" applyFont="1" applyFill="1" applyAlignment="1">
      <alignment vertical="center" wrapText="1"/>
    </xf>
    <xf numFmtId="0" fontId="23" fillId="8" borderId="0" xfId="10" applyFont="1" applyFill="1"/>
    <xf numFmtId="0" fontId="23" fillId="0" borderId="0" xfId="10" applyFont="1"/>
    <xf numFmtId="0" fontId="24" fillId="8" borderId="0" xfId="10" applyFont="1" applyFill="1"/>
    <xf numFmtId="0" fontId="25" fillId="0" borderId="0" xfId="0" applyFont="1"/>
    <xf numFmtId="165" fontId="2" fillId="0" borderId="2" xfId="9" applyNumberFormat="1" applyFont="1" applyBorder="1"/>
    <xf numFmtId="0" fontId="16" fillId="0" borderId="0" xfId="0" applyFont="1"/>
    <xf numFmtId="0" fontId="28" fillId="0" borderId="2" xfId="0" applyFont="1" applyFill="1" applyBorder="1" applyAlignment="1"/>
    <xf numFmtId="0" fontId="2" fillId="0" borderId="29" xfId="0" applyFont="1" applyBorder="1" applyAlignment="1">
      <alignment horizontal="right"/>
    </xf>
    <xf numFmtId="8" fontId="0" fillId="0" borderId="0" xfId="0" applyNumberFormat="1"/>
    <xf numFmtId="0" fontId="29" fillId="14" borderId="2" xfId="0" applyFont="1" applyFill="1" applyBorder="1" applyAlignment="1">
      <alignment horizontal="center"/>
    </xf>
    <xf numFmtId="9" fontId="2" fillId="0" borderId="2" xfId="9" applyBorder="1"/>
    <xf numFmtId="0" fontId="9" fillId="0" borderId="0" xfId="395" applyFont="1"/>
    <xf numFmtId="0" fontId="2" fillId="0" borderId="0" xfId="395"/>
    <xf numFmtId="0" fontId="4" fillId="0" borderId="0" xfId="395" applyFont="1" applyAlignment="1">
      <alignment horizontal="left" wrapText="1"/>
    </xf>
    <xf numFmtId="0" fontId="4" fillId="0" borderId="0" xfId="395" applyFont="1" applyAlignment="1">
      <alignment wrapText="1"/>
    </xf>
    <xf numFmtId="0" fontId="10" fillId="0" borderId="0" xfId="395" applyFont="1"/>
    <xf numFmtId="0" fontId="2" fillId="0" borderId="2" xfId="395" applyBorder="1"/>
    <xf numFmtId="0" fontId="2" fillId="6" borderId="2" xfId="395" applyFill="1" applyBorder="1"/>
    <xf numFmtId="0" fontId="2" fillId="6" borderId="2" xfId="395" applyFont="1" applyFill="1" applyBorder="1" applyAlignment="1">
      <alignment horizontal="right"/>
    </xf>
    <xf numFmtId="9" fontId="2" fillId="0" borderId="2" xfId="395" applyNumberFormat="1" applyBorder="1"/>
    <xf numFmtId="9" fontId="2" fillId="0" borderId="2" xfId="395" applyNumberFormat="1" applyFill="1" applyBorder="1"/>
    <xf numFmtId="165" fontId="2" fillId="0" borderId="2" xfId="395" applyNumberFormat="1" applyBorder="1" applyAlignment="1">
      <alignment horizontal="right"/>
    </xf>
    <xf numFmtId="3" fontId="2" fillId="0" borderId="0" xfId="395" applyNumberFormat="1"/>
    <xf numFmtId="0" fontId="4" fillId="0" borderId="0" xfId="395" applyFont="1"/>
    <xf numFmtId="0" fontId="30" fillId="0" borderId="0" xfId="395" applyFont="1"/>
    <xf numFmtId="0" fontId="14" fillId="0" borderId="21" xfId="395" applyFont="1" applyBorder="1"/>
    <xf numFmtId="0" fontId="14" fillId="0" borderId="3" xfId="395" applyFont="1" applyBorder="1" applyAlignment="1">
      <alignment horizontal="center" wrapText="1"/>
    </xf>
    <xf numFmtId="0" fontId="14" fillId="0" borderId="4" xfId="395" applyFont="1" applyBorder="1" applyAlignment="1">
      <alignment horizontal="center" wrapText="1"/>
    </xf>
    <xf numFmtId="0" fontId="14" fillId="0" borderId="5" xfId="395" applyFont="1" applyBorder="1" applyAlignment="1">
      <alignment horizontal="center" wrapText="1"/>
    </xf>
    <xf numFmtId="0" fontId="11" fillId="2" borderId="22" xfId="395" applyFont="1" applyFill="1" applyBorder="1"/>
    <xf numFmtId="0" fontId="14" fillId="10" borderId="9" xfId="395" applyFont="1" applyFill="1" applyBorder="1"/>
    <xf numFmtId="0" fontId="14" fillId="0" borderId="2" xfId="395" applyFont="1" applyFill="1" applyBorder="1"/>
    <xf numFmtId="0" fontId="14" fillId="7" borderId="2" xfId="395" applyFont="1" applyFill="1" applyBorder="1"/>
    <xf numFmtId="0" fontId="15" fillId="0" borderId="2" xfId="395" applyFont="1" applyFill="1" applyBorder="1"/>
    <xf numFmtId="0" fontId="15" fillId="6" borderId="2" xfId="395" applyFont="1" applyFill="1" applyBorder="1"/>
    <xf numFmtId="0" fontId="14" fillId="6" borderId="10" xfId="395" applyFont="1" applyFill="1" applyBorder="1"/>
    <xf numFmtId="0" fontId="14" fillId="5" borderId="9" xfId="395" applyFont="1" applyFill="1" applyBorder="1"/>
    <xf numFmtId="0" fontId="14" fillId="10" borderId="2" xfId="395" applyFont="1" applyFill="1" applyBorder="1"/>
    <xf numFmtId="0" fontId="14" fillId="6" borderId="2" xfId="395" applyFont="1" applyFill="1" applyBorder="1"/>
    <xf numFmtId="0" fontId="14" fillId="0" borderId="10" xfId="395" applyFont="1" applyFill="1" applyBorder="1"/>
    <xf numFmtId="0" fontId="14" fillId="5" borderId="2" xfId="395" applyFont="1" applyFill="1" applyBorder="1"/>
    <xf numFmtId="0" fontId="14" fillId="0" borderId="9" xfId="395" applyFont="1" applyFill="1" applyBorder="1"/>
    <xf numFmtId="0" fontId="14" fillId="7" borderId="10" xfId="395" applyFont="1" applyFill="1" applyBorder="1"/>
    <xf numFmtId="0" fontId="11" fillId="2" borderId="2" xfId="395" applyFont="1" applyFill="1" applyBorder="1"/>
    <xf numFmtId="0" fontId="14" fillId="5" borderId="23" xfId="395" applyFont="1" applyFill="1" applyBorder="1"/>
    <xf numFmtId="0" fontId="14" fillId="5" borderId="6" xfId="395" applyFont="1" applyFill="1" applyBorder="1"/>
    <xf numFmtId="0" fontId="14" fillId="0" borderId="6" xfId="395" applyFont="1" applyFill="1" applyBorder="1"/>
    <xf numFmtId="0" fontId="14" fillId="7" borderId="6" xfId="395" applyFont="1" applyFill="1" applyBorder="1"/>
    <xf numFmtId="0" fontId="14" fillId="0" borderId="16" xfId="395" applyFont="1" applyFill="1" applyBorder="1"/>
    <xf numFmtId="0" fontId="11" fillId="2" borderId="15" xfId="395" applyFont="1" applyFill="1" applyBorder="1"/>
    <xf numFmtId="0" fontId="14" fillId="6" borderId="11" xfId="395" applyFont="1" applyFill="1" applyBorder="1"/>
    <xf numFmtId="0" fontId="14" fillId="0" borderId="12" xfId="395" applyFont="1" applyFill="1" applyBorder="1"/>
    <xf numFmtId="0" fontId="14" fillId="5" borderId="12" xfId="395" applyFont="1" applyFill="1" applyBorder="1"/>
    <xf numFmtId="0" fontId="14" fillId="6" borderId="12" xfId="395" applyFont="1" applyFill="1" applyBorder="1"/>
    <xf numFmtId="0" fontId="14" fillId="0" borderId="13" xfId="395" applyFont="1" applyFill="1" applyBorder="1"/>
    <xf numFmtId="0" fontId="11" fillId="2" borderId="7" xfId="395" applyFont="1" applyFill="1" applyBorder="1"/>
    <xf numFmtId="0" fontId="14" fillId="5" borderId="19" xfId="395" applyFont="1" applyFill="1" applyBorder="1"/>
    <xf numFmtId="0" fontId="14" fillId="10" borderId="17" xfId="395" applyFont="1" applyFill="1" applyBorder="1"/>
    <xf numFmtId="0" fontId="14" fillId="6" borderId="17" xfId="395" applyFont="1" applyFill="1" applyBorder="1"/>
    <xf numFmtId="0" fontId="14" fillId="6" borderId="18" xfId="395" applyFont="1" applyFill="1" applyBorder="1"/>
    <xf numFmtId="0" fontId="2" fillId="0" borderId="0" xfId="395" applyFont="1"/>
    <xf numFmtId="0" fontId="14" fillId="0" borderId="21" xfId="395" applyFont="1" applyBorder="1" applyAlignment="1">
      <alignment horizontal="center" vertical="center"/>
    </xf>
    <xf numFmtId="0" fontId="14" fillId="0" borderId="3" xfId="395" applyFont="1" applyBorder="1" applyAlignment="1">
      <alignment horizontal="center"/>
    </xf>
    <xf numFmtId="0" fontId="14" fillId="0" borderId="4" xfId="395" applyFont="1" applyBorder="1" applyAlignment="1">
      <alignment horizontal="center"/>
    </xf>
    <xf numFmtId="0" fontId="14" fillId="0" borderId="5" xfId="395" applyFont="1" applyBorder="1" applyAlignment="1">
      <alignment horizontal="center"/>
    </xf>
    <xf numFmtId="0" fontId="14" fillId="7" borderId="9" xfId="395" applyFont="1" applyFill="1" applyBorder="1"/>
    <xf numFmtId="0" fontId="11" fillId="2" borderId="20" xfId="395" applyFont="1" applyFill="1" applyBorder="1"/>
    <xf numFmtId="0" fontId="11" fillId="2" borderId="9" xfId="395" applyFont="1" applyFill="1" applyBorder="1"/>
    <xf numFmtId="0" fontId="14" fillId="7" borderId="11" xfId="395" applyFont="1" applyFill="1" applyBorder="1"/>
    <xf numFmtId="0" fontId="14" fillId="7" borderId="12" xfId="395" applyFont="1" applyFill="1" applyBorder="1"/>
    <xf numFmtId="0" fontId="14" fillId="7" borderId="17" xfId="395" applyFont="1" applyFill="1" applyBorder="1"/>
    <xf numFmtId="0" fontId="2" fillId="0" borderId="15" xfId="395" applyBorder="1"/>
    <xf numFmtId="0" fontId="2" fillId="0" borderId="0" xfId="395" applyBorder="1"/>
    <xf numFmtId="0" fontId="2" fillId="0" borderId="32" xfId="395" applyBorder="1"/>
    <xf numFmtId="0" fontId="11" fillId="5" borderId="15" xfId="395" applyFont="1" applyFill="1" applyBorder="1"/>
    <xf numFmtId="0" fontId="14" fillId="0" borderId="0" xfId="395" applyFont="1" applyFill="1" applyBorder="1" applyAlignment="1">
      <alignment horizontal="center"/>
    </xf>
    <xf numFmtId="0" fontId="15" fillId="0" borderId="0" xfId="395" applyFont="1" applyFill="1" applyBorder="1"/>
    <xf numFmtId="0" fontId="11" fillId="3" borderId="15" xfId="395" applyFont="1" applyFill="1" applyBorder="1"/>
    <xf numFmtId="0" fontId="2" fillId="0" borderId="33" xfId="395" applyBorder="1"/>
    <xf numFmtId="0" fontId="2" fillId="0" borderId="34" xfId="395" applyBorder="1"/>
    <xf numFmtId="0" fontId="2" fillId="0" borderId="35" xfId="395" applyBorder="1"/>
    <xf numFmtId="0" fontId="14" fillId="0" borderId="38" xfId="395" applyFont="1" applyBorder="1" applyAlignment="1">
      <alignment horizontal="center"/>
    </xf>
    <xf numFmtId="0" fontId="14" fillId="0" borderId="4" xfId="395" applyFont="1" applyFill="1" applyBorder="1" applyAlignment="1">
      <alignment horizontal="center"/>
    </xf>
    <xf numFmtId="0" fontId="14" fillId="0" borderId="5" xfId="395" applyFont="1" applyFill="1" applyBorder="1" applyAlignment="1">
      <alignment horizontal="center"/>
    </xf>
    <xf numFmtId="0" fontId="14" fillId="0" borderId="26" xfId="395" applyFont="1" applyFill="1" applyBorder="1"/>
    <xf numFmtId="0" fontId="2" fillId="0" borderId="10" xfId="395" applyBorder="1"/>
    <xf numFmtId="0" fontId="14" fillId="7" borderId="26" xfId="395" applyFont="1" applyFill="1" applyBorder="1"/>
    <xf numFmtId="0" fontId="14" fillId="0" borderId="27" xfId="395" applyFont="1" applyFill="1" applyBorder="1"/>
    <xf numFmtId="0" fontId="2" fillId="0" borderId="12" xfId="395" applyBorder="1"/>
    <xf numFmtId="0" fontId="14" fillId="6" borderId="39" xfId="395" applyFont="1" applyFill="1" applyBorder="1"/>
    <xf numFmtId="0" fontId="2" fillId="6" borderId="17" xfId="395" applyFill="1" applyBorder="1"/>
    <xf numFmtId="0" fontId="2" fillId="6" borderId="18" xfId="395" applyFill="1" applyBorder="1"/>
    <xf numFmtId="0" fontId="14" fillId="0" borderId="4" xfId="395" applyFont="1" applyFill="1" applyBorder="1" applyAlignment="1">
      <alignment horizontal="center" wrapText="1"/>
    </xf>
    <xf numFmtId="0" fontId="14" fillId="0" borderId="0" xfId="395" applyFont="1" applyFill="1" applyBorder="1"/>
    <xf numFmtId="0" fontId="2" fillId="0" borderId="13" xfId="395" applyBorder="1"/>
    <xf numFmtId="0" fontId="2" fillId="0" borderId="0" xfId="395" applyFill="1" applyBorder="1"/>
    <xf numFmtId="9" fontId="6" fillId="0" borderId="2" xfId="395" applyNumberFormat="1" applyFont="1" applyBorder="1"/>
    <xf numFmtId="0" fontId="2" fillId="11" borderId="2" xfId="395" applyFill="1" applyBorder="1"/>
    <xf numFmtId="0" fontId="28" fillId="0" borderId="2" xfId="0" applyFont="1" applyFill="1" applyBorder="1" applyAlignment="1">
      <alignment horizontal="center"/>
    </xf>
    <xf numFmtId="6" fontId="0" fillId="9" borderId="0" xfId="0" applyNumberFormat="1" applyFill="1"/>
    <xf numFmtId="0" fontId="0" fillId="0" borderId="0" xfId="0" applyFont="1"/>
    <xf numFmtId="0" fontId="29" fillId="0" borderId="2" xfId="0" applyFont="1" applyBorder="1"/>
    <xf numFmtId="0" fontId="31" fillId="0" borderId="2" xfId="0" applyFont="1" applyBorder="1" applyAlignment="1">
      <alignment vertical="center"/>
    </xf>
    <xf numFmtId="171" fontId="0" fillId="0" borderId="2" xfId="0" applyNumberFormat="1" applyBorder="1"/>
    <xf numFmtId="172" fontId="2" fillId="0" borderId="2" xfId="3" applyNumberFormat="1" applyBorder="1"/>
    <xf numFmtId="6" fontId="31" fillId="0" borderId="2" xfId="0" applyNumberFormat="1" applyFont="1" applyBorder="1" applyAlignment="1">
      <alignment vertical="center"/>
    </xf>
    <xf numFmtId="172" fontId="28" fillId="0" borderId="2" xfId="3" applyNumberFormat="1" applyFont="1" applyBorder="1" applyAlignment="1">
      <alignment horizontal="center"/>
    </xf>
    <xf numFmtId="9" fontId="9" fillId="0" borderId="29" xfId="9" applyFont="1" applyBorder="1"/>
    <xf numFmtId="0" fontId="33" fillId="0" borderId="0" xfId="395" applyFont="1" applyAlignment="1"/>
    <xf numFmtId="6" fontId="28" fillId="12" borderId="2" xfId="0" applyNumberFormat="1" applyFont="1" applyFill="1" applyBorder="1" applyAlignment="1">
      <alignment horizontal="center"/>
    </xf>
    <xf numFmtId="6" fontId="28" fillId="12" borderId="2" xfId="0" applyNumberFormat="1" applyFont="1" applyFill="1" applyBorder="1" applyAlignment="1">
      <alignment horizontal="right" indent="1"/>
    </xf>
    <xf numFmtId="166" fontId="28" fillId="0" borderId="2" xfId="3" applyNumberFormat="1" applyFont="1" applyBorder="1"/>
    <xf numFmtId="166" fontId="28" fillId="12" borderId="2" xfId="3" applyNumberFormat="1" applyFont="1" applyFill="1" applyBorder="1" applyAlignment="1">
      <alignment horizontal="center"/>
    </xf>
    <xf numFmtId="6" fontId="28" fillId="12" borderId="2" xfId="3" applyNumberFormat="1" applyFont="1" applyFill="1" applyBorder="1" applyAlignment="1">
      <alignment horizontal="center"/>
    </xf>
    <xf numFmtId="0" fontId="28" fillId="0" borderId="0" xfId="0" applyFont="1" applyFill="1"/>
    <xf numFmtId="0" fontId="28" fillId="0" borderId="0" xfId="0" applyFont="1"/>
    <xf numFmtId="0" fontId="28" fillId="0" borderId="2" xfId="0" applyFont="1" applyBorder="1"/>
    <xf numFmtId="166" fontId="28" fillId="12" borderId="2" xfId="0" applyNumberFormat="1" applyFont="1" applyFill="1" applyBorder="1" applyAlignment="1">
      <alignment horizontal="center"/>
    </xf>
    <xf numFmtId="6" fontId="28" fillId="12" borderId="26" xfId="0" applyNumberFormat="1" applyFont="1" applyFill="1" applyBorder="1" applyAlignment="1"/>
    <xf numFmtId="6" fontId="28" fillId="12" borderId="37" xfId="0" applyNumberFormat="1" applyFont="1" applyFill="1" applyBorder="1" applyAlignment="1"/>
    <xf numFmtId="0" fontId="34" fillId="0" borderId="2" xfId="0" applyFont="1" applyFill="1" applyBorder="1" applyAlignment="1"/>
    <xf numFmtId="0" fontId="27" fillId="6" borderId="2" xfId="0" applyFont="1" applyFill="1" applyBorder="1" applyAlignment="1">
      <alignment horizontal="center"/>
    </xf>
    <xf numFmtId="0" fontId="35" fillId="0" borderId="2" xfId="0" applyFont="1" applyFill="1" applyBorder="1" applyAlignment="1"/>
    <xf numFmtId="6" fontId="28" fillId="0" borderId="2" xfId="3" applyNumberFormat="1" applyFont="1" applyFill="1" applyBorder="1" applyAlignment="1">
      <alignment horizontal="right" indent="1"/>
    </xf>
    <xf numFmtId="0" fontId="28" fillId="0" borderId="2" xfId="0" applyFont="1" applyFill="1" applyBorder="1"/>
    <xf numFmtId="6" fontId="28" fillId="0" borderId="2" xfId="0" applyNumberFormat="1" applyFont="1" applyFill="1" applyBorder="1" applyAlignment="1">
      <alignment horizontal="right" indent="1"/>
    </xf>
    <xf numFmtId="6" fontId="28" fillId="12" borderId="2" xfId="3" applyNumberFormat="1" applyFont="1" applyFill="1" applyBorder="1" applyAlignment="1">
      <alignment horizontal="right" indent="1"/>
    </xf>
    <xf numFmtId="6" fontId="28" fillId="0" borderId="2" xfId="3" applyNumberFormat="1" applyFont="1" applyFill="1" applyBorder="1" applyAlignment="1">
      <alignment horizontal="right"/>
    </xf>
    <xf numFmtId="0" fontId="36" fillId="0" borderId="0" xfId="0" applyFont="1"/>
    <xf numFmtId="0" fontId="37" fillId="0" borderId="8" xfId="0" applyFont="1" applyBorder="1" applyAlignment="1"/>
    <xf numFmtId="0" fontId="27" fillId="0" borderId="8" xfId="0" applyFont="1" applyFill="1" applyBorder="1" applyAlignment="1">
      <alignment horizontal="center"/>
    </xf>
    <xf numFmtId="0" fontId="28" fillId="0" borderId="8" xfId="0" applyFont="1" applyFill="1" applyBorder="1" applyAlignment="1">
      <alignment horizontal="center"/>
    </xf>
    <xf numFmtId="0" fontId="27" fillId="0" borderId="0" xfId="0" applyFont="1" applyFill="1" applyBorder="1" applyAlignment="1">
      <alignment horizontal="center"/>
    </xf>
    <xf numFmtId="0" fontId="27" fillId="6" borderId="2" xfId="0" applyFont="1" applyFill="1" applyBorder="1"/>
    <xf numFmtId="6" fontId="28" fillId="0" borderId="2" xfId="3" applyNumberFormat="1" applyFont="1" applyFill="1" applyBorder="1" applyAlignment="1">
      <alignment horizontal="center"/>
    </xf>
    <xf numFmtId="6" fontId="28" fillId="0" borderId="0" xfId="3" applyNumberFormat="1" applyFont="1" applyFill="1" applyBorder="1" applyAlignment="1">
      <alignment horizontal="center"/>
    </xf>
    <xf numFmtId="167" fontId="28" fillId="0" borderId="2" xfId="9" applyNumberFormat="1" applyFont="1" applyFill="1" applyBorder="1" applyAlignment="1">
      <alignment horizontal="center"/>
    </xf>
    <xf numFmtId="170" fontId="28" fillId="0" borderId="2" xfId="3" applyNumberFormat="1" applyFont="1" applyFill="1" applyBorder="1" applyAlignment="1">
      <alignment horizontal="center"/>
    </xf>
    <xf numFmtId="0" fontId="28" fillId="0" borderId="0" xfId="0" applyFont="1" applyFill="1" applyBorder="1"/>
    <xf numFmtId="167" fontId="28" fillId="0" borderId="0" xfId="9" applyNumberFormat="1" applyFont="1" applyFill="1" applyBorder="1" applyAlignment="1">
      <alignment horizontal="center"/>
    </xf>
    <xf numFmtId="165" fontId="28" fillId="0" borderId="0" xfId="9" applyNumberFormat="1" applyFont="1" applyFill="1" applyBorder="1" applyAlignment="1">
      <alignment horizontal="center"/>
    </xf>
    <xf numFmtId="6" fontId="28" fillId="0" borderId="14" xfId="3" applyNumberFormat="1" applyFont="1" applyFill="1" applyBorder="1" applyAlignment="1">
      <alignment horizontal="center"/>
    </xf>
    <xf numFmtId="0" fontId="27" fillId="0" borderId="2" xfId="0" applyFont="1" applyFill="1" applyBorder="1" applyAlignment="1"/>
    <xf numFmtId="0" fontId="27" fillId="6" borderId="26" xfId="0" applyFont="1" applyFill="1" applyBorder="1" applyAlignment="1">
      <alignment horizontal="center"/>
    </xf>
    <xf numFmtId="0" fontId="28" fillId="0" borderId="9" xfId="0" applyFont="1" applyBorder="1" applyAlignment="1">
      <alignment horizontal="center"/>
    </xf>
    <xf numFmtId="5" fontId="28" fillId="0" borderId="2" xfId="3" applyNumberFormat="1" applyFont="1" applyFill="1" applyBorder="1" applyAlignment="1">
      <alignment horizontal="right"/>
    </xf>
    <xf numFmtId="166" fontId="28" fillId="0" borderId="2" xfId="0" applyNumberFormat="1" applyFont="1" applyFill="1" applyBorder="1"/>
    <xf numFmtId="6" fontId="28" fillId="12" borderId="2" xfId="3" applyNumberFormat="1" applyFont="1" applyFill="1" applyBorder="1" applyAlignment="1">
      <alignment horizontal="right"/>
    </xf>
    <xf numFmtId="167" fontId="28" fillId="0" borderId="2" xfId="9" applyNumberFormat="1" applyFont="1" applyFill="1" applyBorder="1" applyAlignment="1">
      <alignment horizontal="right"/>
    </xf>
    <xf numFmtId="167" fontId="28" fillId="0" borderId="26" xfId="9" applyNumberFormat="1" applyFont="1" applyFill="1" applyBorder="1" applyAlignment="1">
      <alignment horizontal="right"/>
    </xf>
    <xf numFmtId="167" fontId="28" fillId="0" borderId="9" xfId="0" applyNumberFormat="1" applyFont="1" applyFill="1" applyBorder="1"/>
    <xf numFmtId="166" fontId="28" fillId="0" borderId="2" xfId="0" applyNumberFormat="1" applyFont="1" applyBorder="1"/>
    <xf numFmtId="0" fontId="28" fillId="12" borderId="2" xfId="0" applyFont="1" applyFill="1" applyBorder="1"/>
    <xf numFmtId="0" fontId="28" fillId="12" borderId="26" xfId="0" applyFont="1" applyFill="1" applyBorder="1"/>
    <xf numFmtId="167" fontId="28" fillId="12" borderId="9" xfId="0" applyNumberFormat="1" applyFont="1" applyFill="1" applyBorder="1"/>
    <xf numFmtId="5" fontId="28" fillId="12" borderId="2" xfId="3" applyNumberFormat="1" applyFont="1" applyFill="1" applyBorder="1" applyAlignment="1">
      <alignment horizontal="right"/>
    </xf>
    <xf numFmtId="166" fontId="28" fillId="12" borderId="2" xfId="0" applyNumberFormat="1" applyFont="1" applyFill="1" applyBorder="1"/>
    <xf numFmtId="9" fontId="28" fillId="0" borderId="2" xfId="3" applyNumberFormat="1" applyFont="1" applyFill="1" applyBorder="1" applyAlignment="1">
      <alignment horizontal="right"/>
    </xf>
    <xf numFmtId="0" fontId="27" fillId="0" borderId="0" xfId="0" applyFont="1"/>
    <xf numFmtId="0" fontId="27" fillId="0" borderId="2" xfId="0" applyFont="1" applyFill="1" applyBorder="1"/>
    <xf numFmtId="167" fontId="27" fillId="0" borderId="2" xfId="9" applyNumberFormat="1" applyFont="1" applyFill="1" applyBorder="1" applyAlignment="1">
      <alignment horizontal="right"/>
    </xf>
    <xf numFmtId="9" fontId="28" fillId="0" borderId="0" xfId="9" applyFont="1" applyBorder="1"/>
    <xf numFmtId="0" fontId="27" fillId="0" borderId="2" xfId="0" applyFont="1" applyBorder="1"/>
    <xf numFmtId="9" fontId="27" fillId="0" borderId="2" xfId="9" applyFont="1" applyBorder="1" applyAlignment="1">
      <alignment horizontal="right"/>
    </xf>
    <xf numFmtId="0" fontId="27" fillId="0" borderId="2" xfId="0" applyFont="1" applyBorder="1" applyAlignment="1"/>
    <xf numFmtId="0" fontId="28" fillId="0" borderId="40" xfId="0" applyFont="1" applyBorder="1" applyAlignment="1">
      <alignment horizontal="center"/>
    </xf>
    <xf numFmtId="6" fontId="28" fillId="0" borderId="2" xfId="3" applyNumberFormat="1" applyFont="1" applyBorder="1"/>
    <xf numFmtId="6" fontId="28" fillId="0" borderId="2" xfId="3" applyNumberFormat="1" applyFont="1" applyFill="1" applyBorder="1"/>
    <xf numFmtId="5" fontId="28" fillId="0" borderId="2" xfId="3" applyNumberFormat="1" applyFont="1" applyBorder="1"/>
    <xf numFmtId="167" fontId="28" fillId="0" borderId="2" xfId="9" applyNumberFormat="1" applyFont="1" applyBorder="1" applyAlignment="1">
      <alignment horizontal="right"/>
    </xf>
    <xf numFmtId="167" fontId="28" fillId="0" borderId="40" xfId="0" applyNumberFormat="1" applyFont="1" applyFill="1" applyBorder="1"/>
    <xf numFmtId="167" fontId="28" fillId="0" borderId="26" xfId="9" applyNumberFormat="1" applyFont="1" applyBorder="1" applyAlignment="1">
      <alignment horizontal="right"/>
    </xf>
    <xf numFmtId="5" fontId="28" fillId="0" borderId="2" xfId="3" applyNumberFormat="1" applyFont="1" applyFill="1" applyBorder="1"/>
    <xf numFmtId="167" fontId="27" fillId="0" borderId="2" xfId="9" applyNumberFormat="1" applyFont="1" applyBorder="1" applyAlignment="1">
      <alignment horizontal="right"/>
    </xf>
    <xf numFmtId="167" fontId="27" fillId="0" borderId="26" xfId="9" applyNumberFormat="1" applyFont="1" applyBorder="1" applyAlignment="1">
      <alignment horizontal="right"/>
    </xf>
    <xf numFmtId="9" fontId="27" fillId="0" borderId="26" xfId="9" applyFont="1" applyBorder="1" applyAlignment="1">
      <alignment horizontal="right"/>
    </xf>
    <xf numFmtId="0" fontId="28" fillId="0" borderId="0" xfId="0" applyFont="1" applyFill="1" applyBorder="1" applyAlignment="1">
      <alignment horizontal="center"/>
    </xf>
    <xf numFmtId="6" fontId="28" fillId="0" borderId="2" xfId="0" applyNumberFormat="1" applyFont="1" applyFill="1" applyBorder="1"/>
    <xf numFmtId="166" fontId="28" fillId="12" borderId="26" xfId="0" applyNumberFormat="1" applyFont="1" applyFill="1" applyBorder="1" applyAlignment="1">
      <alignment horizontal="center"/>
    </xf>
    <xf numFmtId="167" fontId="28" fillId="12" borderId="40" xfId="0" applyNumberFormat="1" applyFont="1" applyFill="1" applyBorder="1"/>
    <xf numFmtId="6" fontId="28" fillId="0" borderId="2" xfId="0" applyNumberFormat="1" applyFont="1" applyFill="1" applyBorder="1" applyAlignment="1">
      <alignment horizontal="center"/>
    </xf>
    <xf numFmtId="6" fontId="28" fillId="12" borderId="26" xfId="0" applyNumberFormat="1" applyFont="1" applyFill="1" applyBorder="1" applyAlignment="1">
      <alignment horizontal="center"/>
    </xf>
    <xf numFmtId="6" fontId="28" fillId="12" borderId="2" xfId="0" applyNumberFormat="1" applyFont="1" applyFill="1" applyBorder="1" applyAlignment="1"/>
    <xf numFmtId="6" fontId="28" fillId="0" borderId="2" xfId="0" applyNumberFormat="1" applyFont="1" applyFill="1" applyBorder="1" applyAlignment="1">
      <alignment horizontal="right"/>
    </xf>
    <xf numFmtId="166" fontId="28" fillId="0" borderId="25" xfId="0" applyNumberFormat="1" applyFont="1" applyFill="1" applyBorder="1"/>
    <xf numFmtId="166" fontId="28" fillId="0" borderId="2" xfId="3" applyNumberFormat="1" applyFont="1" applyFill="1" applyBorder="1"/>
    <xf numFmtId="168" fontId="27" fillId="0" borderId="2" xfId="9" applyNumberFormat="1" applyFont="1" applyFill="1" applyBorder="1" applyAlignment="1">
      <alignment horizontal="right"/>
    </xf>
    <xf numFmtId="168" fontId="27" fillId="0" borderId="26" xfId="9" applyNumberFormat="1" applyFont="1" applyFill="1" applyBorder="1" applyAlignment="1">
      <alignment horizontal="right"/>
    </xf>
    <xf numFmtId="0" fontId="28" fillId="0" borderId="25" xfId="0" applyFont="1" applyFill="1" applyBorder="1"/>
    <xf numFmtId="0" fontId="28" fillId="0" borderId="0" xfId="0" applyFont="1" applyBorder="1" applyAlignment="1">
      <alignment horizontal="right"/>
    </xf>
    <xf numFmtId="6" fontId="28" fillId="0" borderId="0" xfId="9" applyNumberFormat="1" applyFont="1" applyBorder="1"/>
    <xf numFmtId="0" fontId="28" fillId="0" borderId="0" xfId="0" applyFont="1" applyAlignment="1">
      <alignment horizontal="right"/>
    </xf>
    <xf numFmtId="168" fontId="28" fillId="0" borderId="2" xfId="9" applyNumberFormat="1" applyFont="1" applyFill="1" applyBorder="1" applyAlignment="1">
      <alignment horizontal="right"/>
    </xf>
    <xf numFmtId="168" fontId="28" fillId="0" borderId="26" xfId="9" applyNumberFormat="1" applyFont="1" applyFill="1" applyBorder="1" applyAlignment="1">
      <alignment horizontal="right"/>
    </xf>
    <xf numFmtId="0" fontId="28" fillId="0" borderId="0" xfId="0" applyFont="1" applyFill="1" applyBorder="1" applyAlignment="1">
      <alignment horizontal="right"/>
    </xf>
    <xf numFmtId="0" fontId="28" fillId="0" borderId="0" xfId="0" applyFont="1" applyBorder="1"/>
    <xf numFmtId="9" fontId="28" fillId="0" borderId="0" xfId="9" applyFont="1" applyAlignment="1">
      <alignment horizontal="right"/>
    </xf>
    <xf numFmtId="6" fontId="28" fillId="0" borderId="26" xfId="0" applyNumberFormat="1" applyFont="1" applyFill="1" applyBorder="1" applyAlignment="1">
      <alignment horizontal="right" indent="1"/>
    </xf>
    <xf numFmtId="167" fontId="28" fillId="0" borderId="2" xfId="9" applyNumberFormat="1" applyFont="1" applyBorder="1" applyAlignment="1">
      <alignment horizontal="right" indent="1"/>
    </xf>
    <xf numFmtId="168" fontId="28" fillId="0" borderId="2" xfId="9" applyNumberFormat="1" applyFont="1" applyBorder="1" applyAlignment="1">
      <alignment horizontal="right" indent="1"/>
    </xf>
    <xf numFmtId="169" fontId="38" fillId="13" borderId="2" xfId="0" applyNumberFormat="1" applyFont="1" applyFill="1" applyBorder="1" applyAlignment="1">
      <alignment horizontal="right" indent="1"/>
    </xf>
    <xf numFmtId="169" fontId="38" fillId="13" borderId="26" xfId="0" applyNumberFormat="1" applyFont="1" applyFill="1" applyBorder="1" applyAlignment="1">
      <alignment horizontal="right" indent="1"/>
    </xf>
    <xf numFmtId="166" fontId="28" fillId="0" borderId="2" xfId="0" applyNumberFormat="1" applyFont="1" applyFill="1" applyBorder="1" applyAlignment="1">
      <alignment horizontal="right" indent="1"/>
    </xf>
    <xf numFmtId="166" fontId="28" fillId="0" borderId="2" xfId="0" applyNumberFormat="1" applyFont="1" applyBorder="1" applyAlignment="1">
      <alignment horizontal="right" indent="1"/>
    </xf>
    <xf numFmtId="169" fontId="28" fillId="13" borderId="2" xfId="0" applyNumberFormat="1" applyFont="1" applyFill="1" applyBorder="1" applyAlignment="1">
      <alignment horizontal="center"/>
    </xf>
    <xf numFmtId="167" fontId="27" fillId="0" borderId="2" xfId="9" applyNumberFormat="1" applyFont="1" applyFill="1" applyBorder="1" applyAlignment="1"/>
    <xf numFmtId="167" fontId="27" fillId="0" borderId="40" xfId="9" applyNumberFormat="1" applyFont="1" applyFill="1" applyBorder="1" applyAlignment="1"/>
    <xf numFmtId="0" fontId="27" fillId="0" borderId="0" xfId="0" applyFont="1" applyBorder="1"/>
    <xf numFmtId="9" fontId="27" fillId="0" borderId="0" xfId="9" applyFont="1" applyBorder="1" applyAlignment="1">
      <alignment horizontal="right"/>
    </xf>
    <xf numFmtId="0" fontId="39" fillId="0" borderId="2" xfId="0" applyFont="1" applyBorder="1"/>
    <xf numFmtId="164" fontId="28" fillId="0" borderId="2" xfId="3" applyNumberFormat="1" applyFont="1" applyBorder="1"/>
    <xf numFmtId="0" fontId="40" fillId="0" borderId="2" xfId="0" applyFont="1" applyBorder="1"/>
    <xf numFmtId="9" fontId="2" fillId="0" borderId="0" xfId="9" quotePrefix="1" applyFont="1" applyAlignment="1">
      <alignment horizontal="right"/>
    </xf>
    <xf numFmtId="0" fontId="28" fillId="0" borderId="0" xfId="0" applyFont="1" applyAlignment="1">
      <alignment horizontal="right" vertical="top"/>
    </xf>
    <xf numFmtId="42" fontId="28" fillId="0" borderId="0" xfId="0" applyNumberFormat="1" applyFont="1" applyAlignment="1">
      <alignment vertical="top"/>
    </xf>
    <xf numFmtId="42" fontId="28" fillId="0" borderId="0" xfId="0" applyNumberFormat="1" applyFont="1"/>
    <xf numFmtId="164" fontId="28" fillId="0" borderId="0" xfId="3" applyNumberFormat="1" applyFont="1"/>
    <xf numFmtId="164" fontId="28" fillId="0" borderId="0" xfId="0" applyNumberFormat="1" applyFont="1"/>
    <xf numFmtId="0" fontId="14" fillId="5" borderId="22" xfId="395" applyFont="1" applyFill="1" applyBorder="1"/>
    <xf numFmtId="0" fontId="14" fillId="7" borderId="23" xfId="395" applyFont="1" applyFill="1" applyBorder="1"/>
    <xf numFmtId="0" fontId="14" fillId="6" borderId="6" xfId="395" applyFont="1" applyFill="1" applyBorder="1"/>
    <xf numFmtId="0" fontId="2" fillId="0" borderId="6" xfId="395" applyBorder="1"/>
    <xf numFmtId="0" fontId="2" fillId="0" borderId="16" xfId="395" applyBorder="1"/>
    <xf numFmtId="0" fontId="14" fillId="5" borderId="42" xfId="395" applyFont="1" applyFill="1" applyBorder="1"/>
    <xf numFmtId="0" fontId="14" fillId="7" borderId="42" xfId="395" applyFont="1" applyFill="1" applyBorder="1"/>
    <xf numFmtId="0" fontId="14" fillId="6" borderId="42" xfId="395" applyFont="1" applyFill="1" applyBorder="1"/>
    <xf numFmtId="0" fontId="2" fillId="6" borderId="42" xfId="395" applyFill="1" applyBorder="1"/>
    <xf numFmtId="0" fontId="2" fillId="6" borderId="43" xfId="395" applyFill="1" applyBorder="1"/>
    <xf numFmtId="0" fontId="41" fillId="0" borderId="0" xfId="395" applyFont="1"/>
    <xf numFmtId="0" fontId="2" fillId="0" borderId="0" xfId="395" applyFill="1"/>
    <xf numFmtId="9" fontId="8" fillId="0" borderId="2" xfId="9" applyFont="1" applyBorder="1"/>
    <xf numFmtId="0" fontId="42" fillId="0" borderId="0" xfId="395" applyFont="1"/>
    <xf numFmtId="6" fontId="28" fillId="0" borderId="0" xfId="0" applyNumberFormat="1" applyFont="1"/>
    <xf numFmtId="9" fontId="27" fillId="15" borderId="26" xfId="9" applyFont="1" applyFill="1" applyBorder="1" applyAlignment="1">
      <alignment horizontal="right"/>
    </xf>
    <xf numFmtId="0" fontId="28" fillId="15" borderId="36" xfId="0" applyFont="1" applyFill="1" applyBorder="1" applyAlignment="1">
      <alignment horizontal="right"/>
    </xf>
    <xf numFmtId="9" fontId="28" fillId="15" borderId="37" xfId="9" applyFont="1" applyFill="1" applyBorder="1"/>
    <xf numFmtId="9" fontId="28" fillId="15" borderId="26" xfId="9" applyFont="1" applyFill="1" applyBorder="1"/>
    <xf numFmtId="6" fontId="28" fillId="15" borderId="37" xfId="0" applyNumberFormat="1" applyFont="1" applyFill="1" applyBorder="1"/>
    <xf numFmtId="6" fontId="28" fillId="15" borderId="26" xfId="0" applyNumberFormat="1" applyFont="1" applyFill="1" applyBorder="1"/>
    <xf numFmtId="9" fontId="28" fillId="0" borderId="0" xfId="9" applyFont="1"/>
    <xf numFmtId="173" fontId="0" fillId="0" borderId="2" xfId="396" applyNumberFormat="1" applyFont="1" applyBorder="1" applyAlignment="1">
      <alignment horizontal="center"/>
    </xf>
    <xf numFmtId="168" fontId="27" fillId="0" borderId="44" xfId="9" applyNumberFormat="1" applyFont="1" applyFill="1" applyBorder="1" applyAlignment="1">
      <alignment horizontal="right"/>
    </xf>
    <xf numFmtId="9" fontId="27" fillId="0" borderId="44" xfId="9" applyFont="1" applyBorder="1" applyAlignment="1">
      <alignment horizontal="right"/>
    </xf>
    <xf numFmtId="0" fontId="14" fillId="0" borderId="26" xfId="395" applyFont="1" applyBorder="1" applyAlignment="1">
      <alignment horizontal="center" vertical="center"/>
    </xf>
    <xf numFmtId="0" fontId="14" fillId="0" borderId="9" xfId="395" applyFont="1" applyBorder="1" applyAlignment="1">
      <alignment horizontal="center"/>
    </xf>
    <xf numFmtId="0" fontId="14" fillId="0" borderId="2" xfId="395" applyFont="1" applyBorder="1" applyAlignment="1">
      <alignment horizontal="center" wrapText="1"/>
    </xf>
    <xf numFmtId="0" fontId="14" fillId="0" borderId="2" xfId="395" applyFont="1" applyBorder="1" applyAlignment="1">
      <alignment horizontal="center"/>
    </xf>
    <xf numFmtId="0" fontId="11" fillId="2" borderId="26" xfId="395" applyFont="1" applyFill="1" applyBorder="1"/>
    <xf numFmtId="0" fontId="11" fillId="2" borderId="26" xfId="395" applyFont="1" applyFill="1" applyBorder="1" applyAlignment="1">
      <alignment wrapText="1"/>
    </xf>
    <xf numFmtId="0" fontId="11" fillId="2" borderId="27" xfId="395" applyFont="1" applyFill="1" applyBorder="1"/>
    <xf numFmtId="0" fontId="11" fillId="2" borderId="6" xfId="395" applyFont="1" applyFill="1" applyBorder="1"/>
    <xf numFmtId="0" fontId="11" fillId="2" borderId="42" xfId="395" applyFont="1" applyFill="1" applyBorder="1"/>
    <xf numFmtId="0" fontId="2" fillId="0" borderId="1" xfId="395" applyBorder="1"/>
    <xf numFmtId="0" fontId="2" fillId="0" borderId="29" xfId="395" applyBorder="1"/>
    <xf numFmtId="0" fontId="11" fillId="5" borderId="1" xfId="395" applyFont="1" applyFill="1" applyBorder="1"/>
    <xf numFmtId="0" fontId="11" fillId="3" borderId="1" xfId="395" applyFont="1" applyFill="1" applyBorder="1"/>
    <xf numFmtId="0" fontId="2" fillId="0" borderId="30" xfId="395" applyBorder="1"/>
    <xf numFmtId="0" fontId="2" fillId="0" borderId="8" xfId="395" applyBorder="1"/>
    <xf numFmtId="0" fontId="2" fillId="0" borderId="31" xfId="395" applyBorder="1"/>
    <xf numFmtId="0" fontId="8" fillId="0" borderId="0" xfId="10" applyFill="1"/>
    <xf numFmtId="0" fontId="19" fillId="0" borderId="0" xfId="10" applyFont="1" applyFill="1"/>
    <xf numFmtId="17" fontId="20" fillId="0" borderId="0" xfId="10" quotePrefix="1" applyNumberFormat="1" applyFont="1" applyFill="1" applyAlignment="1">
      <alignment horizontal="left"/>
    </xf>
    <xf numFmtId="0" fontId="2" fillId="0" borderId="2" xfId="395" applyFill="1" applyBorder="1"/>
    <xf numFmtId="0" fontId="2" fillId="0" borderId="10" xfId="395" applyFill="1" applyBorder="1"/>
    <xf numFmtId="0" fontId="2" fillId="0" borderId="6" xfId="395" applyFill="1" applyBorder="1"/>
    <xf numFmtId="0" fontId="2" fillId="0" borderId="16" xfId="395" applyFill="1" applyBorder="1"/>
    <xf numFmtId="168" fontId="28" fillId="0" borderId="44" xfId="9" applyNumberFormat="1" applyFont="1" applyFill="1" applyBorder="1" applyAlignment="1">
      <alignment horizontal="right"/>
    </xf>
    <xf numFmtId="0" fontId="43" fillId="0" borderId="2" xfId="0" applyFont="1" applyFill="1" applyBorder="1" applyAlignment="1"/>
    <xf numFmtId="0" fontId="44" fillId="0" borderId="2" xfId="0" applyFont="1" applyFill="1" applyBorder="1" applyAlignment="1"/>
    <xf numFmtId="0" fontId="43" fillId="0" borderId="2" xfId="0" applyFont="1" applyFill="1" applyBorder="1"/>
    <xf numFmtId="172" fontId="2" fillId="0" borderId="2" xfId="3" applyNumberFormat="1" applyFont="1" applyBorder="1"/>
    <xf numFmtId="0" fontId="30" fillId="0" borderId="15" xfId="395" applyFont="1" applyBorder="1"/>
    <xf numFmtId="0" fontId="45" fillId="0" borderId="21" xfId="395" applyFont="1" applyBorder="1" applyAlignment="1">
      <alignment horizontal="center" vertical="center"/>
    </xf>
    <xf numFmtId="0" fontId="46" fillId="2" borderId="22" xfId="395" applyFont="1" applyFill="1" applyBorder="1" applyAlignment="1">
      <alignment wrapText="1"/>
    </xf>
    <xf numFmtId="0" fontId="46" fillId="2" borderId="22" xfId="395" applyFont="1" applyFill="1" applyBorder="1"/>
    <xf numFmtId="0" fontId="46" fillId="2" borderId="20" xfId="395" applyFont="1" applyFill="1" applyBorder="1"/>
    <xf numFmtId="0" fontId="46" fillId="2" borderId="23" xfId="395" applyFont="1" applyFill="1" applyBorder="1"/>
    <xf numFmtId="0" fontId="46" fillId="2" borderId="41" xfId="395" applyFont="1" applyFill="1" applyBorder="1"/>
    <xf numFmtId="0" fontId="16" fillId="0" borderId="0" xfId="395" applyFont="1" applyBorder="1"/>
    <xf numFmtId="0" fontId="47" fillId="0" borderId="21" xfId="395" applyFont="1" applyBorder="1" applyAlignment="1">
      <alignment horizontal="center" vertical="center"/>
    </xf>
    <xf numFmtId="0" fontId="24" fillId="0" borderId="3" xfId="395" applyFont="1" applyBorder="1" applyAlignment="1">
      <alignment horizontal="center" vertical="top"/>
    </xf>
    <xf numFmtId="0" fontId="24" fillId="0" borderId="38" xfId="395" applyFont="1" applyBorder="1" applyAlignment="1">
      <alignment horizontal="center" vertical="top"/>
    </xf>
    <xf numFmtId="0" fontId="24" fillId="0" borderId="4" xfId="395" applyFont="1" applyBorder="1" applyAlignment="1">
      <alignment horizontal="center" vertical="top"/>
    </xf>
    <xf numFmtId="0" fontId="24" fillId="0" borderId="4" xfId="395" applyFont="1" applyBorder="1" applyAlignment="1">
      <alignment horizontal="center" vertical="top" wrapText="1"/>
    </xf>
    <xf numFmtId="0" fontId="24" fillId="0" borderId="4" xfId="395" applyFont="1" applyFill="1" applyBorder="1" applyAlignment="1">
      <alignment horizontal="center" vertical="top" wrapText="1"/>
    </xf>
    <xf numFmtId="0" fontId="24" fillId="0" borderId="5" xfId="395" applyFont="1" applyFill="1" applyBorder="1" applyAlignment="1">
      <alignment horizontal="center" vertical="top"/>
    </xf>
    <xf numFmtId="0" fontId="28" fillId="0" borderId="0" xfId="0" quotePrefix="1" applyFont="1"/>
    <xf numFmtId="9" fontId="28" fillId="0" borderId="2" xfId="9" applyFont="1" applyFill="1" applyBorder="1"/>
    <xf numFmtId="9" fontId="28" fillId="0" borderId="2" xfId="9" applyFont="1" applyBorder="1"/>
    <xf numFmtId="9" fontId="28" fillId="12" borderId="2" xfId="9" applyFont="1" applyFill="1" applyBorder="1"/>
    <xf numFmtId="169" fontId="38" fillId="0" borderId="2" xfId="0" applyNumberFormat="1" applyFont="1" applyFill="1" applyBorder="1" applyAlignment="1">
      <alignment horizontal="right" indent="1"/>
    </xf>
    <xf numFmtId="6" fontId="28" fillId="12" borderId="2" xfId="0" applyNumberFormat="1" applyFont="1" applyFill="1" applyBorder="1"/>
    <xf numFmtId="171" fontId="28" fillId="12" borderId="2" xfId="64" applyNumberFormat="1" applyFont="1" applyFill="1" applyBorder="1" applyAlignment="1" applyProtection="1">
      <alignment horizontal="center"/>
    </xf>
    <xf numFmtId="169" fontId="28" fillId="0" borderId="2" xfId="64" applyNumberFormat="1" applyFont="1" applyBorder="1" applyAlignment="1" applyProtection="1">
      <alignment horizontal="center"/>
    </xf>
    <xf numFmtId="172" fontId="49" fillId="0" borderId="2" xfId="64" applyNumberFormat="1" applyFont="1" applyBorder="1" applyAlignment="1" applyProtection="1">
      <alignment horizontal="center"/>
    </xf>
    <xf numFmtId="172" fontId="49" fillId="0" borderId="2" xfId="64" applyNumberFormat="1" applyFont="1" applyFill="1" applyBorder="1" applyAlignment="1" applyProtection="1">
      <alignment horizontal="center"/>
    </xf>
    <xf numFmtId="171" fontId="28" fillId="0" borderId="2" xfId="64" applyNumberFormat="1" applyFont="1" applyBorder="1" applyAlignment="1" applyProtection="1">
      <alignment horizontal="center"/>
    </xf>
    <xf numFmtId="171" fontId="28" fillId="0" borderId="2" xfId="64" applyNumberFormat="1" applyFont="1" applyFill="1" applyBorder="1" applyAlignment="1" applyProtection="1">
      <alignment horizontal="center"/>
    </xf>
    <xf numFmtId="169" fontId="28" fillId="0" borderId="2" xfId="0" applyNumberFormat="1" applyFont="1" applyFill="1" applyBorder="1" applyAlignment="1">
      <alignment horizontal="center"/>
    </xf>
    <xf numFmtId="169" fontId="28" fillId="0" borderId="2" xfId="64" applyNumberFormat="1" applyFont="1" applyFill="1" applyBorder="1" applyAlignment="1" applyProtection="1">
      <alignment horizontal="center"/>
    </xf>
    <xf numFmtId="169" fontId="28" fillId="0" borderId="2" xfId="0" applyNumberFormat="1" applyFont="1" applyBorder="1" applyAlignment="1">
      <alignment horizontal="center"/>
    </xf>
    <xf numFmtId="171" fontId="28" fillId="0" borderId="2" xfId="0" applyNumberFormat="1" applyFont="1" applyBorder="1" applyAlignment="1">
      <alignment horizontal="center"/>
    </xf>
    <xf numFmtId="171" fontId="28" fillId="16" borderId="2" xfId="64" applyNumberFormat="1" applyFont="1" applyFill="1" applyBorder="1" applyAlignment="1" applyProtection="1">
      <alignment horizontal="center"/>
    </xf>
    <xf numFmtId="164" fontId="28" fillId="0" borderId="36" xfId="3" applyNumberFormat="1" applyFont="1" applyFill="1" applyBorder="1" applyAlignment="1">
      <alignment horizontal="center"/>
    </xf>
    <xf numFmtId="167" fontId="28" fillId="12" borderId="2" xfId="9" applyNumberFormat="1" applyFont="1" applyFill="1" applyBorder="1" applyAlignment="1">
      <alignment horizontal="right" indent="1"/>
    </xf>
    <xf numFmtId="169" fontId="28" fillId="0" borderId="2" xfId="0" applyNumberFormat="1" applyFont="1" applyFill="1" applyBorder="1" applyAlignment="1">
      <alignment horizontal="right" indent="1"/>
    </xf>
    <xf numFmtId="166" fontId="28" fillId="12" borderId="2" xfId="0" applyNumberFormat="1" applyFont="1" applyFill="1" applyBorder="1" applyAlignment="1">
      <alignment horizontal="right" indent="1"/>
    </xf>
    <xf numFmtId="166" fontId="28" fillId="0" borderId="2" xfId="3" applyNumberFormat="1" applyFont="1" applyBorder="1" applyAlignment="1">
      <alignment horizontal="center"/>
    </xf>
    <xf numFmtId="166" fontId="28" fillId="0" borderId="2" xfId="3" applyNumberFormat="1" applyFont="1" applyFill="1" applyBorder="1" applyAlignment="1">
      <alignment horizontal="center"/>
    </xf>
    <xf numFmtId="164" fontId="28" fillId="0" borderId="2" xfId="3" applyNumberFormat="1" applyFont="1" applyFill="1" applyBorder="1"/>
    <xf numFmtId="0" fontId="9" fillId="0" borderId="0" xfId="0" quotePrefix="1" applyFont="1"/>
    <xf numFmtId="172" fontId="2" fillId="0" borderId="2" xfId="3" applyNumberFormat="1" applyFill="1" applyBorder="1"/>
    <xf numFmtId="0" fontId="2" fillId="0" borderId="2" xfId="395" applyBorder="1" applyAlignment="1">
      <alignment horizontal="center"/>
    </xf>
    <xf numFmtId="0" fontId="11" fillId="5" borderId="2" xfId="395" applyFont="1" applyFill="1" applyBorder="1"/>
    <xf numFmtId="0" fontId="11" fillId="3" borderId="2" xfId="395" applyFont="1" applyFill="1" applyBorder="1"/>
    <xf numFmtId="0" fontId="47" fillId="0" borderId="3" xfId="395" applyFont="1" applyBorder="1" applyAlignment="1">
      <alignment horizontal="center" vertical="center"/>
    </xf>
    <xf numFmtId="0" fontId="46" fillId="2" borderId="9" xfId="395" applyFont="1" applyFill="1" applyBorder="1" applyAlignment="1">
      <alignment wrapText="1"/>
    </xf>
    <xf numFmtId="0" fontId="46" fillId="2" borderId="9" xfId="395" applyFont="1" applyFill="1" applyBorder="1"/>
    <xf numFmtId="0" fontId="46" fillId="2" borderId="11" xfId="395" applyFont="1" applyFill="1" applyBorder="1"/>
    <xf numFmtId="0" fontId="14" fillId="6" borderId="13" xfId="395" applyFont="1" applyFill="1" applyBorder="1"/>
    <xf numFmtId="168" fontId="27" fillId="0" borderId="2" xfId="9" applyNumberFormat="1" applyFont="1" applyFill="1" applyBorder="1" applyAlignment="1"/>
    <xf numFmtId="0" fontId="0" fillId="0" borderId="8" xfId="0" applyBorder="1"/>
    <xf numFmtId="0" fontId="2" fillId="0" borderId="8" xfId="0" applyFont="1" applyBorder="1"/>
    <xf numFmtId="0" fontId="31" fillId="0" borderId="2" xfId="0" applyFont="1" applyBorder="1" applyAlignment="1">
      <alignment horizontal="left" vertical="center" wrapText="1"/>
    </xf>
    <xf numFmtId="169" fontId="28" fillId="13" borderId="2" xfId="0" applyNumberFormat="1" applyFont="1" applyFill="1" applyBorder="1" applyAlignment="1">
      <alignment horizontal="center"/>
    </xf>
    <xf numFmtId="165" fontId="28" fillId="0" borderId="0" xfId="9" applyNumberFormat="1" applyFont="1"/>
    <xf numFmtId="0" fontId="28" fillId="6" borderId="2" xfId="0" applyFont="1" applyFill="1" applyBorder="1"/>
    <xf numFmtId="171" fontId="28" fillId="0" borderId="26" xfId="64" applyNumberFormat="1" applyFont="1" applyBorder="1" applyAlignment="1" applyProtection="1">
      <alignment horizontal="center"/>
    </xf>
    <xf numFmtId="171" fontId="28" fillId="0" borderId="36" xfId="64" applyNumberFormat="1" applyFont="1" applyFill="1" applyBorder="1" applyAlignment="1" applyProtection="1">
      <alignment horizontal="center"/>
    </xf>
    <xf numFmtId="171" fontId="28" fillId="0" borderId="36" xfId="64" applyNumberFormat="1" applyFont="1" applyBorder="1" applyAlignment="1" applyProtection="1">
      <alignment horizontal="center"/>
    </xf>
    <xf numFmtId="171" fontId="28" fillId="0" borderId="37" xfId="64" applyNumberFormat="1" applyFont="1" applyFill="1" applyBorder="1" applyAlignment="1" applyProtection="1">
      <alignment horizontal="center"/>
    </xf>
    <xf numFmtId="171" fontId="0" fillId="0" borderId="2" xfId="64" applyNumberFormat="1" applyFont="1" applyBorder="1" applyAlignment="1" applyProtection="1">
      <alignment horizontal="center"/>
    </xf>
    <xf numFmtId="171" fontId="0" fillId="0" borderId="2" xfId="64" applyNumberFormat="1" applyFont="1" applyFill="1" applyBorder="1" applyAlignment="1" applyProtection="1">
      <alignment horizontal="center"/>
    </xf>
    <xf numFmtId="0" fontId="0" fillId="18" borderId="36" xfId="0" applyFill="1" applyBorder="1" applyAlignment="1">
      <alignment wrapText="1"/>
    </xf>
    <xf numFmtId="169" fontId="0" fillId="0" borderId="6" xfId="64" applyNumberFormat="1" applyFont="1" applyBorder="1" applyAlignment="1" applyProtection="1">
      <alignment horizontal="center"/>
    </xf>
    <xf numFmtId="42" fontId="52" fillId="0" borderId="2" xfId="64" applyNumberFormat="1" applyFont="1" applyBorder="1" applyAlignment="1" applyProtection="1"/>
    <xf numFmtId="169" fontId="0" fillId="0" borderId="2" xfId="64" applyNumberFormat="1" applyFont="1" applyBorder="1" applyAlignment="1" applyProtection="1">
      <alignment horizontal="center"/>
    </xf>
    <xf numFmtId="164" fontId="0" fillId="0" borderId="2" xfId="3" applyNumberFormat="1" applyFont="1" applyFill="1" applyBorder="1" applyAlignment="1">
      <alignment horizontal="center"/>
    </xf>
    <xf numFmtId="174" fontId="2" fillId="0" borderId="0" xfId="3" applyNumberFormat="1" applyBorder="1" applyProtection="1"/>
    <xf numFmtId="0" fontId="28" fillId="0" borderId="8" xfId="0" applyFont="1" applyBorder="1"/>
    <xf numFmtId="175" fontId="28" fillId="0" borderId="0" xfId="3" applyNumberFormat="1" applyFont="1"/>
    <xf numFmtId="169" fontId="28" fillId="13" borderId="2" xfId="0" applyNumberFormat="1" applyFont="1" applyFill="1" applyBorder="1" applyAlignment="1">
      <alignment horizontal="center"/>
    </xf>
    <xf numFmtId="0" fontId="42" fillId="0" borderId="0" xfId="0" applyFont="1"/>
    <xf numFmtId="9" fontId="2" fillId="0" borderId="1" xfId="9" applyFont="1" applyFill="1" applyBorder="1"/>
    <xf numFmtId="9" fontId="9" fillId="0" borderId="31" xfId="9" applyFont="1" applyBorder="1"/>
    <xf numFmtId="9" fontId="0" fillId="0" borderId="2" xfId="9" applyFont="1" applyBorder="1" applyAlignment="1" applyProtection="1"/>
    <xf numFmtId="0" fontId="31" fillId="0" borderId="2" xfId="0" applyFont="1" applyFill="1" applyBorder="1" applyAlignment="1">
      <alignment vertical="center"/>
    </xf>
    <xf numFmtId="9" fontId="0" fillId="0" borderId="37" xfId="9" applyFont="1" applyBorder="1" applyAlignment="1" applyProtection="1"/>
    <xf numFmtId="0" fontId="0" fillId="0" borderId="8" xfId="0" applyBorder="1" applyAlignment="1"/>
    <xf numFmtId="6" fontId="51" fillId="0" borderId="0" xfId="0" applyNumberFormat="1" applyFont="1" applyFill="1"/>
    <xf numFmtId="6" fontId="28" fillId="0" borderId="25" xfId="0" applyNumberFormat="1" applyFont="1" applyFill="1" applyBorder="1" applyAlignment="1">
      <alignment horizontal="right"/>
    </xf>
    <xf numFmtId="166" fontId="28" fillId="0" borderId="24" xfId="0" applyNumberFormat="1" applyFont="1" applyFill="1" applyBorder="1"/>
    <xf numFmtId="6" fontId="28" fillId="0" borderId="24" xfId="0" applyNumberFormat="1" applyFont="1" applyFill="1" applyBorder="1" applyAlignment="1">
      <alignment horizontal="right"/>
    </xf>
    <xf numFmtId="172" fontId="2" fillId="0" borderId="0" xfId="3" applyNumberFormat="1" applyBorder="1" applyProtection="1"/>
    <xf numFmtId="0" fontId="16" fillId="8" borderId="0" xfId="10" applyFont="1" applyFill="1" applyAlignment="1"/>
    <xf numFmtId="0" fontId="30" fillId="0" borderId="45" xfId="395" applyFont="1" applyBorder="1"/>
    <xf numFmtId="0" fontId="2" fillId="0" borderId="46" xfId="395" applyBorder="1"/>
    <xf numFmtId="0" fontId="8" fillId="0" borderId="46" xfId="10" applyFill="1" applyBorder="1"/>
    <xf numFmtId="0" fontId="8" fillId="0" borderId="47" xfId="10" applyFill="1" applyBorder="1"/>
    <xf numFmtId="0" fontId="2" fillId="0" borderId="2" xfId="395" applyBorder="1" applyAlignment="1">
      <alignment horizontal="center" wrapText="1"/>
    </xf>
    <xf numFmtId="0" fontId="53" fillId="0" borderId="0" xfId="395" applyFont="1"/>
    <xf numFmtId="0" fontId="54" fillId="0" borderId="0" xfId="395" applyFont="1"/>
    <xf numFmtId="9" fontId="0" fillId="0" borderId="2" xfId="9" applyNumberFormat="1" applyFont="1" applyBorder="1"/>
    <xf numFmtId="0" fontId="54" fillId="0" borderId="0" xfId="395" applyFont="1" applyFill="1"/>
    <xf numFmtId="0" fontId="24" fillId="0" borderId="4" xfId="395" applyFont="1" applyBorder="1" applyAlignment="1">
      <alignment horizontal="center" wrapText="1"/>
    </xf>
    <xf numFmtId="0" fontId="24" fillId="0" borderId="4" xfId="395" applyFont="1" applyBorder="1" applyAlignment="1">
      <alignment horizontal="center"/>
    </xf>
    <xf numFmtId="0" fontId="24" fillId="0" borderId="4" xfId="395" applyFont="1" applyFill="1" applyBorder="1" applyAlignment="1">
      <alignment horizontal="center" wrapText="1"/>
    </xf>
    <xf numFmtId="0" fontId="24" fillId="0" borderId="5" xfId="395" applyFont="1" applyFill="1" applyBorder="1" applyAlignment="1">
      <alignment horizontal="center"/>
    </xf>
    <xf numFmtId="0" fontId="55" fillId="0" borderId="0" xfId="0" applyFont="1"/>
    <xf numFmtId="0" fontId="16" fillId="8" borderId="0" xfId="10" applyFont="1" applyFill="1" applyAlignment="1">
      <alignment horizontal="left" vertical="center" wrapText="1"/>
    </xf>
    <xf numFmtId="171" fontId="28" fillId="17" borderId="26" xfId="64" applyNumberFormat="1" applyFont="1" applyFill="1" applyBorder="1" applyAlignment="1" applyProtection="1">
      <alignment horizontal="center"/>
    </xf>
    <xf numFmtId="0" fontId="28" fillId="12" borderId="36" xfId="0" applyFont="1" applyFill="1" applyBorder="1" applyAlignment="1">
      <alignment horizontal="center"/>
    </xf>
    <xf numFmtId="0" fontId="28" fillId="12" borderId="37" xfId="0" applyFont="1" applyFill="1" applyBorder="1" applyAlignment="1">
      <alignment horizontal="center"/>
    </xf>
    <xf numFmtId="169" fontId="28" fillId="17" borderId="26" xfId="64" applyNumberFormat="1" applyFont="1" applyFill="1" applyBorder="1" applyAlignment="1" applyProtection="1">
      <alignment horizontal="center"/>
    </xf>
    <xf numFmtId="169" fontId="28" fillId="13" borderId="26" xfId="0" applyNumberFormat="1" applyFont="1" applyFill="1" applyBorder="1" applyAlignment="1">
      <alignment horizontal="center"/>
    </xf>
    <xf numFmtId="0" fontId="0" fillId="0" borderId="37" xfId="0" applyBorder="1" applyAlignment="1">
      <alignment horizontal="center"/>
    </xf>
    <xf numFmtId="0" fontId="0" fillId="0" borderId="36" xfId="0" applyBorder="1" applyAlignment="1"/>
    <xf numFmtId="0" fontId="0" fillId="0" borderId="37" xfId="0" applyBorder="1" applyAlignment="1"/>
    <xf numFmtId="169" fontId="28" fillId="13" borderId="36" xfId="0" applyNumberFormat="1" applyFont="1" applyFill="1" applyBorder="1" applyAlignment="1">
      <alignment horizontal="center"/>
    </xf>
    <xf numFmtId="6" fontId="28" fillId="12" borderId="26" xfId="0" applyNumberFormat="1" applyFont="1" applyFill="1" applyBorder="1" applyAlignment="1">
      <alignment horizontal="center"/>
    </xf>
    <xf numFmtId="6" fontId="28" fillId="12" borderId="37" xfId="0" applyNumberFormat="1" applyFont="1" applyFill="1" applyBorder="1" applyAlignment="1">
      <alignment horizontal="center"/>
    </xf>
    <xf numFmtId="6" fontId="28" fillId="12" borderId="36" xfId="0" applyNumberFormat="1" applyFont="1" applyFill="1" applyBorder="1" applyAlignment="1">
      <alignment horizontal="center"/>
    </xf>
    <xf numFmtId="171" fontId="28" fillId="12" borderId="26" xfId="64" applyNumberFormat="1" applyFont="1" applyFill="1" applyBorder="1" applyAlignment="1" applyProtection="1">
      <alignment horizontal="center"/>
    </xf>
    <xf numFmtId="171" fontId="28" fillId="17" borderId="26" xfId="64" applyNumberFormat="1" applyFont="1" applyFill="1" applyBorder="1" applyAlignment="1" applyProtection="1">
      <alignment horizontal="center" wrapText="1"/>
    </xf>
    <xf numFmtId="0" fontId="28" fillId="12" borderId="36" xfId="0" applyFont="1" applyFill="1" applyBorder="1" applyAlignment="1">
      <alignment horizontal="center" wrapText="1"/>
    </xf>
    <xf numFmtId="0" fontId="28" fillId="12" borderId="37" xfId="0" applyFont="1" applyFill="1" applyBorder="1" applyAlignment="1">
      <alignment horizontal="center" wrapText="1"/>
    </xf>
    <xf numFmtId="169" fontId="28" fillId="12" borderId="26" xfId="64" applyNumberFormat="1" applyFont="1" applyFill="1" applyBorder="1" applyAlignment="1" applyProtection="1">
      <alignment horizontal="center" wrapText="1"/>
    </xf>
    <xf numFmtId="169" fontId="28" fillId="17" borderId="26" xfId="64" applyNumberFormat="1" applyFont="1" applyFill="1" applyBorder="1" applyAlignment="1" applyProtection="1">
      <alignment horizontal="center" wrapText="1"/>
    </xf>
  </cellXfs>
  <cellStyles count="398">
    <cellStyle name=" 1" xfId="11"/>
    <cellStyle name="Comma" xfId="396" builtinId="3"/>
    <cellStyle name="Comma 2" xfId="1"/>
    <cellStyle name="Comma 2 2" xfId="55"/>
    <cellStyle name="Comma 3" xfId="2"/>
    <cellStyle name="Comma 3 2" xfId="56"/>
    <cellStyle name="Comma 4" xfId="57"/>
    <cellStyle name="Comma 5" xfId="58"/>
    <cellStyle name="Comma 5 2" xfId="59"/>
    <cellStyle name="Comma 5 2 2" xfId="60"/>
    <cellStyle name="Comma 5 3" xfId="61"/>
    <cellStyle name="Comma 6" xfId="62"/>
    <cellStyle name="Comma 7" xfId="63"/>
    <cellStyle name="Currency" xfId="3" builtinId="4"/>
    <cellStyle name="Currency 2" xfId="64"/>
    <cellStyle name="Currency 2 10" xfId="65"/>
    <cellStyle name="Currency 2 100" xfId="66"/>
    <cellStyle name="Currency 2 101" xfId="67"/>
    <cellStyle name="Currency 2 102" xfId="68"/>
    <cellStyle name="Currency 2 103" xfId="69"/>
    <cellStyle name="Currency 2 104" xfId="70"/>
    <cellStyle name="Currency 2 105" xfId="71"/>
    <cellStyle name="Currency 2 106" xfId="72"/>
    <cellStyle name="Currency 2 107" xfId="73"/>
    <cellStyle name="Currency 2 108" xfId="74"/>
    <cellStyle name="Currency 2 109" xfId="75"/>
    <cellStyle name="Currency 2 11" xfId="76"/>
    <cellStyle name="Currency 2 110" xfId="77"/>
    <cellStyle name="Currency 2 111" xfId="78"/>
    <cellStyle name="Currency 2 112" xfId="79"/>
    <cellStyle name="Currency 2 113" xfId="80"/>
    <cellStyle name="Currency 2 114" xfId="81"/>
    <cellStyle name="Currency 2 115" xfId="82"/>
    <cellStyle name="Currency 2 116" xfId="83"/>
    <cellStyle name="Currency 2 117" xfId="84"/>
    <cellStyle name="Currency 2 118" xfId="85"/>
    <cellStyle name="Currency 2 119" xfId="86"/>
    <cellStyle name="Currency 2 12" xfId="87"/>
    <cellStyle name="Currency 2 120" xfId="88"/>
    <cellStyle name="Currency 2 121" xfId="89"/>
    <cellStyle name="Currency 2 122" xfId="90"/>
    <cellStyle name="Currency 2 123" xfId="91"/>
    <cellStyle name="Currency 2 124" xfId="92"/>
    <cellStyle name="Currency 2 125" xfId="93"/>
    <cellStyle name="Currency 2 126" xfId="94"/>
    <cellStyle name="Currency 2 127" xfId="95"/>
    <cellStyle name="Currency 2 128" xfId="96"/>
    <cellStyle name="Currency 2 129" xfId="97"/>
    <cellStyle name="Currency 2 13" xfId="98"/>
    <cellStyle name="Currency 2 130" xfId="99"/>
    <cellStyle name="Currency 2 131" xfId="100"/>
    <cellStyle name="Currency 2 132" xfId="101"/>
    <cellStyle name="Currency 2 133" xfId="102"/>
    <cellStyle name="Currency 2 134" xfId="103"/>
    <cellStyle name="Currency 2 135" xfId="104"/>
    <cellStyle name="Currency 2 136" xfId="105"/>
    <cellStyle name="Currency 2 137" xfId="106"/>
    <cellStyle name="Currency 2 138" xfId="107"/>
    <cellStyle name="Currency 2 139" xfId="108"/>
    <cellStyle name="Currency 2 14" xfId="109"/>
    <cellStyle name="Currency 2 140" xfId="110"/>
    <cellStyle name="Currency 2 141" xfId="111"/>
    <cellStyle name="Currency 2 142" xfId="112"/>
    <cellStyle name="Currency 2 143" xfId="113"/>
    <cellStyle name="Currency 2 144" xfId="114"/>
    <cellStyle name="Currency 2 145" xfId="115"/>
    <cellStyle name="Currency 2 146" xfId="116"/>
    <cellStyle name="Currency 2 147" xfId="117"/>
    <cellStyle name="Currency 2 148" xfId="118"/>
    <cellStyle name="Currency 2 149" xfId="119"/>
    <cellStyle name="Currency 2 15" xfId="120"/>
    <cellStyle name="Currency 2 150" xfId="121"/>
    <cellStyle name="Currency 2 151" xfId="122"/>
    <cellStyle name="Currency 2 152" xfId="123"/>
    <cellStyle name="Currency 2 153" xfId="124"/>
    <cellStyle name="Currency 2 154" xfId="125"/>
    <cellStyle name="Currency 2 155" xfId="126"/>
    <cellStyle name="Currency 2 156" xfId="127"/>
    <cellStyle name="Currency 2 157" xfId="128"/>
    <cellStyle name="Currency 2 158" xfId="129"/>
    <cellStyle name="Currency 2 159" xfId="130"/>
    <cellStyle name="Currency 2 16" xfId="131"/>
    <cellStyle name="Currency 2 160" xfId="132"/>
    <cellStyle name="Currency 2 161" xfId="133"/>
    <cellStyle name="Currency 2 162" xfId="134"/>
    <cellStyle name="Currency 2 163" xfId="135"/>
    <cellStyle name="Currency 2 164" xfId="136"/>
    <cellStyle name="Currency 2 165" xfId="137"/>
    <cellStyle name="Currency 2 166" xfId="138"/>
    <cellStyle name="Currency 2 167" xfId="139"/>
    <cellStyle name="Currency 2 168" xfId="140"/>
    <cellStyle name="Currency 2 169" xfId="141"/>
    <cellStyle name="Currency 2 17" xfId="142"/>
    <cellStyle name="Currency 2 170" xfId="143"/>
    <cellStyle name="Currency 2 171" xfId="144"/>
    <cellStyle name="Currency 2 172" xfId="145"/>
    <cellStyle name="Currency 2 173" xfId="146"/>
    <cellStyle name="Currency 2 174" xfId="147"/>
    <cellStyle name="Currency 2 175" xfId="148"/>
    <cellStyle name="Currency 2 176" xfId="149"/>
    <cellStyle name="Currency 2 177" xfId="150"/>
    <cellStyle name="Currency 2 178" xfId="151"/>
    <cellStyle name="Currency 2 179" xfId="152"/>
    <cellStyle name="Currency 2 18" xfId="153"/>
    <cellStyle name="Currency 2 180" xfId="154"/>
    <cellStyle name="Currency 2 181" xfId="155"/>
    <cellStyle name="Currency 2 182" xfId="156"/>
    <cellStyle name="Currency 2 183" xfId="157"/>
    <cellStyle name="Currency 2 184" xfId="158"/>
    <cellStyle name="Currency 2 185" xfId="159"/>
    <cellStyle name="Currency 2 186" xfId="160"/>
    <cellStyle name="Currency 2 187" xfId="161"/>
    <cellStyle name="Currency 2 188" xfId="162"/>
    <cellStyle name="Currency 2 189" xfId="163"/>
    <cellStyle name="Currency 2 19" xfId="164"/>
    <cellStyle name="Currency 2 190" xfId="165"/>
    <cellStyle name="Currency 2 191" xfId="166"/>
    <cellStyle name="Currency 2 192" xfId="167"/>
    <cellStyle name="Currency 2 193" xfId="168"/>
    <cellStyle name="Currency 2 194" xfId="169"/>
    <cellStyle name="Currency 2 195" xfId="170"/>
    <cellStyle name="Currency 2 196" xfId="171"/>
    <cellStyle name="Currency 2 197" xfId="172"/>
    <cellStyle name="Currency 2 198" xfId="173"/>
    <cellStyle name="Currency 2 199" xfId="174"/>
    <cellStyle name="Currency 2 2" xfId="175"/>
    <cellStyle name="Currency 2 20" xfId="176"/>
    <cellStyle name="Currency 2 200" xfId="177"/>
    <cellStyle name="Currency 2 201" xfId="178"/>
    <cellStyle name="Currency 2 202" xfId="179"/>
    <cellStyle name="Currency 2 203" xfId="180"/>
    <cellStyle name="Currency 2 204" xfId="181"/>
    <cellStyle name="Currency 2 205" xfId="182"/>
    <cellStyle name="Currency 2 206" xfId="183"/>
    <cellStyle name="Currency 2 207" xfId="184"/>
    <cellStyle name="Currency 2 208" xfId="185"/>
    <cellStyle name="Currency 2 209" xfId="186"/>
    <cellStyle name="Currency 2 21" xfId="187"/>
    <cellStyle name="Currency 2 210" xfId="188"/>
    <cellStyle name="Currency 2 211" xfId="189"/>
    <cellStyle name="Currency 2 212" xfId="190"/>
    <cellStyle name="Currency 2 213" xfId="191"/>
    <cellStyle name="Currency 2 214" xfId="192"/>
    <cellStyle name="Currency 2 215" xfId="193"/>
    <cellStyle name="Currency 2 216" xfId="194"/>
    <cellStyle name="Currency 2 217" xfId="195"/>
    <cellStyle name="Currency 2 218" xfId="196"/>
    <cellStyle name="Currency 2 219" xfId="197"/>
    <cellStyle name="Currency 2 22" xfId="198"/>
    <cellStyle name="Currency 2 220" xfId="199"/>
    <cellStyle name="Currency 2 221" xfId="200"/>
    <cellStyle name="Currency 2 222" xfId="201"/>
    <cellStyle name="Currency 2 223" xfId="202"/>
    <cellStyle name="Currency 2 224" xfId="203"/>
    <cellStyle name="Currency 2 225" xfId="204"/>
    <cellStyle name="Currency 2 226" xfId="205"/>
    <cellStyle name="Currency 2 227" xfId="206"/>
    <cellStyle name="Currency 2 228" xfId="207"/>
    <cellStyle name="Currency 2 229" xfId="208"/>
    <cellStyle name="Currency 2 23" xfId="209"/>
    <cellStyle name="Currency 2 230" xfId="210"/>
    <cellStyle name="Currency 2 231" xfId="211"/>
    <cellStyle name="Currency 2 232" xfId="212"/>
    <cellStyle name="Currency 2 233" xfId="213"/>
    <cellStyle name="Currency 2 234" xfId="214"/>
    <cellStyle name="Currency 2 235" xfId="215"/>
    <cellStyle name="Currency 2 236" xfId="216"/>
    <cellStyle name="Currency 2 237" xfId="217"/>
    <cellStyle name="Currency 2 238" xfId="218"/>
    <cellStyle name="Currency 2 239" xfId="219"/>
    <cellStyle name="Currency 2 24" xfId="220"/>
    <cellStyle name="Currency 2 240" xfId="221"/>
    <cellStyle name="Currency 2 241" xfId="222"/>
    <cellStyle name="Currency 2 242" xfId="223"/>
    <cellStyle name="Currency 2 243" xfId="224"/>
    <cellStyle name="Currency 2 244" xfId="225"/>
    <cellStyle name="Currency 2 245" xfId="226"/>
    <cellStyle name="Currency 2 246" xfId="227"/>
    <cellStyle name="Currency 2 247" xfId="228"/>
    <cellStyle name="Currency 2 248" xfId="229"/>
    <cellStyle name="Currency 2 249" xfId="230"/>
    <cellStyle name="Currency 2 25" xfId="231"/>
    <cellStyle name="Currency 2 250" xfId="232"/>
    <cellStyle name="Currency 2 251" xfId="233"/>
    <cellStyle name="Currency 2 252" xfId="234"/>
    <cellStyle name="Currency 2 253" xfId="235"/>
    <cellStyle name="Currency 2 254" xfId="236"/>
    <cellStyle name="Currency 2 26" xfId="237"/>
    <cellStyle name="Currency 2 27" xfId="238"/>
    <cellStyle name="Currency 2 28" xfId="239"/>
    <cellStyle name="Currency 2 29" xfId="240"/>
    <cellStyle name="Currency 2 3" xfId="241"/>
    <cellStyle name="Currency 2 30" xfId="242"/>
    <cellStyle name="Currency 2 31" xfId="243"/>
    <cellStyle name="Currency 2 32" xfId="244"/>
    <cellStyle name="Currency 2 33" xfId="245"/>
    <cellStyle name="Currency 2 34" xfId="246"/>
    <cellStyle name="Currency 2 35" xfId="247"/>
    <cellStyle name="Currency 2 36" xfId="248"/>
    <cellStyle name="Currency 2 37" xfId="249"/>
    <cellStyle name="Currency 2 38" xfId="250"/>
    <cellStyle name="Currency 2 39" xfId="251"/>
    <cellStyle name="Currency 2 4" xfId="252"/>
    <cellStyle name="Currency 2 40" xfId="253"/>
    <cellStyle name="Currency 2 41" xfId="254"/>
    <cellStyle name="Currency 2 42" xfId="255"/>
    <cellStyle name="Currency 2 43" xfId="256"/>
    <cellStyle name="Currency 2 44" xfId="257"/>
    <cellStyle name="Currency 2 45" xfId="258"/>
    <cellStyle name="Currency 2 46" xfId="259"/>
    <cellStyle name="Currency 2 47" xfId="260"/>
    <cellStyle name="Currency 2 48" xfId="261"/>
    <cellStyle name="Currency 2 49" xfId="262"/>
    <cellStyle name="Currency 2 5" xfId="263"/>
    <cellStyle name="Currency 2 50" xfId="264"/>
    <cellStyle name="Currency 2 51" xfId="265"/>
    <cellStyle name="Currency 2 52" xfId="266"/>
    <cellStyle name="Currency 2 53" xfId="267"/>
    <cellStyle name="Currency 2 54" xfId="268"/>
    <cellStyle name="Currency 2 55" xfId="269"/>
    <cellStyle name="Currency 2 56" xfId="270"/>
    <cellStyle name="Currency 2 57" xfId="271"/>
    <cellStyle name="Currency 2 58" xfId="272"/>
    <cellStyle name="Currency 2 59" xfId="273"/>
    <cellStyle name="Currency 2 6" xfId="274"/>
    <cellStyle name="Currency 2 60" xfId="275"/>
    <cellStyle name="Currency 2 61" xfId="276"/>
    <cellStyle name="Currency 2 62" xfId="277"/>
    <cellStyle name="Currency 2 63" xfId="278"/>
    <cellStyle name="Currency 2 64" xfId="279"/>
    <cellStyle name="Currency 2 65" xfId="280"/>
    <cellStyle name="Currency 2 66" xfId="281"/>
    <cellStyle name="Currency 2 67" xfId="282"/>
    <cellStyle name="Currency 2 68" xfId="283"/>
    <cellStyle name="Currency 2 69" xfId="284"/>
    <cellStyle name="Currency 2 7" xfId="285"/>
    <cellStyle name="Currency 2 70" xfId="286"/>
    <cellStyle name="Currency 2 71" xfId="287"/>
    <cellStyle name="Currency 2 72" xfId="288"/>
    <cellStyle name="Currency 2 73" xfId="289"/>
    <cellStyle name="Currency 2 74" xfId="290"/>
    <cellStyle name="Currency 2 75" xfId="291"/>
    <cellStyle name="Currency 2 76" xfId="292"/>
    <cellStyle name="Currency 2 77" xfId="293"/>
    <cellStyle name="Currency 2 78" xfId="294"/>
    <cellStyle name="Currency 2 79" xfId="295"/>
    <cellStyle name="Currency 2 8" xfId="296"/>
    <cellStyle name="Currency 2 80" xfId="297"/>
    <cellStyle name="Currency 2 81" xfId="298"/>
    <cellStyle name="Currency 2 82" xfId="299"/>
    <cellStyle name="Currency 2 83" xfId="300"/>
    <cellStyle name="Currency 2 84" xfId="301"/>
    <cellStyle name="Currency 2 85" xfId="302"/>
    <cellStyle name="Currency 2 86" xfId="303"/>
    <cellStyle name="Currency 2 87" xfId="304"/>
    <cellStyle name="Currency 2 88" xfId="305"/>
    <cellStyle name="Currency 2 89" xfId="306"/>
    <cellStyle name="Currency 2 9" xfId="307"/>
    <cellStyle name="Currency 2 90" xfId="308"/>
    <cellStyle name="Currency 2 91" xfId="309"/>
    <cellStyle name="Currency 2 92" xfId="310"/>
    <cellStyle name="Currency 2 93" xfId="311"/>
    <cellStyle name="Currency 2 94" xfId="312"/>
    <cellStyle name="Currency 2 95" xfId="313"/>
    <cellStyle name="Currency 2 96" xfId="314"/>
    <cellStyle name="Currency 2 97" xfId="315"/>
    <cellStyle name="Currency 2 98" xfId="316"/>
    <cellStyle name="Currency 2 99" xfId="317"/>
    <cellStyle name="Currency 3" xfId="318"/>
    <cellStyle name="Currency 3 2" xfId="319"/>
    <cellStyle name="Currency 3 2 2" xfId="320"/>
    <cellStyle name="Currency 3 3" xfId="321"/>
    <cellStyle name="Double Line 25.5" xfId="4"/>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7" builtinId="9"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Normal" xfId="0" builtinId="0"/>
    <cellStyle name="Normal 2" xfId="10"/>
    <cellStyle name="Normal 3" xfId="12"/>
    <cellStyle name="Normal 3 2" xfId="322"/>
    <cellStyle name="Normal 3 2 2" xfId="323"/>
    <cellStyle name="Normal 3 2 2 2" xfId="324"/>
    <cellStyle name="Normal 3 2 3" xfId="325"/>
    <cellStyle name="Normal 3 3" xfId="326"/>
    <cellStyle name="Normal 3 3 2" xfId="327"/>
    <cellStyle name="Normal 3 4" xfId="328"/>
    <cellStyle name="Normal 4" xfId="13"/>
    <cellStyle name="Normal 5" xfId="14"/>
    <cellStyle name="Normal 6" xfId="15"/>
    <cellStyle name="Normal 7" xfId="16"/>
    <cellStyle name="Normal 8" xfId="17"/>
    <cellStyle name="Normal 9" xfId="395"/>
    <cellStyle name="Normal_Ethernet" xfId="5"/>
    <cellStyle name="Normal_FTTx" xfId="6"/>
    <cellStyle name="Normal_Sheet1_1" xfId="7"/>
    <cellStyle name="Normal_Sonet_1" xfId="8"/>
    <cellStyle name="Percent" xfId="9" builtinId="5"/>
    <cellStyle name="Percent 2" xfId="329"/>
    <cellStyle name="Percent 3" xfId="330"/>
    <cellStyle name="Style 1" xfId="331"/>
    <cellStyle name="常规 3" xfId="1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FFFFCC"/>
      <color rgb="FFCCFF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Financials!$AB$174</c:f>
              <c:strCache>
                <c:ptCount val="1"/>
                <c:pt idx="0">
                  <c:v>Oclaro/Opnext</c:v>
                </c:pt>
              </c:strCache>
            </c:strRef>
          </c:tx>
          <c:spPr>
            <a:ln w="28575" cap="rnd">
              <a:solidFill>
                <a:schemeClr val="accent1"/>
              </a:solidFill>
              <a:round/>
            </a:ln>
            <a:effectLst/>
          </c:spPr>
          <c:marker>
            <c:symbol val="none"/>
          </c:marker>
          <c:cat>
            <c:numRef>
              <c:f>Financials!$AE$5:$AL$5</c:f>
              <c:numCache>
                <c:formatCode>General</c:formatCode>
                <c:ptCount val="8"/>
                <c:pt idx="0">
                  <c:v>2012</c:v>
                </c:pt>
                <c:pt idx="1">
                  <c:v>2013</c:v>
                </c:pt>
                <c:pt idx="2">
                  <c:v>2014</c:v>
                </c:pt>
                <c:pt idx="3">
                  <c:v>2015</c:v>
                </c:pt>
                <c:pt idx="4">
                  <c:v>2016</c:v>
                </c:pt>
                <c:pt idx="5">
                  <c:v>2017</c:v>
                </c:pt>
                <c:pt idx="6">
                  <c:v>2018</c:v>
                </c:pt>
                <c:pt idx="7">
                  <c:v>2019</c:v>
                </c:pt>
              </c:numCache>
            </c:numRef>
          </c:cat>
          <c:val>
            <c:numRef>
              <c:f>Financials!$AE$174:$AL$174</c:f>
              <c:numCache>
                <c:formatCode>0%;[Red]\(0%\)</c:formatCode>
                <c:ptCount val="8"/>
                <c:pt idx="0">
                  <c:v>-8.3264919297438234E-2</c:v>
                </c:pt>
                <c:pt idx="1">
                  <c:v>-5.776470588235294E-2</c:v>
                </c:pt>
                <c:pt idx="2">
                  <c:v>-0.21678373080692587</c:v>
                </c:pt>
                <c:pt idx="3">
                  <c:v>-7.907983808656141E-2</c:v>
                </c:pt>
                <c:pt idx="4">
                  <c:v>8.8425045230574123E-2</c:v>
                </c:pt>
                <c:pt idx="5">
                  <c:v>0.23016901208549462</c:v>
                </c:pt>
              </c:numCache>
            </c:numRef>
          </c:val>
          <c:smooth val="0"/>
          <c:extLst xmlns:c16r2="http://schemas.microsoft.com/office/drawing/2015/06/chart">
            <c:ext xmlns:c16="http://schemas.microsoft.com/office/drawing/2014/chart" uri="{C3380CC4-5D6E-409C-BE32-E72D297353CC}">
              <c16:uniqueId val="{00000000-A491-924C-A37A-3D72C5955449}"/>
            </c:ext>
          </c:extLst>
        </c:ser>
        <c:ser>
          <c:idx val="1"/>
          <c:order val="1"/>
          <c:tx>
            <c:strRef>
              <c:f>Financials!$AB$175</c:f>
              <c:strCache>
                <c:ptCount val="1"/>
                <c:pt idx="0">
                  <c:v>Applied Opto-electronics</c:v>
                </c:pt>
              </c:strCache>
            </c:strRef>
          </c:tx>
          <c:spPr>
            <a:ln w="28575" cap="rnd">
              <a:solidFill>
                <a:schemeClr val="accent2"/>
              </a:solidFill>
              <a:round/>
            </a:ln>
            <a:effectLst/>
          </c:spPr>
          <c:marker>
            <c:symbol val="none"/>
          </c:marker>
          <c:cat>
            <c:numRef>
              <c:f>Financials!$AE$5:$AL$5</c:f>
              <c:numCache>
                <c:formatCode>General</c:formatCode>
                <c:ptCount val="8"/>
                <c:pt idx="0">
                  <c:v>2012</c:v>
                </c:pt>
                <c:pt idx="1">
                  <c:v>2013</c:v>
                </c:pt>
                <c:pt idx="2">
                  <c:v>2014</c:v>
                </c:pt>
                <c:pt idx="3">
                  <c:v>2015</c:v>
                </c:pt>
                <c:pt idx="4">
                  <c:v>2016</c:v>
                </c:pt>
                <c:pt idx="5">
                  <c:v>2017</c:v>
                </c:pt>
                <c:pt idx="6">
                  <c:v>2018</c:v>
                </c:pt>
                <c:pt idx="7">
                  <c:v>2019</c:v>
                </c:pt>
              </c:numCache>
            </c:numRef>
          </c:cat>
          <c:val>
            <c:numRef>
              <c:f>Financials!$AE$175:$AL$175</c:f>
              <c:numCache>
                <c:formatCode>0%;[Red]\(0%\)</c:formatCode>
                <c:ptCount val="8"/>
                <c:pt idx="0">
                  <c:v>-1.9867549668874173E-2</c:v>
                </c:pt>
                <c:pt idx="1">
                  <c:v>-1.7470033154807448E-2</c:v>
                </c:pt>
                <c:pt idx="2">
                  <c:v>3.2975460122699383E-2</c:v>
                </c:pt>
                <c:pt idx="3">
                  <c:v>5.6872037914691947E-2</c:v>
                </c:pt>
                <c:pt idx="4">
                  <c:v>0.11967779056386652</c:v>
                </c:pt>
                <c:pt idx="5">
                  <c:v>0.193548049611073</c:v>
                </c:pt>
                <c:pt idx="6">
                  <c:v>7.8651685393258432E-3</c:v>
                </c:pt>
                <c:pt idx="7">
                  <c:v>-0.34604342176956282</c:v>
                </c:pt>
              </c:numCache>
            </c:numRef>
          </c:val>
          <c:smooth val="0"/>
          <c:extLst xmlns:c16r2="http://schemas.microsoft.com/office/drawing/2015/06/chart">
            <c:ext xmlns:c16="http://schemas.microsoft.com/office/drawing/2014/chart" uri="{C3380CC4-5D6E-409C-BE32-E72D297353CC}">
              <c16:uniqueId val="{00000001-A491-924C-A37A-3D72C5955449}"/>
            </c:ext>
          </c:extLst>
        </c:ser>
        <c:ser>
          <c:idx val="2"/>
          <c:order val="2"/>
          <c:tx>
            <c:strRef>
              <c:f>Financials!$AB$176</c:f>
              <c:strCache>
                <c:ptCount val="1"/>
                <c:pt idx="0">
                  <c:v>Acacia Communications</c:v>
                </c:pt>
              </c:strCache>
            </c:strRef>
          </c:tx>
          <c:spPr>
            <a:ln w="28575" cap="rnd">
              <a:solidFill>
                <a:schemeClr val="accent3"/>
              </a:solidFill>
              <a:round/>
            </a:ln>
            <a:effectLst/>
          </c:spPr>
          <c:marker>
            <c:symbol val="none"/>
          </c:marker>
          <c:cat>
            <c:numRef>
              <c:f>Financials!$AE$5:$AL$5</c:f>
              <c:numCache>
                <c:formatCode>General</c:formatCode>
                <c:ptCount val="8"/>
                <c:pt idx="0">
                  <c:v>2012</c:v>
                </c:pt>
                <c:pt idx="1">
                  <c:v>2013</c:v>
                </c:pt>
                <c:pt idx="2">
                  <c:v>2014</c:v>
                </c:pt>
                <c:pt idx="3">
                  <c:v>2015</c:v>
                </c:pt>
                <c:pt idx="4">
                  <c:v>2016</c:v>
                </c:pt>
                <c:pt idx="5">
                  <c:v>2017</c:v>
                </c:pt>
                <c:pt idx="6">
                  <c:v>2018</c:v>
                </c:pt>
                <c:pt idx="7">
                  <c:v>2019</c:v>
                </c:pt>
              </c:numCache>
            </c:numRef>
          </c:cat>
          <c:val>
            <c:numRef>
              <c:f>Financials!$AE$176:$AL$176</c:f>
              <c:numCache>
                <c:formatCode>0%;[Red]\(0%\)</c:formatCode>
                <c:ptCount val="8"/>
                <c:pt idx="1">
                  <c:v>-1.5363416267449647E-2</c:v>
                </c:pt>
                <c:pt idx="2">
                  <c:v>9.2454559131255373E-2</c:v>
                </c:pt>
                <c:pt idx="3">
                  <c:v>0.1695000334649622</c:v>
                </c:pt>
                <c:pt idx="4">
                  <c:v>0.27508361204013376</c:v>
                </c:pt>
                <c:pt idx="5">
                  <c:v>0.10124663160244862</c:v>
                </c:pt>
                <c:pt idx="6">
                  <c:v>1.445882352941176E-2</c:v>
                </c:pt>
                <c:pt idx="7">
                  <c:v>7.0672724103274839E-2</c:v>
                </c:pt>
              </c:numCache>
            </c:numRef>
          </c:val>
          <c:smooth val="0"/>
          <c:extLst xmlns:c16r2="http://schemas.microsoft.com/office/drawing/2015/06/chart">
            <c:ext xmlns:c16="http://schemas.microsoft.com/office/drawing/2014/chart" uri="{C3380CC4-5D6E-409C-BE32-E72D297353CC}">
              <c16:uniqueId val="{00000002-A491-924C-A37A-3D72C5955449}"/>
            </c:ext>
          </c:extLst>
        </c:ser>
        <c:dLbls>
          <c:showLegendKey val="0"/>
          <c:showVal val="0"/>
          <c:showCatName val="0"/>
          <c:showSerName val="0"/>
          <c:showPercent val="0"/>
          <c:showBubbleSize val="0"/>
        </c:dLbls>
        <c:marker val="1"/>
        <c:smooth val="0"/>
        <c:axId val="231189120"/>
        <c:axId val="233865984"/>
      </c:lineChart>
      <c:catAx>
        <c:axId val="231189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3865984"/>
        <c:crossesAt val="-0.4"/>
        <c:auto val="1"/>
        <c:lblAlgn val="ctr"/>
        <c:lblOffset val="100"/>
        <c:noMultiLvlLbl val="0"/>
      </c:catAx>
      <c:valAx>
        <c:axId val="2338659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Net Margin (%)</a:t>
                </a:r>
              </a:p>
            </c:rich>
          </c:tx>
          <c:layout>
            <c:manualLayout>
              <c:xMode val="edge"/>
              <c:yMode val="edge"/>
              <c:x val="1.6887816646562123E-2"/>
              <c:y val="0.35111644874665898"/>
            </c:manualLayout>
          </c:layout>
          <c:overlay val="0"/>
          <c:spPr>
            <a:noFill/>
            <a:ln>
              <a:noFill/>
            </a:ln>
            <a:effectLst/>
          </c:spPr>
        </c:title>
        <c:numFmt formatCode="0%;[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1189120"/>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211210021056186"/>
          <c:y val="9.7744360902256494E-2"/>
          <c:w val="0.71962235015264386"/>
          <c:h val="0.79282542209066309"/>
        </c:manualLayout>
      </c:layout>
      <c:lineChart>
        <c:grouping val="standard"/>
        <c:varyColors val="0"/>
        <c:ser>
          <c:idx val="0"/>
          <c:order val="0"/>
          <c:tx>
            <c:strRef>
              <c:f>'Fragmentation by Segment'!$B$34</c:f>
              <c:strCache>
                <c:ptCount val="1"/>
                <c:pt idx="0">
                  <c:v>Top 2</c:v>
                </c:pt>
              </c:strCache>
            </c:strRef>
          </c:tx>
          <c:cat>
            <c:numRef>
              <c:f>'Fragmentation by Segment'!$G$33:$Q$33</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'Fragmentation by Segment'!$G$34:$Q$34</c:f>
              <c:numCache>
                <c:formatCode>0%</c:formatCode>
                <c:ptCount val="11"/>
                <c:pt idx="0">
                  <c:v>0.97912822635135133</c:v>
                </c:pt>
                <c:pt idx="1">
                  <c:v>0.99</c:v>
                </c:pt>
                <c:pt idx="2">
                  <c:v>0.99</c:v>
                </c:pt>
              </c:numCache>
            </c:numRef>
          </c:val>
          <c:smooth val="0"/>
          <c:extLst xmlns:c16r2="http://schemas.microsoft.com/office/drawing/2015/06/chart">
            <c:ext xmlns:c16="http://schemas.microsoft.com/office/drawing/2014/chart" uri="{C3380CC4-5D6E-409C-BE32-E72D297353CC}">
              <c16:uniqueId val="{00000000-D191-BC4C-A3EE-F3298A2D5474}"/>
            </c:ext>
          </c:extLst>
        </c:ser>
        <c:ser>
          <c:idx val="1"/>
          <c:order val="1"/>
          <c:tx>
            <c:strRef>
              <c:f>'Fragmentation by Segment'!$B$35</c:f>
              <c:strCache>
                <c:ptCount val="1"/>
                <c:pt idx="0">
                  <c:v>Top 3-5</c:v>
                </c:pt>
              </c:strCache>
            </c:strRef>
          </c:tx>
          <c:cat>
            <c:numRef>
              <c:f>'Fragmentation by Segment'!$G$33:$Q$33</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'Fragmentation by Segment'!$G$35:$Q$35</c:f>
              <c:numCache>
                <c:formatCode>0%</c:formatCode>
                <c:ptCount val="11"/>
                <c:pt idx="0">
                  <c:v>0.02</c:v>
                </c:pt>
                <c:pt idx="1">
                  <c:v>0.01</c:v>
                </c:pt>
                <c:pt idx="2">
                  <c:v>0.01</c:v>
                </c:pt>
              </c:numCache>
            </c:numRef>
          </c:val>
          <c:smooth val="0"/>
          <c:extLst xmlns:c16r2="http://schemas.microsoft.com/office/drawing/2015/06/chart">
            <c:ext xmlns:c16="http://schemas.microsoft.com/office/drawing/2014/chart" uri="{C3380CC4-5D6E-409C-BE32-E72D297353CC}">
              <c16:uniqueId val="{00000001-D191-BC4C-A3EE-F3298A2D5474}"/>
            </c:ext>
          </c:extLst>
        </c:ser>
        <c:ser>
          <c:idx val="2"/>
          <c:order val="2"/>
          <c:tx>
            <c:strRef>
              <c:f>'Fragmentation by Segment'!$B$36</c:f>
              <c:strCache>
                <c:ptCount val="1"/>
                <c:pt idx="0">
                  <c:v>The Rest</c:v>
                </c:pt>
              </c:strCache>
            </c:strRef>
          </c:tx>
          <c:cat>
            <c:numRef>
              <c:f>'Fragmentation by Segment'!$G$33:$Q$33</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'Fragmentation by Segment'!$G$36:$Q$36</c:f>
              <c:numCache>
                <c:formatCode>0%</c:formatCode>
                <c:ptCount val="11"/>
                <c:pt idx="0">
                  <c:v>0</c:v>
                </c:pt>
                <c:pt idx="1">
                  <c:v>0</c:v>
                </c:pt>
                <c:pt idx="2">
                  <c:v>0</c:v>
                </c:pt>
              </c:numCache>
            </c:numRef>
          </c:val>
          <c:smooth val="0"/>
          <c:extLst xmlns:c16r2="http://schemas.microsoft.com/office/drawing/2015/06/chart">
            <c:ext xmlns:c16="http://schemas.microsoft.com/office/drawing/2014/chart" uri="{C3380CC4-5D6E-409C-BE32-E72D297353CC}">
              <c16:uniqueId val="{00000002-D191-BC4C-A3EE-F3298A2D5474}"/>
            </c:ext>
          </c:extLst>
        </c:ser>
        <c:dLbls>
          <c:showLegendKey val="0"/>
          <c:showVal val="0"/>
          <c:showCatName val="0"/>
          <c:showSerName val="0"/>
          <c:showPercent val="0"/>
          <c:showBubbleSize val="0"/>
        </c:dLbls>
        <c:marker val="1"/>
        <c:smooth val="0"/>
        <c:axId val="230454400"/>
        <c:axId val="230455936"/>
      </c:lineChart>
      <c:catAx>
        <c:axId val="230454400"/>
        <c:scaling>
          <c:orientation val="minMax"/>
        </c:scaling>
        <c:delete val="0"/>
        <c:axPos val="b"/>
        <c:numFmt formatCode="General" sourceLinked="1"/>
        <c:majorTickMark val="out"/>
        <c:minorTickMark val="none"/>
        <c:tickLblPos val="nextTo"/>
        <c:txPr>
          <a:bodyPr rot="0" vert="horz"/>
          <a:lstStyle/>
          <a:p>
            <a:pPr>
              <a:defRPr sz="1100"/>
            </a:pPr>
            <a:endParaRPr lang="en-US"/>
          </a:p>
        </c:txPr>
        <c:crossAx val="230455936"/>
        <c:crosses val="autoZero"/>
        <c:auto val="1"/>
        <c:lblAlgn val="ctr"/>
        <c:lblOffset val="100"/>
        <c:tickLblSkip val="1"/>
        <c:tickMarkSkip val="1"/>
        <c:noMultiLvlLbl val="0"/>
      </c:catAx>
      <c:valAx>
        <c:axId val="230455936"/>
        <c:scaling>
          <c:orientation val="minMax"/>
          <c:max val="1"/>
        </c:scaling>
        <c:delete val="0"/>
        <c:axPos val="l"/>
        <c:majorGridlines/>
        <c:title>
          <c:tx>
            <c:rich>
              <a:bodyPr/>
              <a:lstStyle/>
              <a:p>
                <a:pPr>
                  <a:defRPr sz="1200"/>
                </a:pPr>
                <a:r>
                  <a:rPr lang="en-US" sz="1200"/>
                  <a:t>Market Share</a:t>
                </a:r>
              </a:p>
            </c:rich>
          </c:tx>
          <c:layout>
            <c:manualLayout>
              <c:xMode val="edge"/>
              <c:yMode val="edge"/>
              <c:x val="2.0896326098546008E-2"/>
              <c:y val="0.30697978195750664"/>
            </c:manualLayout>
          </c:layout>
          <c:overlay val="0"/>
        </c:title>
        <c:numFmt formatCode="0%" sourceLinked="1"/>
        <c:majorTickMark val="out"/>
        <c:minorTickMark val="none"/>
        <c:tickLblPos val="nextTo"/>
        <c:txPr>
          <a:bodyPr rot="0" vert="horz"/>
          <a:lstStyle/>
          <a:p>
            <a:pPr>
              <a:defRPr sz="1100"/>
            </a:pPr>
            <a:endParaRPr lang="en-US"/>
          </a:p>
        </c:txPr>
        <c:crossAx val="230454400"/>
        <c:crosses val="autoZero"/>
        <c:crossBetween val="between"/>
        <c:majorUnit val="0.2"/>
      </c:valAx>
    </c:plotArea>
    <c:legend>
      <c:legendPos val="r"/>
      <c:layout>
        <c:manualLayout>
          <c:xMode val="edge"/>
          <c:yMode val="edge"/>
          <c:x val="0.85277276644198108"/>
          <c:y val="0.28243907011623548"/>
          <c:w val="0.13895004796207344"/>
          <c:h val="0.38843193584080371"/>
        </c:manualLayout>
      </c:layout>
      <c:overlay val="0"/>
    </c:legend>
    <c:plotVisOnly val="1"/>
    <c:dispBlanksAs val="gap"/>
    <c:showDLblsOverMax val="0"/>
  </c:chart>
  <c:printSettings>
    <c:headerFooter alignWithMargins="0"/>
    <c:pageMargins b="1" l="0.750000000000003" r="0.750000000000003"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35514462917417"/>
          <c:y val="7.8285785944006425E-2"/>
          <c:w val="0.73137867140065815"/>
          <c:h val="0.82142717375434438"/>
        </c:manualLayout>
      </c:layout>
      <c:scatterChart>
        <c:scatterStyle val="smoothMarker"/>
        <c:varyColors val="0"/>
        <c:ser>
          <c:idx val="0"/>
          <c:order val="0"/>
          <c:tx>
            <c:strRef>
              <c:f>'Fragmentation by Segment'!$B$52</c:f>
              <c:strCache>
                <c:ptCount val="1"/>
                <c:pt idx="0">
                  <c:v>Top 3</c:v>
                </c:pt>
              </c:strCache>
            </c:strRef>
          </c:tx>
          <c:xVal>
            <c:numRef>
              <c:f>'Fragmentation by Segment'!$G$51:$Q$51</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xVal>
          <c:yVal>
            <c:numRef>
              <c:f>'Fragmentation by Segment'!$G$52:$Q$52</c:f>
              <c:numCache>
                <c:formatCode>0%</c:formatCode>
                <c:ptCount val="11"/>
                <c:pt idx="0">
                  <c:v>0.52343486020872154</c:v>
                </c:pt>
                <c:pt idx="1">
                  <c:v>0.53348943959055661</c:v>
                </c:pt>
                <c:pt idx="2">
                  <c:v>0.68</c:v>
                </c:pt>
              </c:numCache>
            </c:numRef>
          </c:yVal>
          <c:smooth val="1"/>
          <c:extLst xmlns:c16r2="http://schemas.microsoft.com/office/drawing/2015/06/chart">
            <c:ext xmlns:c16="http://schemas.microsoft.com/office/drawing/2014/chart" uri="{C3380CC4-5D6E-409C-BE32-E72D297353CC}">
              <c16:uniqueId val="{00000000-ED09-E940-9139-5E777C21BC53}"/>
            </c:ext>
          </c:extLst>
        </c:ser>
        <c:ser>
          <c:idx val="1"/>
          <c:order val="1"/>
          <c:tx>
            <c:strRef>
              <c:f>'Fragmentation by Segment'!$B$53</c:f>
              <c:strCache>
                <c:ptCount val="1"/>
                <c:pt idx="0">
                  <c:v>Top 4-6</c:v>
                </c:pt>
              </c:strCache>
            </c:strRef>
          </c:tx>
          <c:xVal>
            <c:numRef>
              <c:f>'Fragmentation by Segment'!$G$51:$Q$51</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xVal>
          <c:yVal>
            <c:numRef>
              <c:f>'Fragmentation by Segment'!$G$53:$Q$53</c:f>
              <c:numCache>
                <c:formatCode>0%</c:formatCode>
                <c:ptCount val="11"/>
                <c:pt idx="0">
                  <c:v>0.28207904907779269</c:v>
                </c:pt>
                <c:pt idx="1">
                  <c:v>0.26449480398945519</c:v>
                </c:pt>
                <c:pt idx="2">
                  <c:v>0.24</c:v>
                </c:pt>
              </c:numCache>
            </c:numRef>
          </c:yVal>
          <c:smooth val="1"/>
          <c:extLst xmlns:c16r2="http://schemas.microsoft.com/office/drawing/2015/06/chart">
            <c:ext xmlns:c16="http://schemas.microsoft.com/office/drawing/2014/chart" uri="{C3380CC4-5D6E-409C-BE32-E72D297353CC}">
              <c16:uniqueId val="{00000001-ED09-E940-9139-5E777C21BC53}"/>
            </c:ext>
          </c:extLst>
        </c:ser>
        <c:ser>
          <c:idx val="2"/>
          <c:order val="2"/>
          <c:tx>
            <c:strRef>
              <c:f>'Fragmentation by Segment'!$B$54</c:f>
              <c:strCache>
                <c:ptCount val="1"/>
                <c:pt idx="0">
                  <c:v>Top 7-10</c:v>
                </c:pt>
              </c:strCache>
            </c:strRef>
          </c:tx>
          <c:xVal>
            <c:numRef>
              <c:f>'Fragmentation by Segment'!$G$51:$Q$51</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xVal>
          <c:yVal>
            <c:numRef>
              <c:f>'Fragmentation by Segment'!$G$54:$Q$54</c:f>
              <c:numCache>
                <c:formatCode>0%</c:formatCode>
                <c:ptCount val="11"/>
                <c:pt idx="0">
                  <c:v>8.6858372331849829E-2</c:v>
                </c:pt>
                <c:pt idx="1">
                  <c:v>0.14863322671353252</c:v>
                </c:pt>
                <c:pt idx="2">
                  <c:v>0.03</c:v>
                </c:pt>
              </c:numCache>
            </c:numRef>
          </c:yVal>
          <c:smooth val="1"/>
          <c:extLst xmlns:c16r2="http://schemas.microsoft.com/office/drawing/2015/06/chart">
            <c:ext xmlns:c16="http://schemas.microsoft.com/office/drawing/2014/chart" uri="{C3380CC4-5D6E-409C-BE32-E72D297353CC}">
              <c16:uniqueId val="{00000002-ED09-E940-9139-5E777C21BC53}"/>
            </c:ext>
          </c:extLst>
        </c:ser>
        <c:ser>
          <c:idx val="3"/>
          <c:order val="3"/>
          <c:tx>
            <c:strRef>
              <c:f>'Fragmentation by Segment'!$B$55</c:f>
              <c:strCache>
                <c:ptCount val="1"/>
                <c:pt idx="0">
                  <c:v>The Rest</c:v>
                </c:pt>
              </c:strCache>
            </c:strRef>
          </c:tx>
          <c:xVal>
            <c:numRef>
              <c:f>'Fragmentation by Segment'!$G$51:$Q$51</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xVal>
          <c:yVal>
            <c:numRef>
              <c:f>'Fragmentation by Segment'!$G$55:$Q$55</c:f>
              <c:numCache>
                <c:formatCode>0%</c:formatCode>
                <c:ptCount val="11"/>
                <c:pt idx="0">
                  <c:v>0.10762771838163598</c:v>
                </c:pt>
                <c:pt idx="1">
                  <c:v>5.3382529706455739E-2</c:v>
                </c:pt>
                <c:pt idx="2">
                  <c:v>4.9999999999999933E-2</c:v>
                </c:pt>
              </c:numCache>
            </c:numRef>
          </c:yVal>
          <c:smooth val="1"/>
          <c:extLst xmlns:c16r2="http://schemas.microsoft.com/office/drawing/2015/06/chart">
            <c:ext xmlns:c16="http://schemas.microsoft.com/office/drawing/2014/chart" uri="{C3380CC4-5D6E-409C-BE32-E72D297353CC}">
              <c16:uniqueId val="{00000003-ED09-E940-9139-5E777C21BC53}"/>
            </c:ext>
          </c:extLst>
        </c:ser>
        <c:dLbls>
          <c:showLegendKey val="0"/>
          <c:showVal val="0"/>
          <c:showCatName val="0"/>
          <c:showSerName val="0"/>
          <c:showPercent val="0"/>
          <c:showBubbleSize val="0"/>
        </c:dLbls>
        <c:axId val="230488704"/>
        <c:axId val="230490496"/>
      </c:scatterChart>
      <c:valAx>
        <c:axId val="230488704"/>
        <c:scaling>
          <c:orientation val="minMax"/>
          <c:max val="2020"/>
          <c:min val="2010"/>
        </c:scaling>
        <c:delete val="0"/>
        <c:axPos val="b"/>
        <c:numFmt formatCode="General" sourceLinked="1"/>
        <c:majorTickMark val="out"/>
        <c:minorTickMark val="none"/>
        <c:tickLblPos val="nextTo"/>
        <c:txPr>
          <a:bodyPr rot="0" vert="horz"/>
          <a:lstStyle/>
          <a:p>
            <a:pPr>
              <a:defRPr sz="1100"/>
            </a:pPr>
            <a:endParaRPr lang="en-US"/>
          </a:p>
        </c:txPr>
        <c:crossAx val="230490496"/>
        <c:crosses val="autoZero"/>
        <c:crossBetween val="midCat"/>
        <c:majorUnit val="1"/>
        <c:minorUnit val="1"/>
      </c:valAx>
      <c:valAx>
        <c:axId val="230490496"/>
        <c:scaling>
          <c:orientation val="minMax"/>
        </c:scaling>
        <c:delete val="0"/>
        <c:axPos val="l"/>
        <c:majorGridlines/>
        <c:title>
          <c:tx>
            <c:rich>
              <a:bodyPr/>
              <a:lstStyle/>
              <a:p>
                <a:pPr>
                  <a:defRPr sz="1200">
                    <a:solidFill>
                      <a:schemeClr val="tx1"/>
                    </a:solidFill>
                  </a:defRPr>
                </a:pPr>
                <a:r>
                  <a:rPr lang="en-US" sz="1200">
                    <a:solidFill>
                      <a:schemeClr val="tx1"/>
                    </a:solidFill>
                  </a:rPr>
                  <a:t>Market Share</a:t>
                </a:r>
              </a:p>
            </c:rich>
          </c:tx>
          <c:layout>
            <c:manualLayout>
              <c:xMode val="edge"/>
              <c:yMode val="edge"/>
              <c:x val="1.2919445750090316E-2"/>
              <c:y val="0.31610821696978636"/>
            </c:manualLayout>
          </c:layout>
          <c:overlay val="0"/>
        </c:title>
        <c:numFmt formatCode="0%" sourceLinked="1"/>
        <c:majorTickMark val="out"/>
        <c:minorTickMark val="none"/>
        <c:tickLblPos val="nextTo"/>
        <c:txPr>
          <a:bodyPr rot="0" vert="horz"/>
          <a:lstStyle/>
          <a:p>
            <a:pPr>
              <a:defRPr sz="1100"/>
            </a:pPr>
            <a:endParaRPr lang="en-US"/>
          </a:p>
        </c:txPr>
        <c:crossAx val="230488704"/>
        <c:crosses val="autoZero"/>
        <c:crossBetween val="midCat"/>
        <c:majorUnit val="0.2"/>
      </c:valAx>
    </c:plotArea>
    <c:legend>
      <c:legendPos val="r"/>
      <c:layout>
        <c:manualLayout>
          <c:xMode val="edge"/>
          <c:yMode val="edge"/>
          <c:x val="0.86473132397670815"/>
          <c:y val="0.34274288836474909"/>
          <c:w val="0.13483662064044882"/>
          <c:h val="0.31414388190040543"/>
        </c:manualLayout>
      </c:layout>
      <c:overlay val="0"/>
    </c:legend>
    <c:plotVisOnly val="1"/>
    <c:dispBlanksAs val="gap"/>
    <c:showDLblsOverMax val="0"/>
  </c:chart>
  <c:txPr>
    <a:bodyPr/>
    <a:lstStyle/>
    <a:p>
      <a:pPr>
        <a:defRPr>
          <a:solidFill>
            <a:schemeClr val="tx1"/>
          </a:solidFill>
        </a:defRPr>
      </a:pPr>
      <a:endParaRPr lang="en-US"/>
    </a:p>
  </c:txPr>
  <c:printSettings>
    <c:headerFooter alignWithMargins="0"/>
    <c:pageMargins b="1" l="0.750000000000003" r="0.750000000000003"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74172140359729"/>
          <c:y val="7.1993173600081103E-2"/>
          <c:w val="0.7288835153905725"/>
          <c:h val="0.82750329492075281"/>
        </c:manualLayout>
      </c:layout>
      <c:scatterChart>
        <c:scatterStyle val="smoothMarker"/>
        <c:varyColors val="0"/>
        <c:ser>
          <c:idx val="0"/>
          <c:order val="0"/>
          <c:tx>
            <c:strRef>
              <c:f>'Fragmentation by Segment'!$B$70</c:f>
              <c:strCache>
                <c:ptCount val="1"/>
                <c:pt idx="0">
                  <c:v>Top 3</c:v>
                </c:pt>
              </c:strCache>
            </c:strRef>
          </c:tx>
          <c:xVal>
            <c:numRef>
              <c:f>'Fragmentation by Segment'!$G$69:$Q$69</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xVal>
          <c:yVal>
            <c:numRef>
              <c:f>'Fragmentation by Segment'!$G$70:$Q$70</c:f>
              <c:numCache>
                <c:formatCode>0%</c:formatCode>
                <c:ptCount val="11"/>
                <c:pt idx="0">
                  <c:v>0.54478558746736294</c:v>
                </c:pt>
                <c:pt idx="1">
                  <c:v>0.5</c:v>
                </c:pt>
                <c:pt idx="2">
                  <c:v>0.42</c:v>
                </c:pt>
                <c:pt idx="3">
                  <c:v>0.52</c:v>
                </c:pt>
              </c:numCache>
            </c:numRef>
          </c:yVal>
          <c:smooth val="1"/>
          <c:extLst xmlns:c16r2="http://schemas.microsoft.com/office/drawing/2015/06/chart">
            <c:ext xmlns:c16="http://schemas.microsoft.com/office/drawing/2014/chart" uri="{C3380CC4-5D6E-409C-BE32-E72D297353CC}">
              <c16:uniqueId val="{00000000-1FDA-4A43-8C12-8AF0BD04FEE8}"/>
            </c:ext>
          </c:extLst>
        </c:ser>
        <c:ser>
          <c:idx val="1"/>
          <c:order val="1"/>
          <c:tx>
            <c:strRef>
              <c:f>'Fragmentation by Segment'!$B$71</c:f>
              <c:strCache>
                <c:ptCount val="1"/>
                <c:pt idx="0">
                  <c:v>Top 4-6</c:v>
                </c:pt>
              </c:strCache>
            </c:strRef>
          </c:tx>
          <c:xVal>
            <c:numRef>
              <c:f>'Fragmentation by Segment'!$G$69:$Q$69</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xVal>
          <c:yVal>
            <c:numRef>
              <c:f>'Fragmentation by Segment'!$G$71:$Q$71</c:f>
              <c:numCache>
                <c:formatCode>0%</c:formatCode>
                <c:ptCount val="11"/>
                <c:pt idx="0">
                  <c:v>0.28041893733681467</c:v>
                </c:pt>
                <c:pt idx="1">
                  <c:v>0.24214435146443516</c:v>
                </c:pt>
                <c:pt idx="2">
                  <c:v>0.2</c:v>
                </c:pt>
                <c:pt idx="3">
                  <c:v>0.2</c:v>
                </c:pt>
              </c:numCache>
            </c:numRef>
          </c:yVal>
          <c:smooth val="1"/>
          <c:extLst xmlns:c16r2="http://schemas.microsoft.com/office/drawing/2015/06/chart">
            <c:ext xmlns:c16="http://schemas.microsoft.com/office/drawing/2014/chart" uri="{C3380CC4-5D6E-409C-BE32-E72D297353CC}">
              <c16:uniqueId val="{00000001-1FDA-4A43-8C12-8AF0BD04FEE8}"/>
            </c:ext>
          </c:extLst>
        </c:ser>
        <c:ser>
          <c:idx val="2"/>
          <c:order val="2"/>
          <c:tx>
            <c:strRef>
              <c:f>'Fragmentation by Segment'!$B$72</c:f>
              <c:strCache>
                <c:ptCount val="1"/>
                <c:pt idx="0">
                  <c:v>The Rest</c:v>
                </c:pt>
              </c:strCache>
            </c:strRef>
          </c:tx>
          <c:xVal>
            <c:numRef>
              <c:f>'Fragmentation by Segment'!$G$69:$Q$69</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xVal>
          <c:yVal>
            <c:numRef>
              <c:f>'Fragmentation by Segment'!$G$72:$Q$72</c:f>
              <c:numCache>
                <c:formatCode>0%</c:formatCode>
                <c:ptCount val="11"/>
                <c:pt idx="0">
                  <c:v>0.17479547519582239</c:v>
                </c:pt>
                <c:pt idx="1">
                  <c:v>0.25785564853556486</c:v>
                </c:pt>
                <c:pt idx="2">
                  <c:v>0.38000000000000006</c:v>
                </c:pt>
                <c:pt idx="3">
                  <c:v>0.27999999999999997</c:v>
                </c:pt>
              </c:numCache>
            </c:numRef>
          </c:yVal>
          <c:smooth val="1"/>
          <c:extLst xmlns:c16r2="http://schemas.microsoft.com/office/drawing/2015/06/chart">
            <c:ext xmlns:c16="http://schemas.microsoft.com/office/drawing/2014/chart" uri="{C3380CC4-5D6E-409C-BE32-E72D297353CC}">
              <c16:uniqueId val="{00000002-1FDA-4A43-8C12-8AF0BD04FEE8}"/>
            </c:ext>
          </c:extLst>
        </c:ser>
        <c:dLbls>
          <c:showLegendKey val="0"/>
          <c:showVal val="0"/>
          <c:showCatName val="0"/>
          <c:showSerName val="0"/>
          <c:showPercent val="0"/>
          <c:showBubbleSize val="0"/>
        </c:dLbls>
        <c:axId val="230530048"/>
        <c:axId val="230552320"/>
      </c:scatterChart>
      <c:valAx>
        <c:axId val="230530048"/>
        <c:scaling>
          <c:orientation val="minMax"/>
          <c:max val="2020"/>
          <c:min val="2010"/>
        </c:scaling>
        <c:delete val="0"/>
        <c:axPos val="b"/>
        <c:numFmt formatCode="General" sourceLinked="1"/>
        <c:majorTickMark val="out"/>
        <c:minorTickMark val="none"/>
        <c:tickLblPos val="nextTo"/>
        <c:txPr>
          <a:bodyPr rot="0" vert="horz"/>
          <a:lstStyle/>
          <a:p>
            <a:pPr>
              <a:defRPr sz="1100"/>
            </a:pPr>
            <a:endParaRPr lang="en-US"/>
          </a:p>
        </c:txPr>
        <c:crossAx val="230552320"/>
        <c:crosses val="autoZero"/>
        <c:crossBetween val="midCat"/>
        <c:majorUnit val="1"/>
        <c:minorUnit val="1"/>
      </c:valAx>
      <c:valAx>
        <c:axId val="230552320"/>
        <c:scaling>
          <c:orientation val="minMax"/>
        </c:scaling>
        <c:delete val="0"/>
        <c:axPos val="l"/>
        <c:majorGridlines/>
        <c:title>
          <c:tx>
            <c:rich>
              <a:bodyPr/>
              <a:lstStyle/>
              <a:p>
                <a:pPr>
                  <a:defRPr sz="1200"/>
                </a:pPr>
                <a:r>
                  <a:rPr lang="en-US" sz="1200"/>
                  <a:t>Market Share</a:t>
                </a:r>
              </a:p>
            </c:rich>
          </c:tx>
          <c:layout>
            <c:manualLayout>
              <c:xMode val="edge"/>
              <c:yMode val="edge"/>
              <c:x val="1.8300159332068321E-2"/>
              <c:y val="0.31845155621641713"/>
            </c:manualLayout>
          </c:layout>
          <c:overlay val="0"/>
        </c:title>
        <c:numFmt formatCode="0%" sourceLinked="1"/>
        <c:majorTickMark val="out"/>
        <c:minorTickMark val="none"/>
        <c:tickLblPos val="nextTo"/>
        <c:txPr>
          <a:bodyPr rot="0" vert="horz"/>
          <a:lstStyle/>
          <a:p>
            <a:pPr>
              <a:defRPr sz="1100"/>
            </a:pPr>
            <a:endParaRPr lang="en-US"/>
          </a:p>
        </c:txPr>
        <c:crossAx val="230530048"/>
        <c:crosses val="autoZero"/>
        <c:crossBetween val="midCat"/>
        <c:majorUnit val="0.2"/>
      </c:valAx>
    </c:plotArea>
    <c:legend>
      <c:legendPos val="r"/>
      <c:layout>
        <c:manualLayout>
          <c:xMode val="edge"/>
          <c:yMode val="edge"/>
          <c:x val="0.84042450453292705"/>
          <c:y val="0.24394173904227637"/>
          <c:w val="0.144395164293946"/>
          <c:h val="0.44117197796627355"/>
        </c:manualLayout>
      </c:layout>
      <c:overlay val="0"/>
    </c:legend>
    <c:plotVisOnly val="1"/>
    <c:dispBlanksAs val="gap"/>
    <c:showDLblsOverMax val="0"/>
  </c:chart>
  <c:printSettings>
    <c:headerFooter alignWithMargins="0"/>
    <c:pageMargins b="1" l="0.750000000000003" r="0.750000000000003"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5612146756401"/>
          <c:y val="0.10218388940236503"/>
          <c:w val="0.71515531531773024"/>
          <c:h val="0.79523581139562816"/>
        </c:manualLayout>
      </c:layout>
      <c:scatterChart>
        <c:scatterStyle val="smoothMarker"/>
        <c:varyColors val="0"/>
        <c:ser>
          <c:idx val="0"/>
          <c:order val="0"/>
          <c:tx>
            <c:strRef>
              <c:f>'Fragmentation by Segment'!$B$90</c:f>
              <c:strCache>
                <c:ptCount val="1"/>
                <c:pt idx="0">
                  <c:v>Top 3</c:v>
                </c:pt>
              </c:strCache>
            </c:strRef>
          </c:tx>
          <c:xVal>
            <c:numRef>
              <c:f>'Fragmentation by Segment'!$C$89:$I$89</c:f>
              <c:numCache>
                <c:formatCode>General</c:formatCode>
                <c:ptCount val="7"/>
                <c:pt idx="0">
                  <c:v>2014</c:v>
                </c:pt>
                <c:pt idx="1">
                  <c:v>2015</c:v>
                </c:pt>
                <c:pt idx="2">
                  <c:v>2016</c:v>
                </c:pt>
                <c:pt idx="3">
                  <c:v>2017</c:v>
                </c:pt>
                <c:pt idx="4">
                  <c:v>2018</c:v>
                </c:pt>
                <c:pt idx="5">
                  <c:v>2019</c:v>
                </c:pt>
                <c:pt idx="6">
                  <c:v>2020</c:v>
                </c:pt>
              </c:numCache>
            </c:numRef>
          </c:xVal>
          <c:yVal>
            <c:numRef>
              <c:f>'Fragmentation by Segment'!$C$90:$I$90</c:f>
              <c:numCache>
                <c:formatCode>0%</c:formatCode>
                <c:ptCount val="7"/>
                <c:pt idx="0">
                  <c:v>0.46298288726394643</c:v>
                </c:pt>
              </c:numCache>
            </c:numRef>
          </c:yVal>
          <c:smooth val="1"/>
          <c:extLst xmlns:c16r2="http://schemas.microsoft.com/office/drawing/2015/06/chart">
            <c:ext xmlns:c16="http://schemas.microsoft.com/office/drawing/2014/chart" uri="{C3380CC4-5D6E-409C-BE32-E72D297353CC}">
              <c16:uniqueId val="{00000000-D240-EA43-815E-6661DEAC02D8}"/>
            </c:ext>
          </c:extLst>
        </c:ser>
        <c:ser>
          <c:idx val="1"/>
          <c:order val="1"/>
          <c:tx>
            <c:strRef>
              <c:f>'Fragmentation by Segment'!$B$91</c:f>
              <c:strCache>
                <c:ptCount val="1"/>
                <c:pt idx="0">
                  <c:v>Top 4-6</c:v>
                </c:pt>
              </c:strCache>
            </c:strRef>
          </c:tx>
          <c:xVal>
            <c:numRef>
              <c:f>'Fragmentation by Segment'!$C$89:$I$89</c:f>
              <c:numCache>
                <c:formatCode>General</c:formatCode>
                <c:ptCount val="7"/>
                <c:pt idx="0">
                  <c:v>2014</c:v>
                </c:pt>
                <c:pt idx="1">
                  <c:v>2015</c:v>
                </c:pt>
                <c:pt idx="2">
                  <c:v>2016</c:v>
                </c:pt>
                <c:pt idx="3">
                  <c:v>2017</c:v>
                </c:pt>
                <c:pt idx="4">
                  <c:v>2018</c:v>
                </c:pt>
                <c:pt idx="5">
                  <c:v>2019</c:v>
                </c:pt>
                <c:pt idx="6">
                  <c:v>2020</c:v>
                </c:pt>
              </c:numCache>
            </c:numRef>
          </c:xVal>
          <c:yVal>
            <c:numRef>
              <c:f>'Fragmentation by Segment'!$C$91:$I$91</c:f>
              <c:numCache>
                <c:formatCode>0%</c:formatCode>
                <c:ptCount val="7"/>
                <c:pt idx="0">
                  <c:v>0.3409420653470025</c:v>
                </c:pt>
              </c:numCache>
            </c:numRef>
          </c:yVal>
          <c:smooth val="1"/>
          <c:extLst xmlns:c16r2="http://schemas.microsoft.com/office/drawing/2015/06/chart">
            <c:ext xmlns:c16="http://schemas.microsoft.com/office/drawing/2014/chart" uri="{C3380CC4-5D6E-409C-BE32-E72D297353CC}">
              <c16:uniqueId val="{00000001-D240-EA43-815E-6661DEAC02D8}"/>
            </c:ext>
          </c:extLst>
        </c:ser>
        <c:ser>
          <c:idx val="2"/>
          <c:order val="2"/>
          <c:tx>
            <c:strRef>
              <c:f>'Fragmentation by Segment'!$B$92</c:f>
              <c:strCache>
                <c:ptCount val="1"/>
                <c:pt idx="0">
                  <c:v>The Rest</c:v>
                </c:pt>
              </c:strCache>
            </c:strRef>
          </c:tx>
          <c:xVal>
            <c:numRef>
              <c:f>'Fragmentation by Segment'!$C$89:$I$89</c:f>
              <c:numCache>
                <c:formatCode>General</c:formatCode>
                <c:ptCount val="7"/>
                <c:pt idx="0">
                  <c:v>2014</c:v>
                </c:pt>
                <c:pt idx="1">
                  <c:v>2015</c:v>
                </c:pt>
                <c:pt idx="2">
                  <c:v>2016</c:v>
                </c:pt>
                <c:pt idx="3">
                  <c:v>2017</c:v>
                </c:pt>
                <c:pt idx="4">
                  <c:v>2018</c:v>
                </c:pt>
                <c:pt idx="5">
                  <c:v>2019</c:v>
                </c:pt>
                <c:pt idx="6">
                  <c:v>2020</c:v>
                </c:pt>
              </c:numCache>
            </c:numRef>
          </c:xVal>
          <c:yVal>
            <c:numRef>
              <c:f>'Fragmentation by Segment'!$C$92:$I$92</c:f>
              <c:numCache>
                <c:formatCode>0%</c:formatCode>
                <c:ptCount val="7"/>
                <c:pt idx="0">
                  <c:v>0.19607504738905107</c:v>
                </c:pt>
              </c:numCache>
            </c:numRef>
          </c:yVal>
          <c:smooth val="1"/>
          <c:extLst xmlns:c16r2="http://schemas.microsoft.com/office/drawing/2015/06/chart">
            <c:ext xmlns:c16="http://schemas.microsoft.com/office/drawing/2014/chart" uri="{C3380CC4-5D6E-409C-BE32-E72D297353CC}">
              <c16:uniqueId val="{00000002-D240-EA43-815E-6661DEAC02D8}"/>
            </c:ext>
          </c:extLst>
        </c:ser>
        <c:dLbls>
          <c:showLegendKey val="0"/>
          <c:showVal val="0"/>
          <c:showCatName val="0"/>
          <c:showSerName val="0"/>
          <c:showPercent val="0"/>
          <c:showBubbleSize val="0"/>
        </c:dLbls>
        <c:axId val="230632832"/>
        <c:axId val="230638720"/>
      </c:scatterChart>
      <c:valAx>
        <c:axId val="230632832"/>
        <c:scaling>
          <c:orientation val="minMax"/>
          <c:max val="2020"/>
          <c:min val="2014"/>
        </c:scaling>
        <c:delete val="0"/>
        <c:axPos val="b"/>
        <c:numFmt formatCode="General" sourceLinked="1"/>
        <c:majorTickMark val="out"/>
        <c:minorTickMark val="none"/>
        <c:tickLblPos val="nextTo"/>
        <c:txPr>
          <a:bodyPr rot="0" vert="horz"/>
          <a:lstStyle/>
          <a:p>
            <a:pPr>
              <a:defRPr sz="1100"/>
            </a:pPr>
            <a:endParaRPr lang="en-US"/>
          </a:p>
        </c:txPr>
        <c:crossAx val="230638720"/>
        <c:crosses val="autoZero"/>
        <c:crossBetween val="midCat"/>
        <c:majorUnit val="1"/>
        <c:minorUnit val="1"/>
      </c:valAx>
      <c:valAx>
        <c:axId val="230638720"/>
        <c:scaling>
          <c:orientation val="minMax"/>
        </c:scaling>
        <c:delete val="0"/>
        <c:axPos val="l"/>
        <c:majorGridlines/>
        <c:title>
          <c:tx>
            <c:rich>
              <a:bodyPr/>
              <a:lstStyle/>
              <a:p>
                <a:pPr>
                  <a:defRPr sz="1200"/>
                </a:pPr>
                <a:r>
                  <a:rPr lang="en-US" sz="1200"/>
                  <a:t>Market Share</a:t>
                </a:r>
              </a:p>
            </c:rich>
          </c:tx>
          <c:layout>
            <c:manualLayout>
              <c:xMode val="edge"/>
              <c:yMode val="edge"/>
              <c:x val="9.0839018133231086E-3"/>
              <c:y val="0.30587140941511726"/>
            </c:manualLayout>
          </c:layout>
          <c:overlay val="0"/>
        </c:title>
        <c:numFmt formatCode="0%" sourceLinked="1"/>
        <c:majorTickMark val="out"/>
        <c:minorTickMark val="none"/>
        <c:tickLblPos val="nextTo"/>
        <c:txPr>
          <a:bodyPr rot="0" vert="horz"/>
          <a:lstStyle/>
          <a:p>
            <a:pPr>
              <a:defRPr sz="1100"/>
            </a:pPr>
            <a:endParaRPr lang="en-US"/>
          </a:p>
        </c:txPr>
        <c:crossAx val="230632832"/>
        <c:crosses val="autoZero"/>
        <c:crossBetween val="midCat"/>
        <c:majorUnit val="0.2"/>
      </c:valAx>
    </c:plotArea>
    <c:legend>
      <c:legendPos val="r"/>
      <c:layout>
        <c:manualLayout>
          <c:xMode val="edge"/>
          <c:yMode val="edge"/>
          <c:x val="0.85202990419745894"/>
          <c:y val="0.23698244750541481"/>
          <c:w val="0.144395164293946"/>
          <c:h val="0.43778533465516545"/>
        </c:manualLayout>
      </c:layout>
      <c:overlay val="0"/>
    </c:legend>
    <c:plotVisOnly val="1"/>
    <c:dispBlanksAs val="gap"/>
    <c:showDLblsOverMax val="0"/>
  </c:chart>
  <c:printSettings>
    <c:headerFooter alignWithMargins="0"/>
    <c:pageMargins b="1" l="0.750000000000003" r="0.750000000000003"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5612146756401"/>
          <c:y val="0.10218388940236503"/>
          <c:w val="0.71515531531773024"/>
          <c:h val="0.79523581139562816"/>
        </c:manualLayout>
      </c:layout>
      <c:scatterChart>
        <c:scatterStyle val="smoothMarker"/>
        <c:varyColors val="0"/>
        <c:ser>
          <c:idx val="0"/>
          <c:order val="0"/>
          <c:tx>
            <c:strRef>
              <c:f>'Fragmentation by Segment'!$B$90</c:f>
              <c:strCache>
                <c:ptCount val="1"/>
                <c:pt idx="0">
                  <c:v>Top 3</c:v>
                </c:pt>
              </c:strCache>
            </c:strRef>
          </c:tx>
          <c:xVal>
            <c:numRef>
              <c:f>'Fragmentation by Segment'!$L$115:$Q$115</c:f>
              <c:numCache>
                <c:formatCode>General</c:formatCode>
                <c:ptCount val="6"/>
                <c:pt idx="0">
                  <c:v>2015</c:v>
                </c:pt>
                <c:pt idx="1">
                  <c:v>2016</c:v>
                </c:pt>
                <c:pt idx="2">
                  <c:v>2017</c:v>
                </c:pt>
                <c:pt idx="3">
                  <c:v>2018</c:v>
                </c:pt>
                <c:pt idx="4">
                  <c:v>2019</c:v>
                </c:pt>
                <c:pt idx="5">
                  <c:v>2020</c:v>
                </c:pt>
              </c:numCache>
            </c:numRef>
          </c:xVal>
          <c:yVal>
            <c:numRef>
              <c:f>'Fragmentation by Segment'!$L$116:$Q$116</c:f>
              <c:numCache>
                <c:formatCode>0%</c:formatCode>
                <c:ptCount val="6"/>
                <c:pt idx="0">
                  <c:v>0.67</c:v>
                </c:pt>
                <c:pt idx="1">
                  <c:v>0.77</c:v>
                </c:pt>
              </c:numCache>
            </c:numRef>
          </c:yVal>
          <c:smooth val="1"/>
          <c:extLst xmlns:c16r2="http://schemas.microsoft.com/office/drawing/2015/06/chart">
            <c:ext xmlns:c16="http://schemas.microsoft.com/office/drawing/2014/chart" uri="{C3380CC4-5D6E-409C-BE32-E72D297353CC}">
              <c16:uniqueId val="{00000000-3FE1-7843-9A06-808ABFD5342C}"/>
            </c:ext>
          </c:extLst>
        </c:ser>
        <c:ser>
          <c:idx val="2"/>
          <c:order val="1"/>
          <c:tx>
            <c:strRef>
              <c:f>'Fragmentation by Segment'!$B$92</c:f>
              <c:strCache>
                <c:ptCount val="1"/>
                <c:pt idx="0">
                  <c:v>The Rest</c:v>
                </c:pt>
              </c:strCache>
            </c:strRef>
          </c:tx>
          <c:xVal>
            <c:numRef>
              <c:f>'Fragmentation by Segment'!$L$115:$Q$115</c:f>
              <c:numCache>
                <c:formatCode>General</c:formatCode>
                <c:ptCount val="6"/>
                <c:pt idx="0">
                  <c:v>2015</c:v>
                </c:pt>
                <c:pt idx="1">
                  <c:v>2016</c:v>
                </c:pt>
                <c:pt idx="2">
                  <c:v>2017</c:v>
                </c:pt>
                <c:pt idx="3">
                  <c:v>2018</c:v>
                </c:pt>
                <c:pt idx="4">
                  <c:v>2019</c:v>
                </c:pt>
                <c:pt idx="5">
                  <c:v>2020</c:v>
                </c:pt>
              </c:numCache>
            </c:numRef>
          </c:xVal>
          <c:yVal>
            <c:numRef>
              <c:f>'Fragmentation by Segment'!$L$117:$Q$117</c:f>
              <c:numCache>
                <c:formatCode>0%</c:formatCode>
                <c:ptCount val="6"/>
                <c:pt idx="0">
                  <c:v>0.32999999999999996</c:v>
                </c:pt>
                <c:pt idx="1">
                  <c:v>0.23</c:v>
                </c:pt>
              </c:numCache>
            </c:numRef>
          </c:yVal>
          <c:smooth val="1"/>
          <c:extLst xmlns:c16r2="http://schemas.microsoft.com/office/drawing/2015/06/chart">
            <c:ext xmlns:c16="http://schemas.microsoft.com/office/drawing/2014/chart" uri="{C3380CC4-5D6E-409C-BE32-E72D297353CC}">
              <c16:uniqueId val="{00000002-3FE1-7843-9A06-808ABFD5342C}"/>
            </c:ext>
          </c:extLst>
        </c:ser>
        <c:dLbls>
          <c:showLegendKey val="0"/>
          <c:showVal val="0"/>
          <c:showCatName val="0"/>
          <c:showSerName val="0"/>
          <c:showPercent val="0"/>
          <c:showBubbleSize val="0"/>
        </c:dLbls>
        <c:axId val="230673024"/>
        <c:axId val="230674816"/>
      </c:scatterChart>
      <c:valAx>
        <c:axId val="230673024"/>
        <c:scaling>
          <c:orientation val="minMax"/>
          <c:max val="2020"/>
          <c:min val="2015"/>
        </c:scaling>
        <c:delete val="0"/>
        <c:axPos val="b"/>
        <c:numFmt formatCode="General" sourceLinked="1"/>
        <c:majorTickMark val="out"/>
        <c:minorTickMark val="none"/>
        <c:tickLblPos val="nextTo"/>
        <c:txPr>
          <a:bodyPr rot="0" vert="horz"/>
          <a:lstStyle/>
          <a:p>
            <a:pPr>
              <a:defRPr sz="1100"/>
            </a:pPr>
            <a:endParaRPr lang="en-US"/>
          </a:p>
        </c:txPr>
        <c:crossAx val="230674816"/>
        <c:crosses val="autoZero"/>
        <c:crossBetween val="midCat"/>
        <c:majorUnit val="1"/>
        <c:minorUnit val="1"/>
      </c:valAx>
      <c:valAx>
        <c:axId val="230674816"/>
        <c:scaling>
          <c:orientation val="minMax"/>
        </c:scaling>
        <c:delete val="0"/>
        <c:axPos val="l"/>
        <c:majorGridlines/>
        <c:title>
          <c:tx>
            <c:rich>
              <a:bodyPr/>
              <a:lstStyle/>
              <a:p>
                <a:pPr>
                  <a:defRPr sz="1200"/>
                </a:pPr>
                <a:r>
                  <a:rPr lang="en-US" sz="1200"/>
                  <a:t>Market Share</a:t>
                </a:r>
              </a:p>
            </c:rich>
          </c:tx>
          <c:layout>
            <c:manualLayout>
              <c:xMode val="edge"/>
              <c:yMode val="edge"/>
              <c:x val="9.0839018133231086E-3"/>
              <c:y val="0.30587140941511726"/>
            </c:manualLayout>
          </c:layout>
          <c:overlay val="0"/>
        </c:title>
        <c:numFmt formatCode="0%" sourceLinked="1"/>
        <c:majorTickMark val="out"/>
        <c:minorTickMark val="none"/>
        <c:tickLblPos val="nextTo"/>
        <c:txPr>
          <a:bodyPr rot="0" vert="horz"/>
          <a:lstStyle/>
          <a:p>
            <a:pPr>
              <a:defRPr sz="1100"/>
            </a:pPr>
            <a:endParaRPr lang="en-US"/>
          </a:p>
        </c:txPr>
        <c:crossAx val="230673024"/>
        <c:crosses val="autoZero"/>
        <c:crossBetween val="midCat"/>
        <c:majorUnit val="0.2"/>
      </c:valAx>
    </c:plotArea>
    <c:legend>
      <c:legendPos val="r"/>
      <c:layout>
        <c:manualLayout>
          <c:xMode val="edge"/>
          <c:yMode val="edge"/>
          <c:x val="0.85202990419745894"/>
          <c:y val="0.23698244750541481"/>
          <c:w val="0.144395164293946"/>
          <c:h val="0.43778533465516545"/>
        </c:manualLayout>
      </c:layout>
      <c:overlay val="0"/>
    </c:legend>
    <c:plotVisOnly val="1"/>
    <c:dispBlanksAs val="gap"/>
    <c:showDLblsOverMax val="0"/>
  </c:chart>
  <c:printSettings>
    <c:headerFooter alignWithMargins="0"/>
    <c:pageMargins b="1" l="0.750000000000003" r="0.750000000000003"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56331035987707"/>
          <c:y val="4.8280401120072765E-2"/>
          <c:w val="0.83381110848441875"/>
          <c:h val="0.83435894981212455"/>
        </c:manualLayout>
      </c:layout>
      <c:lineChart>
        <c:grouping val="standard"/>
        <c:varyColors val="0"/>
        <c:ser>
          <c:idx val="0"/>
          <c:order val="0"/>
          <c:tx>
            <c:strRef>
              <c:f>'Chapter 4 charts'!$B$19</c:f>
              <c:strCache>
                <c:ptCount val="1"/>
                <c:pt idx="0">
                  <c:v>Huawei</c:v>
                </c:pt>
              </c:strCache>
            </c:strRef>
          </c:tx>
          <c:marker>
            <c:symbol val="diamond"/>
            <c:size val="4"/>
          </c:marker>
          <c:cat>
            <c:numRef>
              <c:f>'Chapter 4 charts'!$C$18:$T$18</c:f>
              <c:numCache>
                <c:formatCode>General</c:formatCode>
                <c:ptCount val="18"/>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numCache>
            </c:numRef>
          </c:cat>
          <c:val>
            <c:numRef>
              <c:f>'Chapter 4 charts'!$C$19:$T$19</c:f>
              <c:numCache>
                <c:formatCode>_("$"* #,##0_);_("$"* \(#,##0\);_("$"* "-"??_);_(@_)</c:formatCode>
                <c:ptCount val="18"/>
                <c:pt idx="0">
                  <c:v>3</c:v>
                </c:pt>
                <c:pt idx="1">
                  <c:v>4</c:v>
                </c:pt>
                <c:pt idx="2">
                  <c:v>6</c:v>
                </c:pt>
                <c:pt idx="3">
                  <c:v>9</c:v>
                </c:pt>
                <c:pt idx="4">
                  <c:v>12.56</c:v>
                </c:pt>
                <c:pt idx="5">
                  <c:v>18.318999999999999</c:v>
                </c:pt>
                <c:pt idx="6">
                  <c:v>21.7924258</c:v>
                </c:pt>
              </c:numCache>
            </c:numRef>
          </c:val>
          <c:smooth val="0"/>
          <c:extLst xmlns:c16r2="http://schemas.microsoft.com/office/drawing/2015/06/chart">
            <c:ext xmlns:c16="http://schemas.microsoft.com/office/drawing/2014/chart" uri="{C3380CC4-5D6E-409C-BE32-E72D297353CC}">
              <c16:uniqueId val="{00000000-920F-BD46-97CD-F083B42DD9B5}"/>
            </c:ext>
          </c:extLst>
        </c:ser>
        <c:ser>
          <c:idx val="1"/>
          <c:order val="1"/>
          <c:tx>
            <c:strRef>
              <c:f>'Chapter 4 charts'!$B$21</c:f>
              <c:strCache>
                <c:ptCount val="1"/>
                <c:pt idx="0">
                  <c:v>Ericsson</c:v>
                </c:pt>
              </c:strCache>
            </c:strRef>
          </c:tx>
          <c:marker>
            <c:symbol val="square"/>
            <c:size val="4"/>
          </c:marker>
          <c:cat>
            <c:numRef>
              <c:f>'Chapter 4 charts'!$C$18:$T$18</c:f>
              <c:numCache>
                <c:formatCode>General</c:formatCode>
                <c:ptCount val="18"/>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numCache>
            </c:numRef>
          </c:cat>
          <c:val>
            <c:numRef>
              <c:f>'Chapter 4 charts'!$C$21:$T$21</c:f>
              <c:numCache>
                <c:formatCode>_("$"* #,##0_);_("$"* \(#,##0\);_("$"* "-"??_);_(@_)</c:formatCode>
                <c:ptCount val="18"/>
                <c:pt idx="0">
                  <c:v>19</c:v>
                </c:pt>
                <c:pt idx="1">
                  <c:v>18</c:v>
                </c:pt>
                <c:pt idx="2">
                  <c:v>21</c:v>
                </c:pt>
                <c:pt idx="3">
                  <c:v>24</c:v>
                </c:pt>
                <c:pt idx="4">
                  <c:v>28.211040000000001</c:v>
                </c:pt>
                <c:pt idx="5">
                  <c:v>31.586260000000003</c:v>
                </c:pt>
                <c:pt idx="6">
                  <c:v>27.191730000000003</c:v>
                </c:pt>
              </c:numCache>
            </c:numRef>
          </c:val>
          <c:smooth val="0"/>
          <c:extLst xmlns:c16r2="http://schemas.microsoft.com/office/drawing/2015/06/chart">
            <c:ext xmlns:c16="http://schemas.microsoft.com/office/drawing/2014/chart" uri="{C3380CC4-5D6E-409C-BE32-E72D297353CC}">
              <c16:uniqueId val="{00000001-920F-BD46-97CD-F083B42DD9B5}"/>
            </c:ext>
          </c:extLst>
        </c:ser>
        <c:ser>
          <c:idx val="3"/>
          <c:order val="2"/>
          <c:tx>
            <c:strRef>
              <c:f>'Chapter 4 charts'!$B$20</c:f>
              <c:strCache>
                <c:ptCount val="1"/>
                <c:pt idx="0">
                  <c:v>Huawei networks</c:v>
                </c:pt>
              </c:strCache>
            </c:strRef>
          </c:tx>
          <c:cat>
            <c:numRef>
              <c:f>'Chapter 4 charts'!$C$18:$T$18</c:f>
              <c:numCache>
                <c:formatCode>General</c:formatCode>
                <c:ptCount val="18"/>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numCache>
            </c:numRef>
          </c:cat>
          <c:val>
            <c:numRef>
              <c:f>'Chapter 4 charts'!$C$20:$T$20</c:f>
              <c:numCache>
                <c:formatCode>_("$"* #,##0_);_("$"* \(#,##0\);_("$"* "-"??_);_(@_)</c:formatCode>
                <c:ptCount val="18"/>
                <c:pt idx="6">
                  <c:v>14.611666600000001</c:v>
                </c:pt>
              </c:numCache>
            </c:numRef>
          </c:val>
          <c:smooth val="0"/>
          <c:extLst xmlns:c16r2="http://schemas.microsoft.com/office/drawing/2015/06/chart">
            <c:ext xmlns:c16="http://schemas.microsoft.com/office/drawing/2014/chart" uri="{C3380CC4-5D6E-409C-BE32-E72D297353CC}">
              <c16:uniqueId val="{00000002-920F-BD46-97CD-F083B42DD9B5}"/>
            </c:ext>
          </c:extLst>
        </c:ser>
        <c:ser>
          <c:idx val="2"/>
          <c:order val="3"/>
          <c:tx>
            <c:strRef>
              <c:f>'Chapter 4 charts'!$B$22</c:f>
              <c:strCache>
                <c:ptCount val="1"/>
                <c:pt idx="0">
                  <c:v>Nokia</c:v>
                </c:pt>
              </c:strCache>
            </c:strRef>
          </c:tx>
          <c:marker>
            <c:symbol val="triangle"/>
            <c:size val="4"/>
          </c:marker>
          <c:cat>
            <c:numRef>
              <c:f>'Chapter 4 charts'!$C$18:$T$18</c:f>
              <c:numCache>
                <c:formatCode>General</c:formatCode>
                <c:ptCount val="18"/>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numCache>
            </c:numRef>
          </c:cat>
          <c:val>
            <c:numRef>
              <c:f>'Chapter 4 charts'!$C$22:$T$22</c:f>
              <c:numCache>
                <c:formatCode>_("$"* #,##0_);_("$"* \(#,##0\);_("$"* "-"??_);_(@_)</c:formatCode>
                <c:ptCount val="18"/>
                <c:pt idx="0">
                  <c:v>26.425565020901594</c:v>
                </c:pt>
                <c:pt idx="1">
                  <c:v>29.220299416076536</c:v>
                </c:pt>
                <c:pt idx="2">
                  <c:v>33.133307214702597</c:v>
                </c:pt>
                <c:pt idx="3">
                  <c:v>34.473977161500812</c:v>
                </c:pt>
                <c:pt idx="4">
                  <c:v>43.813460899999995</c:v>
                </c:pt>
                <c:pt idx="5">
                  <c:v>47.303517800000002</c:v>
                </c:pt>
                <c:pt idx="6">
                  <c:v>38.710565600000002</c:v>
                </c:pt>
              </c:numCache>
            </c:numRef>
          </c:val>
          <c:smooth val="0"/>
          <c:extLst xmlns:c16r2="http://schemas.microsoft.com/office/drawing/2015/06/chart">
            <c:ext xmlns:c16="http://schemas.microsoft.com/office/drawing/2014/chart" uri="{C3380CC4-5D6E-409C-BE32-E72D297353CC}">
              <c16:uniqueId val="{00000003-920F-BD46-97CD-F083B42DD9B5}"/>
            </c:ext>
          </c:extLst>
        </c:ser>
        <c:dLbls>
          <c:showLegendKey val="0"/>
          <c:showVal val="0"/>
          <c:showCatName val="0"/>
          <c:showSerName val="0"/>
          <c:showPercent val="0"/>
          <c:showBubbleSize val="0"/>
        </c:dLbls>
        <c:marker val="1"/>
        <c:smooth val="0"/>
        <c:axId val="230707968"/>
        <c:axId val="230709504"/>
      </c:lineChart>
      <c:catAx>
        <c:axId val="230707968"/>
        <c:scaling>
          <c:orientation val="minMax"/>
        </c:scaling>
        <c:delete val="0"/>
        <c:axPos val="b"/>
        <c:numFmt formatCode="General" sourceLinked="1"/>
        <c:majorTickMark val="out"/>
        <c:minorTickMark val="none"/>
        <c:tickLblPos val="nextTo"/>
        <c:txPr>
          <a:bodyPr/>
          <a:lstStyle/>
          <a:p>
            <a:pPr>
              <a:defRPr sz="700"/>
            </a:pPr>
            <a:endParaRPr lang="en-US"/>
          </a:p>
        </c:txPr>
        <c:crossAx val="230709504"/>
        <c:crosses val="autoZero"/>
        <c:auto val="1"/>
        <c:lblAlgn val="ctr"/>
        <c:lblOffset val="100"/>
        <c:noMultiLvlLbl val="0"/>
      </c:catAx>
      <c:valAx>
        <c:axId val="230709504"/>
        <c:scaling>
          <c:orientation val="minMax"/>
        </c:scaling>
        <c:delete val="0"/>
        <c:axPos val="l"/>
        <c:majorGridlines/>
        <c:title>
          <c:tx>
            <c:rich>
              <a:bodyPr rot="-5400000" vert="horz"/>
              <a:lstStyle/>
              <a:p>
                <a:pPr>
                  <a:defRPr sz="800"/>
                </a:pPr>
                <a:r>
                  <a:rPr lang="en-US" sz="800"/>
                  <a:t>Annual sales ($ mn)</a:t>
                </a:r>
              </a:p>
            </c:rich>
          </c:tx>
          <c:layout>
            <c:manualLayout>
              <c:xMode val="edge"/>
              <c:yMode val="edge"/>
              <c:x val="6.4051240992794231E-3"/>
              <c:y val="0.21388658436622865"/>
            </c:manualLayout>
          </c:layout>
          <c:overlay val="0"/>
        </c:title>
        <c:numFmt formatCode="_(&quot;$&quot;* #,##0_);_(&quot;$&quot;* \(#,##0\);_(&quot;$&quot;* &quot;-&quot;??_);_(@_)" sourceLinked="1"/>
        <c:majorTickMark val="out"/>
        <c:minorTickMark val="none"/>
        <c:tickLblPos val="nextTo"/>
        <c:txPr>
          <a:bodyPr/>
          <a:lstStyle/>
          <a:p>
            <a:pPr>
              <a:defRPr sz="800"/>
            </a:pPr>
            <a:endParaRPr lang="en-US"/>
          </a:p>
        </c:txPr>
        <c:crossAx val="230707968"/>
        <c:crosses val="autoZero"/>
        <c:crossBetween val="between"/>
      </c:valAx>
    </c:plotArea>
    <c:legend>
      <c:legendPos val="t"/>
      <c:layout>
        <c:manualLayout>
          <c:xMode val="edge"/>
          <c:yMode val="edge"/>
          <c:x val="0.14716808204978996"/>
          <c:y val="6.7789770959481133E-2"/>
          <c:w val="0.51718911579470583"/>
          <c:h val="0.21074360385802834"/>
        </c:manualLayout>
      </c:layout>
      <c:overlay val="0"/>
      <c:spPr>
        <a:solidFill>
          <a:schemeClr val="bg1"/>
        </a:solidFill>
        <a:ln>
          <a:solidFill>
            <a:schemeClr val="tx1"/>
          </a:solidFill>
        </a:ln>
      </c:spPr>
      <c:txPr>
        <a:bodyPr/>
        <a:lstStyle/>
        <a:p>
          <a:pPr>
            <a:defRPr sz="800"/>
          </a:pPr>
          <a:endParaRPr lang="en-US"/>
        </a:p>
      </c:txPr>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05102034383411"/>
          <c:y val="0.12122885680956545"/>
          <c:w val="0.78039325948948135"/>
          <c:h val="0.74317353947777809"/>
        </c:manualLayout>
      </c:layout>
      <c:barChart>
        <c:barDir val="col"/>
        <c:grouping val="clustered"/>
        <c:varyColors val="0"/>
        <c:ser>
          <c:idx val="0"/>
          <c:order val="0"/>
          <c:tx>
            <c:strRef>
              <c:f>'Chapter 4 charts'!$B$39</c:f>
              <c:strCache>
                <c:ptCount val="1"/>
                <c:pt idx="0">
                  <c:v>Arista</c:v>
                </c:pt>
              </c:strCache>
            </c:strRef>
          </c:tx>
          <c:invertIfNegative val="0"/>
          <c:cat>
            <c:numRef>
              <c:f>'Chapter 4 charts'!$C$38:$H$38</c:f>
              <c:numCache>
                <c:formatCode>General</c:formatCode>
                <c:ptCount val="6"/>
                <c:pt idx="0">
                  <c:v>2015</c:v>
                </c:pt>
                <c:pt idx="1">
                  <c:v>2016</c:v>
                </c:pt>
                <c:pt idx="2">
                  <c:v>2017</c:v>
                </c:pt>
                <c:pt idx="3">
                  <c:v>2018</c:v>
                </c:pt>
                <c:pt idx="4">
                  <c:v>2019</c:v>
                </c:pt>
                <c:pt idx="5">
                  <c:v>2020</c:v>
                </c:pt>
              </c:numCache>
            </c:numRef>
          </c:cat>
          <c:val>
            <c:numRef>
              <c:f>'Chapter 4 charts'!$C$39:$H$39</c:f>
              <c:numCache>
                <c:formatCode>_("$"* #,##0_);_("$"* \(#,##0\);_("$"* "-"??_);_(@_)</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0-3566-DC4D-BE8C-B5ECB5D7A146}"/>
            </c:ext>
          </c:extLst>
        </c:ser>
        <c:ser>
          <c:idx val="1"/>
          <c:order val="1"/>
          <c:tx>
            <c:strRef>
              <c:f>'Chapter 4 charts'!$B$40</c:f>
              <c:strCache>
                <c:ptCount val="1"/>
                <c:pt idx="0">
                  <c:v>Inspur</c:v>
                </c:pt>
              </c:strCache>
            </c:strRef>
          </c:tx>
          <c:invertIfNegative val="0"/>
          <c:cat>
            <c:numRef>
              <c:f>'Chapter 4 charts'!$C$38:$H$38</c:f>
              <c:numCache>
                <c:formatCode>General</c:formatCode>
                <c:ptCount val="6"/>
                <c:pt idx="0">
                  <c:v>2015</c:v>
                </c:pt>
                <c:pt idx="1">
                  <c:v>2016</c:v>
                </c:pt>
                <c:pt idx="2">
                  <c:v>2017</c:v>
                </c:pt>
                <c:pt idx="3">
                  <c:v>2018</c:v>
                </c:pt>
                <c:pt idx="4">
                  <c:v>2019</c:v>
                </c:pt>
                <c:pt idx="5">
                  <c:v>2020</c:v>
                </c:pt>
              </c:numCache>
            </c:numRef>
          </c:cat>
          <c:val>
            <c:numRef>
              <c:f>'Chapter 4 charts'!$C$40:$H$40</c:f>
              <c:numCache>
                <c:formatCode>_("$"* #,##0_);_("$"* \(#,##0\);_("$"* "-"??_);_(@_)</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1-3566-DC4D-BE8C-B5ECB5D7A146}"/>
            </c:ext>
          </c:extLst>
        </c:ser>
        <c:ser>
          <c:idx val="2"/>
          <c:order val="2"/>
          <c:tx>
            <c:strRef>
              <c:f>'Chapter 4 charts'!$B$41</c:f>
              <c:strCache>
                <c:ptCount val="1"/>
                <c:pt idx="0">
                  <c:v>H3C</c:v>
                </c:pt>
              </c:strCache>
            </c:strRef>
          </c:tx>
          <c:invertIfNegative val="0"/>
          <c:cat>
            <c:numRef>
              <c:f>'Chapter 4 charts'!$C$38:$H$38</c:f>
              <c:numCache>
                <c:formatCode>General</c:formatCode>
                <c:ptCount val="6"/>
                <c:pt idx="0">
                  <c:v>2015</c:v>
                </c:pt>
                <c:pt idx="1">
                  <c:v>2016</c:v>
                </c:pt>
                <c:pt idx="2">
                  <c:v>2017</c:v>
                </c:pt>
                <c:pt idx="3">
                  <c:v>2018</c:v>
                </c:pt>
                <c:pt idx="4">
                  <c:v>2019</c:v>
                </c:pt>
                <c:pt idx="5">
                  <c:v>2020</c:v>
                </c:pt>
              </c:numCache>
            </c:numRef>
          </c:cat>
          <c:val>
            <c:numRef>
              <c:f>'Chapter 4 charts'!$C$41:$H$41</c:f>
              <c:numCache>
                <c:formatCode>_("$"* #,##0_);_("$"* \(#,##0\);_("$"* "-"??_);_(@_)</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2-3566-DC4D-BE8C-B5ECB5D7A146}"/>
            </c:ext>
          </c:extLst>
        </c:ser>
        <c:dLbls>
          <c:showLegendKey val="0"/>
          <c:showVal val="0"/>
          <c:showCatName val="0"/>
          <c:showSerName val="0"/>
          <c:showPercent val="0"/>
          <c:showBubbleSize val="0"/>
        </c:dLbls>
        <c:gapWidth val="150"/>
        <c:overlap val="-30"/>
        <c:axId val="230745216"/>
        <c:axId val="230746752"/>
      </c:barChart>
      <c:catAx>
        <c:axId val="230745216"/>
        <c:scaling>
          <c:orientation val="minMax"/>
        </c:scaling>
        <c:delete val="0"/>
        <c:axPos val="b"/>
        <c:numFmt formatCode="General" sourceLinked="1"/>
        <c:majorTickMark val="out"/>
        <c:minorTickMark val="none"/>
        <c:tickLblPos val="nextTo"/>
        <c:txPr>
          <a:bodyPr/>
          <a:lstStyle/>
          <a:p>
            <a:pPr>
              <a:defRPr sz="900"/>
            </a:pPr>
            <a:endParaRPr lang="en-US"/>
          </a:p>
        </c:txPr>
        <c:crossAx val="230746752"/>
        <c:crosses val="autoZero"/>
        <c:auto val="1"/>
        <c:lblAlgn val="ctr"/>
        <c:lblOffset val="100"/>
        <c:noMultiLvlLbl val="0"/>
      </c:catAx>
      <c:valAx>
        <c:axId val="230746752"/>
        <c:scaling>
          <c:orientation val="minMax"/>
        </c:scaling>
        <c:delete val="0"/>
        <c:axPos val="l"/>
        <c:majorGridlines/>
        <c:title>
          <c:tx>
            <c:rich>
              <a:bodyPr rot="-5400000" vert="horz"/>
              <a:lstStyle/>
              <a:p>
                <a:pPr>
                  <a:defRPr sz="900"/>
                </a:pPr>
                <a:r>
                  <a:rPr lang="en-US" sz="900"/>
                  <a:t>Annual sales ($ mn)</a:t>
                </a:r>
              </a:p>
            </c:rich>
          </c:tx>
          <c:layout>
            <c:manualLayout>
              <c:xMode val="edge"/>
              <c:yMode val="edge"/>
              <c:x val="6.4051240992794231E-3"/>
              <c:y val="0.21388658436622865"/>
            </c:manualLayout>
          </c:layout>
          <c:overlay val="0"/>
        </c:title>
        <c:numFmt formatCode="_(&quot;$&quot;* #,##0_);_(&quot;$&quot;* \(#,##0\);_(&quot;$&quot;* &quot;-&quot;??_);_(@_)" sourceLinked="1"/>
        <c:majorTickMark val="out"/>
        <c:minorTickMark val="none"/>
        <c:tickLblPos val="nextTo"/>
        <c:txPr>
          <a:bodyPr/>
          <a:lstStyle/>
          <a:p>
            <a:pPr>
              <a:defRPr sz="900"/>
            </a:pPr>
            <a:endParaRPr lang="en-US"/>
          </a:p>
        </c:txPr>
        <c:crossAx val="230745216"/>
        <c:crosses val="autoZero"/>
        <c:crossBetween val="between"/>
      </c:valAx>
    </c:plotArea>
    <c:legend>
      <c:legendPos val="t"/>
      <c:layout>
        <c:manualLayout>
          <c:xMode val="edge"/>
          <c:yMode val="edge"/>
          <c:x val="0.3196083796170795"/>
          <c:y val="2.5236593059936908E-2"/>
          <c:w val="0.37999836089343914"/>
          <c:h val="0.10992652514180408"/>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numRef>
              <c:f>China!$C$23:$O$23</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China!$C$33:$O$33</c:f>
              <c:numCache>
                <c:formatCode>_(\$* #,##0_);_(\$* \(#,##0\);_(\$* \-??_);_(@_)</c:formatCode>
                <c:ptCount val="13"/>
                <c:pt idx="0">
                  <c:v>229</c:v>
                </c:pt>
                <c:pt idx="1">
                  <c:v>289</c:v>
                </c:pt>
              </c:numCache>
            </c:numRef>
          </c:val>
          <c:extLst xmlns:c16r2="http://schemas.microsoft.com/office/drawing/2015/06/chart">
            <c:ext xmlns:c16="http://schemas.microsoft.com/office/drawing/2014/chart" uri="{C3380CC4-5D6E-409C-BE32-E72D297353CC}">
              <c16:uniqueId val="{00000000-1AE7-DB44-B56F-B06B781574B8}"/>
            </c:ext>
          </c:extLst>
        </c:ser>
        <c:dLbls>
          <c:showLegendKey val="0"/>
          <c:showVal val="0"/>
          <c:showCatName val="0"/>
          <c:showSerName val="0"/>
          <c:showPercent val="0"/>
          <c:showBubbleSize val="0"/>
        </c:dLbls>
        <c:gapWidth val="150"/>
        <c:axId val="215087360"/>
        <c:axId val="218824704"/>
      </c:barChart>
      <c:catAx>
        <c:axId val="215087360"/>
        <c:scaling>
          <c:orientation val="minMax"/>
        </c:scaling>
        <c:delete val="0"/>
        <c:axPos val="b"/>
        <c:numFmt formatCode="General" sourceLinked="1"/>
        <c:majorTickMark val="out"/>
        <c:minorTickMark val="none"/>
        <c:tickLblPos val="nextTo"/>
        <c:crossAx val="218824704"/>
        <c:crosses val="autoZero"/>
        <c:auto val="1"/>
        <c:lblAlgn val="ctr"/>
        <c:lblOffset val="100"/>
        <c:noMultiLvlLbl val="0"/>
      </c:catAx>
      <c:valAx>
        <c:axId val="218824704"/>
        <c:scaling>
          <c:orientation val="minMax"/>
        </c:scaling>
        <c:delete val="0"/>
        <c:axPos val="l"/>
        <c:majorGridlines/>
        <c:title>
          <c:tx>
            <c:rich>
              <a:bodyPr rot="-5400000" vert="horz"/>
              <a:lstStyle/>
              <a:p>
                <a:pPr>
                  <a:defRPr/>
                </a:pPr>
                <a:r>
                  <a:rPr lang="en-US"/>
                  <a:t>Annual revenues ($ millions)</a:t>
                </a:r>
              </a:p>
            </c:rich>
          </c:tx>
          <c:layout>
            <c:manualLayout>
              <c:xMode val="edge"/>
              <c:yMode val="edge"/>
              <c:x val="1.7329411051485898E-2"/>
              <c:y val="0.14129829072146199"/>
            </c:manualLayout>
          </c:layout>
          <c:overlay val="0"/>
        </c:title>
        <c:numFmt formatCode="_(\$* #,##0_);_(\$* \(#,##0\);_(\$* \-??_);_(@_)" sourceLinked="1"/>
        <c:majorTickMark val="out"/>
        <c:minorTickMark val="none"/>
        <c:tickLblPos val="nextTo"/>
        <c:crossAx val="215087360"/>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5983949204921"/>
          <c:y val="7.7220257478669882E-2"/>
          <c:w val="0.65429747675388406"/>
          <c:h val="0.84085007210694795"/>
        </c:manualLayout>
      </c:layout>
      <c:lineChart>
        <c:grouping val="standard"/>
        <c:varyColors val="0"/>
        <c:ser>
          <c:idx val="4"/>
          <c:order val="0"/>
          <c:tx>
            <c:strRef>
              <c:f>Financials!$AB$10</c:f>
              <c:strCache>
                <c:ptCount val="1"/>
                <c:pt idx="0">
                  <c:v>ICPs</c:v>
                </c:pt>
              </c:strCache>
            </c:strRef>
          </c:tx>
          <c:cat>
            <c:numRef>
              <c:f>Financials!$AC$9:$AM$9</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Financials!$AC$10:$AM$10</c:f>
              <c:numCache>
                <c:formatCode>0%;[Red]\(0%\)</c:formatCode>
                <c:ptCount val="9"/>
                <c:pt idx="0">
                  <c:v>0.20865912443928361</c:v>
                </c:pt>
                <c:pt idx="1">
                  <c:v>0.20028467600671274</c:v>
                </c:pt>
              </c:numCache>
            </c:numRef>
          </c:val>
          <c:smooth val="0"/>
          <c:extLst xmlns:c16r2="http://schemas.microsoft.com/office/drawing/2015/06/chart">
            <c:ext xmlns:c16="http://schemas.microsoft.com/office/drawing/2014/chart" uri="{C3380CC4-5D6E-409C-BE32-E72D297353CC}">
              <c16:uniqueId val="{00000000-BA8E-E848-927C-CA89405061E9}"/>
            </c:ext>
          </c:extLst>
        </c:ser>
        <c:ser>
          <c:idx val="2"/>
          <c:order val="1"/>
          <c:tx>
            <c:strRef>
              <c:f>Financials!$AB$11</c:f>
              <c:strCache>
                <c:ptCount val="1"/>
                <c:pt idx="0">
                  <c:v>CSPs</c:v>
                </c:pt>
              </c:strCache>
            </c:strRef>
          </c:tx>
          <c:cat>
            <c:numRef>
              <c:f>Financials!$AC$9:$AM$9</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Financials!$AC$11:$AM$11</c:f>
              <c:numCache>
                <c:formatCode>0%;[Red]\(0%\)</c:formatCode>
                <c:ptCount val="9"/>
                <c:pt idx="0">
                  <c:v>5.3434132836832508E-2</c:v>
                </c:pt>
                <c:pt idx="1">
                  <c:v>0.11152621228590401</c:v>
                </c:pt>
              </c:numCache>
            </c:numRef>
          </c:val>
          <c:smooth val="0"/>
          <c:extLst xmlns:c16r2="http://schemas.microsoft.com/office/drawing/2015/06/chart">
            <c:ext xmlns:c16="http://schemas.microsoft.com/office/drawing/2014/chart" uri="{C3380CC4-5D6E-409C-BE32-E72D297353CC}">
              <c16:uniqueId val="{00000001-BA8E-E848-927C-CA89405061E9}"/>
            </c:ext>
          </c:extLst>
        </c:ser>
        <c:ser>
          <c:idx val="1"/>
          <c:order val="2"/>
          <c:tx>
            <c:strRef>
              <c:f>Financials!$AB$12</c:f>
              <c:strCache>
                <c:ptCount val="1"/>
                <c:pt idx="0">
                  <c:v>Network Equipment</c:v>
                </c:pt>
              </c:strCache>
            </c:strRef>
          </c:tx>
          <c:cat>
            <c:numRef>
              <c:f>Financials!$AC$9:$AM$9</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Financials!$AC$12:$AM$12</c:f>
              <c:numCache>
                <c:formatCode>0%;[Red]\(0%\)</c:formatCode>
                <c:ptCount val="9"/>
                <c:pt idx="0">
                  <c:v>3.9550142285935452E-2</c:v>
                </c:pt>
                <c:pt idx="1">
                  <c:v>7.2970186643972118E-2</c:v>
                </c:pt>
              </c:numCache>
            </c:numRef>
          </c:val>
          <c:smooth val="0"/>
          <c:extLst xmlns:c16r2="http://schemas.microsoft.com/office/drawing/2015/06/chart">
            <c:ext xmlns:c16="http://schemas.microsoft.com/office/drawing/2014/chart" uri="{C3380CC4-5D6E-409C-BE32-E72D297353CC}">
              <c16:uniqueId val="{00000002-BA8E-E848-927C-CA89405061E9}"/>
            </c:ext>
          </c:extLst>
        </c:ser>
        <c:ser>
          <c:idx val="3"/>
          <c:order val="3"/>
          <c:tx>
            <c:strRef>
              <c:f>Financials!$AB$13</c:f>
              <c:strCache>
                <c:ptCount val="1"/>
                <c:pt idx="0">
                  <c:v>Semiconductor ICs</c:v>
                </c:pt>
              </c:strCache>
            </c:strRef>
          </c:tx>
          <c:cat>
            <c:numRef>
              <c:f>Financials!$AC$9:$AM$9</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Financials!$AC$13:$AM$13</c:f>
              <c:numCache>
                <c:formatCode>0%;[Red]\(0%\)</c:formatCode>
                <c:ptCount val="9"/>
                <c:pt idx="0">
                  <c:v>9.3098146042412483E-2</c:v>
                </c:pt>
                <c:pt idx="1">
                  <c:v>0.1138427830024307</c:v>
                </c:pt>
              </c:numCache>
            </c:numRef>
          </c:val>
          <c:smooth val="0"/>
          <c:extLst xmlns:c16r2="http://schemas.microsoft.com/office/drawing/2015/06/chart">
            <c:ext xmlns:c16="http://schemas.microsoft.com/office/drawing/2014/chart" uri="{C3380CC4-5D6E-409C-BE32-E72D297353CC}">
              <c16:uniqueId val="{00000003-BA8E-E848-927C-CA89405061E9}"/>
            </c:ext>
          </c:extLst>
        </c:ser>
        <c:ser>
          <c:idx val="0"/>
          <c:order val="4"/>
          <c:tx>
            <c:strRef>
              <c:f>Financials!$AB$14</c:f>
              <c:strCache>
                <c:ptCount val="1"/>
                <c:pt idx="0">
                  <c:v>Optical components</c:v>
                </c:pt>
              </c:strCache>
            </c:strRef>
          </c:tx>
          <c:cat>
            <c:numRef>
              <c:f>Financials!$AC$9:$AM$9</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Financials!$AC$14:$AM$14</c:f>
              <c:numCache>
                <c:formatCode>0%;[Red]\(0%\)</c:formatCode>
                <c:ptCount val="9"/>
                <c:pt idx="0">
                  <c:v>-1.2333769446739272E-2</c:v>
                </c:pt>
                <c:pt idx="1">
                  <c:v>1.6269729179641038E-2</c:v>
                </c:pt>
              </c:numCache>
            </c:numRef>
          </c:val>
          <c:smooth val="0"/>
          <c:extLst xmlns:c16r2="http://schemas.microsoft.com/office/drawing/2015/06/chart">
            <c:ext xmlns:c16="http://schemas.microsoft.com/office/drawing/2014/chart" uri="{C3380CC4-5D6E-409C-BE32-E72D297353CC}">
              <c16:uniqueId val="{00000004-BA8E-E848-927C-CA89405061E9}"/>
            </c:ext>
          </c:extLst>
        </c:ser>
        <c:dLbls>
          <c:showLegendKey val="0"/>
          <c:showVal val="0"/>
          <c:showCatName val="0"/>
          <c:showSerName val="0"/>
          <c:showPercent val="0"/>
          <c:showBubbleSize val="0"/>
        </c:dLbls>
        <c:marker val="1"/>
        <c:smooth val="0"/>
        <c:axId val="218862720"/>
        <c:axId val="218864256"/>
      </c:lineChart>
      <c:catAx>
        <c:axId val="218862720"/>
        <c:scaling>
          <c:orientation val="minMax"/>
        </c:scaling>
        <c:delete val="0"/>
        <c:axPos val="b"/>
        <c:numFmt formatCode="General" sourceLinked="1"/>
        <c:majorTickMark val="out"/>
        <c:minorTickMark val="none"/>
        <c:tickLblPos val="nextTo"/>
        <c:txPr>
          <a:bodyPr rot="0" vert="horz"/>
          <a:lstStyle/>
          <a:p>
            <a:pPr>
              <a:defRPr sz="1200"/>
            </a:pPr>
            <a:endParaRPr lang="en-US"/>
          </a:p>
        </c:txPr>
        <c:crossAx val="218864256"/>
        <c:crossesAt val="-5.000000000000001E-2"/>
        <c:auto val="1"/>
        <c:lblAlgn val="ctr"/>
        <c:lblOffset val="100"/>
        <c:tickLblSkip val="1"/>
        <c:tickMarkSkip val="1"/>
        <c:noMultiLvlLbl val="0"/>
      </c:catAx>
      <c:valAx>
        <c:axId val="218864256"/>
        <c:scaling>
          <c:orientation val="minMax"/>
        </c:scaling>
        <c:delete val="0"/>
        <c:axPos val="l"/>
        <c:majorGridlines/>
        <c:title>
          <c:tx>
            <c:rich>
              <a:bodyPr/>
              <a:lstStyle/>
              <a:p>
                <a:pPr>
                  <a:defRPr sz="1600"/>
                </a:pPr>
                <a:r>
                  <a:rPr lang="en-US" sz="1600"/>
                  <a:t>Average  Net</a:t>
                </a:r>
                <a:r>
                  <a:rPr lang="en-US" sz="1600" baseline="0"/>
                  <a:t> </a:t>
                </a:r>
                <a:r>
                  <a:rPr lang="en-US" sz="1600"/>
                  <a:t> Margin</a:t>
                </a:r>
              </a:p>
            </c:rich>
          </c:tx>
          <c:layout>
            <c:manualLayout>
              <c:xMode val="edge"/>
              <c:yMode val="edge"/>
              <c:x val="2.0436068947055755E-2"/>
              <c:y val="0.28465410368878108"/>
            </c:manualLayout>
          </c:layout>
          <c:overlay val="0"/>
        </c:title>
        <c:numFmt formatCode="0%;[Red]\(0%\)" sourceLinked="1"/>
        <c:majorTickMark val="out"/>
        <c:minorTickMark val="none"/>
        <c:tickLblPos val="nextTo"/>
        <c:txPr>
          <a:bodyPr rot="0" vert="horz"/>
          <a:lstStyle/>
          <a:p>
            <a:pPr>
              <a:defRPr sz="1400"/>
            </a:pPr>
            <a:endParaRPr lang="en-US"/>
          </a:p>
        </c:txPr>
        <c:crossAx val="218862720"/>
        <c:crosses val="autoZero"/>
        <c:crossBetween val="between"/>
      </c:valAx>
    </c:plotArea>
    <c:legend>
      <c:legendPos val="r"/>
      <c:layout>
        <c:manualLayout>
          <c:xMode val="edge"/>
          <c:yMode val="edge"/>
          <c:x val="0.80313567245432138"/>
          <c:y val="0.12090433757289071"/>
          <c:w val="0.18414381329905799"/>
          <c:h val="0.77023533075314699"/>
        </c:manualLayout>
      </c:layout>
      <c:overlay val="0"/>
      <c:txPr>
        <a:bodyPr/>
        <a:lstStyle/>
        <a:p>
          <a:pPr>
            <a:defRPr sz="1200"/>
          </a:pPr>
          <a:endParaRPr lang="en-US"/>
        </a:p>
      </c:txPr>
    </c:legend>
    <c:plotVisOnly val="1"/>
    <c:dispBlanksAs val="gap"/>
    <c:showDLblsOverMax val="0"/>
  </c:chart>
  <c:printSettings>
    <c:headerFooter alignWithMargins="0"/>
    <c:pageMargins b="1" l="0.750000000000003" r="0.750000000000003"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Net profit margin</a:t>
            </a:r>
          </a:p>
          <a:p>
            <a:pPr>
              <a:defRPr/>
            </a:pPr>
            <a:r>
              <a:rPr lang="en-US" sz="1600" b="1" i="0" u="none" strike="noStrike" baseline="0">
                <a:effectLst/>
              </a:rPr>
              <a:t>10-year sales-weighted average </a:t>
            </a:r>
            <a:endParaRPr lang="en-US" sz="1600"/>
          </a:p>
        </c:rich>
      </c:tx>
      <c:layout/>
      <c:overlay val="0"/>
    </c:title>
    <c:autoTitleDeleted val="0"/>
    <c:plotArea>
      <c:layout>
        <c:manualLayout>
          <c:layoutTarget val="inner"/>
          <c:xMode val="edge"/>
          <c:yMode val="edge"/>
          <c:x val="0.33116950797343497"/>
          <c:y val="0.30944090885864201"/>
          <c:w val="0.60935035655052205"/>
          <c:h val="0.63963307238489397"/>
        </c:manualLayout>
      </c:layout>
      <c:barChart>
        <c:barDir val="bar"/>
        <c:grouping val="clustered"/>
        <c:varyColors val="0"/>
        <c:ser>
          <c:idx val="2"/>
          <c:order val="0"/>
          <c:tx>
            <c:strRef>
              <c:f>'Industry Profitability'!$E$34</c:f>
              <c:strCache>
                <c:ptCount val="1"/>
                <c:pt idx="0">
                  <c:v>% margin</c:v>
                </c:pt>
              </c:strCache>
            </c:strRef>
          </c:tx>
          <c:spPr>
            <a:solidFill>
              <a:schemeClr val="accent1"/>
            </a:solidFill>
          </c:spPr>
          <c:invertIfNegative val="0"/>
          <c:cat>
            <c:strRef>
              <c:f>'Industry Profitability'!$B$36:$B$41</c:f>
              <c:strCache>
                <c:ptCount val="6"/>
                <c:pt idx="0">
                  <c:v>ICPs</c:v>
                </c:pt>
                <c:pt idx="1">
                  <c:v>CSPs</c:v>
                </c:pt>
                <c:pt idx="2">
                  <c:v>Network Equipment</c:v>
                </c:pt>
                <c:pt idx="3">
                  <c:v>Contract Mfgr</c:v>
                </c:pt>
                <c:pt idx="4">
                  <c:v>Optical components</c:v>
                </c:pt>
                <c:pt idx="5">
                  <c:v>Semiconductors</c:v>
                </c:pt>
              </c:strCache>
            </c:strRef>
          </c:cat>
          <c:val>
            <c:numRef>
              <c:f>'Industry Profitability'!$E$36:$E$41</c:f>
              <c:numCache>
                <c:formatCode>0%</c:formatCode>
                <c:ptCount val="6"/>
                <c:pt idx="0">
                  <c:v>0.21252361167633821</c:v>
                </c:pt>
                <c:pt idx="1">
                  <c:v>7.7088373858615264E-2</c:v>
                </c:pt>
                <c:pt idx="2">
                  <c:v>5.7966402059766477E-2</c:v>
                </c:pt>
                <c:pt idx="3">
                  <c:v>4.101977750309023E-2</c:v>
                </c:pt>
                <c:pt idx="4">
                  <c:v>1.8408836661375802E-3</c:v>
                </c:pt>
                <c:pt idx="5">
                  <c:v>0.11586352199116114</c:v>
                </c:pt>
              </c:numCache>
            </c:numRef>
          </c:val>
          <c:extLst xmlns:c16r2="http://schemas.microsoft.com/office/drawing/2015/06/chart">
            <c:ext xmlns:c16="http://schemas.microsoft.com/office/drawing/2014/chart" uri="{C3380CC4-5D6E-409C-BE32-E72D297353CC}">
              <c16:uniqueId val="{00000000-FCBA-0843-A096-41FE613C4385}"/>
            </c:ext>
          </c:extLst>
        </c:ser>
        <c:dLbls>
          <c:showLegendKey val="0"/>
          <c:showVal val="0"/>
          <c:showCatName val="0"/>
          <c:showSerName val="0"/>
          <c:showPercent val="0"/>
          <c:showBubbleSize val="0"/>
        </c:dLbls>
        <c:gapWidth val="150"/>
        <c:axId val="218885120"/>
        <c:axId val="218907392"/>
      </c:barChart>
      <c:catAx>
        <c:axId val="218885120"/>
        <c:scaling>
          <c:orientation val="maxMin"/>
        </c:scaling>
        <c:delete val="0"/>
        <c:axPos val="l"/>
        <c:numFmt formatCode="General" sourceLinked="0"/>
        <c:majorTickMark val="out"/>
        <c:minorTickMark val="none"/>
        <c:tickLblPos val="nextTo"/>
        <c:txPr>
          <a:bodyPr/>
          <a:lstStyle/>
          <a:p>
            <a:pPr>
              <a:defRPr sz="1200"/>
            </a:pPr>
            <a:endParaRPr lang="en-US"/>
          </a:p>
        </c:txPr>
        <c:crossAx val="218907392"/>
        <c:crosses val="autoZero"/>
        <c:auto val="1"/>
        <c:lblAlgn val="ctr"/>
        <c:lblOffset val="100"/>
        <c:noMultiLvlLbl val="0"/>
      </c:catAx>
      <c:valAx>
        <c:axId val="218907392"/>
        <c:scaling>
          <c:orientation val="minMax"/>
          <c:max val="0.2"/>
        </c:scaling>
        <c:delete val="0"/>
        <c:axPos val="t"/>
        <c:majorGridlines/>
        <c:numFmt formatCode="0%" sourceLinked="1"/>
        <c:majorTickMark val="out"/>
        <c:minorTickMark val="none"/>
        <c:tickLblPos val="nextTo"/>
        <c:txPr>
          <a:bodyPr/>
          <a:lstStyle/>
          <a:p>
            <a:pPr>
              <a:defRPr sz="1200"/>
            </a:pPr>
            <a:endParaRPr lang="en-US"/>
          </a:p>
        </c:txPr>
        <c:crossAx val="218885120"/>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Net profit margin</a:t>
            </a:r>
          </a:p>
          <a:p>
            <a:pPr>
              <a:defRPr/>
            </a:pPr>
            <a:r>
              <a:rPr lang="en-US" sz="1600" b="1" i="0" u="none" strike="noStrike" baseline="0">
                <a:effectLst/>
              </a:rPr>
              <a:t>10-year simple average </a:t>
            </a:r>
            <a:endParaRPr lang="en-US" sz="1600"/>
          </a:p>
        </c:rich>
      </c:tx>
      <c:layout/>
      <c:overlay val="0"/>
    </c:title>
    <c:autoTitleDeleted val="0"/>
    <c:plotArea>
      <c:layout>
        <c:manualLayout>
          <c:layoutTarget val="inner"/>
          <c:xMode val="edge"/>
          <c:yMode val="edge"/>
          <c:x val="0.30793835774534301"/>
          <c:y val="0.30944090885864201"/>
          <c:w val="0.63258156347773697"/>
          <c:h val="0.63963307238489397"/>
        </c:manualLayout>
      </c:layout>
      <c:barChart>
        <c:barDir val="bar"/>
        <c:grouping val="clustered"/>
        <c:varyColors val="0"/>
        <c:ser>
          <c:idx val="2"/>
          <c:order val="0"/>
          <c:tx>
            <c:strRef>
              <c:f>'Industry Profitability'!$G$34</c:f>
              <c:strCache>
                <c:ptCount val="1"/>
                <c:pt idx="0">
                  <c:v>% margin</c:v>
                </c:pt>
              </c:strCache>
            </c:strRef>
          </c:tx>
          <c:spPr>
            <a:solidFill>
              <a:schemeClr val="accent1"/>
            </a:solidFill>
          </c:spPr>
          <c:invertIfNegative val="0"/>
          <c:cat>
            <c:strRef>
              <c:f>'Industry Profitability'!$B$36:$B$41</c:f>
              <c:strCache>
                <c:ptCount val="6"/>
                <c:pt idx="0">
                  <c:v>ICPs</c:v>
                </c:pt>
                <c:pt idx="1">
                  <c:v>CSPs</c:v>
                </c:pt>
                <c:pt idx="2">
                  <c:v>Network Equipment</c:v>
                </c:pt>
                <c:pt idx="3">
                  <c:v>Contract Mfgr</c:v>
                </c:pt>
                <c:pt idx="4">
                  <c:v>Optical components</c:v>
                </c:pt>
                <c:pt idx="5">
                  <c:v>Semiconductors</c:v>
                </c:pt>
              </c:strCache>
            </c:strRef>
          </c:cat>
          <c:val>
            <c:numRef>
              <c:f>'Industry Profitability'!$G$36:$G$41</c:f>
              <c:numCache>
                <c:formatCode>0%</c:formatCode>
                <c:ptCount val="6"/>
                <c:pt idx="0">
                  <c:v>0.17296481151141568</c:v>
                </c:pt>
                <c:pt idx="1">
                  <c:v>8.2838909444967981E-2</c:v>
                </c:pt>
                <c:pt idx="2">
                  <c:v>3.9130715803759576E-2</c:v>
                </c:pt>
                <c:pt idx="3">
                  <c:v>4.101977750309023E-2</c:v>
                </c:pt>
                <c:pt idx="4">
                  <c:v>1.6020681518175803E-2</c:v>
                </c:pt>
                <c:pt idx="5">
                  <c:v>0.32249142360551025</c:v>
                </c:pt>
              </c:numCache>
            </c:numRef>
          </c:val>
          <c:extLst xmlns:c16r2="http://schemas.microsoft.com/office/drawing/2015/06/chart">
            <c:ext xmlns:c16="http://schemas.microsoft.com/office/drawing/2014/chart" uri="{C3380CC4-5D6E-409C-BE32-E72D297353CC}">
              <c16:uniqueId val="{00000000-043D-7C4B-8A29-9CF7470E63E0}"/>
            </c:ext>
          </c:extLst>
        </c:ser>
        <c:dLbls>
          <c:showLegendKey val="0"/>
          <c:showVal val="0"/>
          <c:showCatName val="0"/>
          <c:showSerName val="0"/>
          <c:showPercent val="0"/>
          <c:showBubbleSize val="0"/>
        </c:dLbls>
        <c:gapWidth val="150"/>
        <c:axId val="218919680"/>
        <c:axId val="218921216"/>
      </c:barChart>
      <c:catAx>
        <c:axId val="218919680"/>
        <c:scaling>
          <c:orientation val="maxMin"/>
        </c:scaling>
        <c:delete val="0"/>
        <c:axPos val="l"/>
        <c:numFmt formatCode="General" sourceLinked="0"/>
        <c:majorTickMark val="out"/>
        <c:minorTickMark val="none"/>
        <c:tickLblPos val="nextTo"/>
        <c:txPr>
          <a:bodyPr/>
          <a:lstStyle/>
          <a:p>
            <a:pPr>
              <a:defRPr sz="1200"/>
            </a:pPr>
            <a:endParaRPr lang="en-US"/>
          </a:p>
        </c:txPr>
        <c:crossAx val="218921216"/>
        <c:crosses val="autoZero"/>
        <c:auto val="1"/>
        <c:lblAlgn val="ctr"/>
        <c:lblOffset val="100"/>
        <c:noMultiLvlLbl val="0"/>
      </c:catAx>
      <c:valAx>
        <c:axId val="218921216"/>
        <c:scaling>
          <c:orientation val="minMax"/>
        </c:scaling>
        <c:delete val="0"/>
        <c:axPos val="t"/>
        <c:majorGridlines/>
        <c:numFmt formatCode="0%" sourceLinked="1"/>
        <c:majorTickMark val="out"/>
        <c:minorTickMark val="none"/>
        <c:tickLblPos val="nextTo"/>
        <c:txPr>
          <a:bodyPr/>
          <a:lstStyle/>
          <a:p>
            <a:pPr>
              <a:defRPr sz="1200"/>
            </a:pPr>
            <a:endParaRPr lang="en-US"/>
          </a:p>
        </c:txPr>
        <c:crossAx val="218919680"/>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3116950797343497"/>
          <c:y val="0.17163997166669101"/>
          <c:w val="0.60935035655052205"/>
          <c:h val="0.77743399095137999"/>
        </c:manualLayout>
      </c:layout>
      <c:barChart>
        <c:barDir val="bar"/>
        <c:grouping val="clustered"/>
        <c:varyColors val="0"/>
        <c:ser>
          <c:idx val="2"/>
          <c:order val="0"/>
          <c:tx>
            <c:strRef>
              <c:f>'Industry Profitability'!$E$34</c:f>
              <c:strCache>
                <c:ptCount val="1"/>
                <c:pt idx="0">
                  <c:v>% margin</c:v>
                </c:pt>
              </c:strCache>
            </c:strRef>
          </c:tx>
          <c:spPr>
            <a:solidFill>
              <a:schemeClr val="accent1"/>
            </a:solidFill>
          </c:spPr>
          <c:invertIfNegative val="0"/>
          <c:cat>
            <c:strRef>
              <c:f>'Industry Profitability'!$B$36:$B$41</c:f>
              <c:strCache>
                <c:ptCount val="6"/>
                <c:pt idx="0">
                  <c:v>ICPs</c:v>
                </c:pt>
                <c:pt idx="1">
                  <c:v>CSPs</c:v>
                </c:pt>
                <c:pt idx="2">
                  <c:v>Network Equipment</c:v>
                </c:pt>
                <c:pt idx="3">
                  <c:v>Contract Mfgr</c:v>
                </c:pt>
                <c:pt idx="4">
                  <c:v>Optical components</c:v>
                </c:pt>
                <c:pt idx="5">
                  <c:v>Semiconductors</c:v>
                </c:pt>
              </c:strCache>
            </c:strRef>
          </c:cat>
          <c:val>
            <c:numRef>
              <c:f>'Industry Profitability'!$E$36:$E$41</c:f>
              <c:numCache>
                <c:formatCode>0%</c:formatCode>
                <c:ptCount val="6"/>
                <c:pt idx="0">
                  <c:v>0.21252361167633821</c:v>
                </c:pt>
                <c:pt idx="1">
                  <c:v>7.7088373858615264E-2</c:v>
                </c:pt>
                <c:pt idx="2">
                  <c:v>5.7966402059766477E-2</c:v>
                </c:pt>
                <c:pt idx="3">
                  <c:v>4.101977750309023E-2</c:v>
                </c:pt>
                <c:pt idx="4">
                  <c:v>1.8408836661375802E-3</c:v>
                </c:pt>
                <c:pt idx="5">
                  <c:v>0.11586352199116114</c:v>
                </c:pt>
              </c:numCache>
            </c:numRef>
          </c:val>
          <c:extLst xmlns:c16r2="http://schemas.microsoft.com/office/drawing/2015/06/chart">
            <c:ext xmlns:c16="http://schemas.microsoft.com/office/drawing/2014/chart" uri="{C3380CC4-5D6E-409C-BE32-E72D297353CC}">
              <c16:uniqueId val="{00000000-82A7-E649-9E8C-D6021BB43D00}"/>
            </c:ext>
          </c:extLst>
        </c:ser>
        <c:dLbls>
          <c:showLegendKey val="0"/>
          <c:showVal val="0"/>
          <c:showCatName val="0"/>
          <c:showSerName val="0"/>
          <c:showPercent val="0"/>
          <c:showBubbleSize val="0"/>
        </c:dLbls>
        <c:gapWidth val="150"/>
        <c:axId val="218950272"/>
        <c:axId val="230232448"/>
      </c:barChart>
      <c:catAx>
        <c:axId val="218950272"/>
        <c:scaling>
          <c:orientation val="maxMin"/>
        </c:scaling>
        <c:delete val="0"/>
        <c:axPos val="l"/>
        <c:numFmt formatCode="General" sourceLinked="0"/>
        <c:majorTickMark val="out"/>
        <c:minorTickMark val="none"/>
        <c:tickLblPos val="nextTo"/>
        <c:txPr>
          <a:bodyPr/>
          <a:lstStyle/>
          <a:p>
            <a:pPr>
              <a:defRPr sz="1200"/>
            </a:pPr>
            <a:endParaRPr lang="en-US"/>
          </a:p>
        </c:txPr>
        <c:crossAx val="230232448"/>
        <c:crosses val="autoZero"/>
        <c:auto val="1"/>
        <c:lblAlgn val="ctr"/>
        <c:lblOffset val="100"/>
        <c:noMultiLvlLbl val="0"/>
      </c:catAx>
      <c:valAx>
        <c:axId val="230232448"/>
        <c:scaling>
          <c:orientation val="minMax"/>
          <c:max val="0.2"/>
        </c:scaling>
        <c:delete val="0"/>
        <c:axPos val="t"/>
        <c:majorGridlines/>
        <c:numFmt formatCode="0%" sourceLinked="1"/>
        <c:majorTickMark val="out"/>
        <c:minorTickMark val="none"/>
        <c:tickLblPos val="nextTo"/>
        <c:txPr>
          <a:bodyPr/>
          <a:lstStyle/>
          <a:p>
            <a:pPr>
              <a:defRPr sz="1200"/>
            </a:pPr>
            <a:endParaRPr lang="en-US"/>
          </a:p>
        </c:txPr>
        <c:crossAx val="218950272"/>
        <c:crosses val="autoZero"/>
        <c:crossBetween val="between"/>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287133773087415"/>
          <c:y val="7.2872609862705787E-2"/>
          <c:w val="0.82640047391224103"/>
          <c:h val="0.84519773742864135"/>
        </c:manualLayout>
      </c:layout>
      <c:lineChart>
        <c:grouping val="standard"/>
        <c:varyColors val="0"/>
        <c:ser>
          <c:idx val="1"/>
          <c:order val="0"/>
          <c:tx>
            <c:strRef>
              <c:f>Financials!$AB$15</c:f>
              <c:strCache>
                <c:ptCount val="1"/>
                <c:pt idx="0">
                  <c:v>All segments combined</c:v>
                </c:pt>
              </c:strCache>
            </c:strRef>
          </c:tx>
          <c:cat>
            <c:numRef>
              <c:f>Financials!$AC$9:$AM$9</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Financials!$AC$15:$AM$15</c:f>
              <c:numCache>
                <c:formatCode>0%;[Red]\(0%\)</c:formatCode>
                <c:ptCount val="9"/>
                <c:pt idx="0">
                  <c:v>9.2084880359133869E-2</c:v>
                </c:pt>
                <c:pt idx="1">
                  <c:v>0.12826397950873353</c:v>
                </c:pt>
              </c:numCache>
            </c:numRef>
          </c:val>
          <c:smooth val="1"/>
          <c:extLst xmlns:c16r2="http://schemas.microsoft.com/office/drawing/2015/06/chart">
            <c:ext xmlns:c16="http://schemas.microsoft.com/office/drawing/2014/chart" uri="{C3380CC4-5D6E-409C-BE32-E72D297353CC}">
              <c16:uniqueId val="{00000000-8B88-094D-AC81-F16A6776F4BC}"/>
            </c:ext>
          </c:extLst>
        </c:ser>
        <c:ser>
          <c:idx val="0"/>
          <c:order val="1"/>
          <c:tx>
            <c:strRef>
              <c:f>Financials!$AB$14</c:f>
              <c:strCache>
                <c:ptCount val="1"/>
                <c:pt idx="0">
                  <c:v>Optical components</c:v>
                </c:pt>
              </c:strCache>
            </c:strRef>
          </c:tx>
          <c:cat>
            <c:numRef>
              <c:f>Financials!$AC$9:$AM$9</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Financials!$AC$14:$AM$14</c:f>
              <c:numCache>
                <c:formatCode>0%;[Red]\(0%\)</c:formatCode>
                <c:ptCount val="9"/>
                <c:pt idx="0">
                  <c:v>-1.2333769446739272E-2</c:v>
                </c:pt>
                <c:pt idx="1">
                  <c:v>1.6269729179641038E-2</c:v>
                </c:pt>
              </c:numCache>
            </c:numRef>
          </c:val>
          <c:smooth val="1"/>
          <c:extLst xmlns:c16r2="http://schemas.microsoft.com/office/drawing/2015/06/chart">
            <c:ext xmlns:c16="http://schemas.microsoft.com/office/drawing/2014/chart" uri="{C3380CC4-5D6E-409C-BE32-E72D297353CC}">
              <c16:uniqueId val="{00000001-8B88-094D-AC81-F16A6776F4BC}"/>
            </c:ext>
          </c:extLst>
        </c:ser>
        <c:dLbls>
          <c:showLegendKey val="0"/>
          <c:showVal val="0"/>
          <c:showCatName val="0"/>
          <c:showSerName val="0"/>
          <c:showPercent val="0"/>
          <c:showBubbleSize val="0"/>
        </c:dLbls>
        <c:marker val="1"/>
        <c:smooth val="0"/>
        <c:axId val="230261504"/>
        <c:axId val="230263040"/>
      </c:lineChart>
      <c:catAx>
        <c:axId val="230261504"/>
        <c:scaling>
          <c:orientation val="minMax"/>
        </c:scaling>
        <c:delete val="0"/>
        <c:axPos val="b"/>
        <c:numFmt formatCode="General" sourceLinked="1"/>
        <c:majorTickMark val="out"/>
        <c:minorTickMark val="none"/>
        <c:tickLblPos val="nextTo"/>
        <c:txPr>
          <a:bodyPr rot="0" vert="horz"/>
          <a:lstStyle/>
          <a:p>
            <a:pPr>
              <a:defRPr sz="1200"/>
            </a:pPr>
            <a:endParaRPr lang="en-US"/>
          </a:p>
        </c:txPr>
        <c:crossAx val="230263040"/>
        <c:crossesAt val="0"/>
        <c:auto val="1"/>
        <c:lblAlgn val="ctr"/>
        <c:lblOffset val="100"/>
        <c:noMultiLvlLbl val="1"/>
      </c:catAx>
      <c:valAx>
        <c:axId val="230263040"/>
        <c:scaling>
          <c:orientation val="minMax"/>
        </c:scaling>
        <c:delete val="0"/>
        <c:axPos val="l"/>
        <c:majorGridlines/>
        <c:title>
          <c:tx>
            <c:rich>
              <a:bodyPr/>
              <a:lstStyle/>
              <a:p>
                <a:pPr>
                  <a:defRPr sz="1600"/>
                </a:pPr>
                <a:r>
                  <a:rPr lang="en-US" sz="1600"/>
                  <a:t>Average  Net</a:t>
                </a:r>
                <a:r>
                  <a:rPr lang="en-US" sz="1600" baseline="0"/>
                  <a:t> </a:t>
                </a:r>
                <a:r>
                  <a:rPr lang="en-US" sz="1600"/>
                  <a:t> Margin</a:t>
                </a:r>
              </a:p>
            </c:rich>
          </c:tx>
          <c:layout>
            <c:manualLayout>
              <c:xMode val="edge"/>
              <c:yMode val="edge"/>
              <c:x val="1.8661770547014501E-2"/>
              <c:y val="0.31817711487987099"/>
            </c:manualLayout>
          </c:layout>
          <c:overlay val="0"/>
        </c:title>
        <c:numFmt formatCode="0%;[Red]\(0%\)" sourceLinked="1"/>
        <c:majorTickMark val="out"/>
        <c:minorTickMark val="none"/>
        <c:tickLblPos val="nextTo"/>
        <c:txPr>
          <a:bodyPr rot="0" vert="horz"/>
          <a:lstStyle/>
          <a:p>
            <a:pPr>
              <a:defRPr sz="1400"/>
            </a:pPr>
            <a:endParaRPr lang="en-US"/>
          </a:p>
        </c:txPr>
        <c:crossAx val="230261504"/>
        <c:crosses val="autoZero"/>
        <c:crossBetween val="between"/>
      </c:valAx>
    </c:plotArea>
    <c:legend>
      <c:legendPos val="r"/>
      <c:layout>
        <c:manualLayout>
          <c:xMode val="edge"/>
          <c:yMode val="edge"/>
          <c:x val="0.31778462886366649"/>
          <c:y val="7.476125353147331E-2"/>
          <c:w val="0.3218278170001046"/>
          <c:h val="0.14304067143328125"/>
        </c:manualLayout>
      </c:layout>
      <c:overlay val="0"/>
      <c:txPr>
        <a:bodyPr/>
        <a:lstStyle/>
        <a:p>
          <a:pPr>
            <a:defRPr sz="1600"/>
          </a:pPr>
          <a:endParaRPr lang="en-US"/>
        </a:p>
      </c:txPr>
    </c:legend>
    <c:plotVisOnly val="1"/>
    <c:dispBlanksAs val="gap"/>
    <c:showDLblsOverMax val="0"/>
  </c:chart>
  <c:printSettings>
    <c:headerFooter alignWithMargins="0"/>
    <c:pageMargins b="1" l="0.750000000000003" r="0.750000000000003"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194584283521896E-2"/>
          <c:y val="0.112557995361138"/>
          <c:w val="0.74112691981797441"/>
          <c:h val="0.76538761655657805"/>
        </c:manualLayout>
      </c:layout>
      <c:lineChart>
        <c:grouping val="standard"/>
        <c:varyColors val="0"/>
        <c:ser>
          <c:idx val="0"/>
          <c:order val="0"/>
          <c:tx>
            <c:strRef>
              <c:f>'Market Fragmentation'!$C$27</c:f>
              <c:strCache>
                <c:ptCount val="1"/>
                <c:pt idx="0">
                  <c:v>Top 3</c:v>
                </c:pt>
              </c:strCache>
            </c:strRef>
          </c:tx>
          <c:cat>
            <c:numRef>
              <c:f>'Market Fragmentation'!$I$26:$S$26</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'Market Fragmentation'!$I$27:$S$27</c:f>
              <c:numCache>
                <c:formatCode>0%</c:formatCode>
                <c:ptCount val="11"/>
                <c:pt idx="0">
                  <c:v>0.46926788467432951</c:v>
                </c:pt>
                <c:pt idx="1">
                  <c:v>0.46799999999999997</c:v>
                </c:pt>
                <c:pt idx="2">
                  <c:v>0.46683984940275552</c:v>
                </c:pt>
              </c:numCache>
            </c:numRef>
          </c:val>
          <c:smooth val="1"/>
          <c:extLst xmlns:c16r2="http://schemas.microsoft.com/office/drawing/2015/06/chart">
            <c:ext xmlns:c16="http://schemas.microsoft.com/office/drawing/2014/chart" uri="{C3380CC4-5D6E-409C-BE32-E72D297353CC}">
              <c16:uniqueId val="{00000000-8067-2146-9942-C93A69DFE763}"/>
            </c:ext>
          </c:extLst>
        </c:ser>
        <c:ser>
          <c:idx val="1"/>
          <c:order val="1"/>
          <c:tx>
            <c:strRef>
              <c:f>'Market Fragmentation'!$C$28</c:f>
              <c:strCache>
                <c:ptCount val="1"/>
                <c:pt idx="0">
                  <c:v>Top 4-6</c:v>
                </c:pt>
              </c:strCache>
            </c:strRef>
          </c:tx>
          <c:cat>
            <c:numRef>
              <c:f>'Market Fragmentation'!$I$26:$S$26</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'Market Fragmentation'!$I$28:$S$28</c:f>
              <c:numCache>
                <c:formatCode>0%</c:formatCode>
                <c:ptCount val="11"/>
                <c:pt idx="0">
                  <c:v>0.21085319042145595</c:v>
                </c:pt>
                <c:pt idx="1">
                  <c:v>0.219</c:v>
                </c:pt>
                <c:pt idx="2">
                  <c:v>0.20439785757624263</c:v>
                </c:pt>
              </c:numCache>
            </c:numRef>
          </c:val>
          <c:smooth val="1"/>
          <c:extLst xmlns:c16r2="http://schemas.microsoft.com/office/drawing/2015/06/chart">
            <c:ext xmlns:c16="http://schemas.microsoft.com/office/drawing/2014/chart" uri="{C3380CC4-5D6E-409C-BE32-E72D297353CC}">
              <c16:uniqueId val="{00000001-8067-2146-9942-C93A69DFE763}"/>
            </c:ext>
          </c:extLst>
        </c:ser>
        <c:ser>
          <c:idx val="2"/>
          <c:order val="2"/>
          <c:tx>
            <c:strRef>
              <c:f>'Market Fragmentation'!$C$29</c:f>
              <c:strCache>
                <c:ptCount val="1"/>
                <c:pt idx="0">
                  <c:v>Top 7-10</c:v>
                </c:pt>
              </c:strCache>
            </c:strRef>
          </c:tx>
          <c:cat>
            <c:numRef>
              <c:f>'Market Fragmentation'!$I$26:$S$26</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'Market Fragmentation'!$I$29:$S$29</c:f>
              <c:numCache>
                <c:formatCode>0%</c:formatCode>
                <c:ptCount val="11"/>
                <c:pt idx="0">
                  <c:v>0.10977798045977011</c:v>
                </c:pt>
                <c:pt idx="1">
                  <c:v>0.16</c:v>
                </c:pt>
                <c:pt idx="2">
                  <c:v>0.19489003417597794</c:v>
                </c:pt>
              </c:numCache>
            </c:numRef>
          </c:val>
          <c:smooth val="1"/>
          <c:extLst xmlns:c16r2="http://schemas.microsoft.com/office/drawing/2015/06/chart">
            <c:ext xmlns:c16="http://schemas.microsoft.com/office/drawing/2014/chart" uri="{C3380CC4-5D6E-409C-BE32-E72D297353CC}">
              <c16:uniqueId val="{00000002-8067-2146-9942-C93A69DFE763}"/>
            </c:ext>
          </c:extLst>
        </c:ser>
        <c:ser>
          <c:idx val="3"/>
          <c:order val="3"/>
          <c:tx>
            <c:strRef>
              <c:f>'Market Fragmentation'!$C$30</c:f>
              <c:strCache>
                <c:ptCount val="1"/>
                <c:pt idx="0">
                  <c:v>The Rest</c:v>
                </c:pt>
              </c:strCache>
            </c:strRef>
          </c:tx>
          <c:cat>
            <c:numRef>
              <c:f>'Market Fragmentation'!$I$26:$S$26</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'Market Fragmentation'!$I$30:$S$30</c:f>
              <c:numCache>
                <c:formatCode>0%</c:formatCode>
                <c:ptCount val="11"/>
                <c:pt idx="0">
                  <c:v>0.21010094444444438</c:v>
                </c:pt>
                <c:pt idx="1">
                  <c:v>0.15300000000000002</c:v>
                </c:pt>
                <c:pt idx="2">
                  <c:v>0.13387225884502396</c:v>
                </c:pt>
              </c:numCache>
            </c:numRef>
          </c:val>
          <c:smooth val="1"/>
          <c:extLst xmlns:c16r2="http://schemas.microsoft.com/office/drawing/2015/06/chart">
            <c:ext xmlns:c16="http://schemas.microsoft.com/office/drawing/2014/chart" uri="{C3380CC4-5D6E-409C-BE32-E72D297353CC}">
              <c16:uniqueId val="{00000003-8067-2146-9942-C93A69DFE763}"/>
            </c:ext>
          </c:extLst>
        </c:ser>
        <c:dLbls>
          <c:showLegendKey val="0"/>
          <c:showVal val="0"/>
          <c:showCatName val="0"/>
          <c:showSerName val="0"/>
          <c:showPercent val="0"/>
          <c:showBubbleSize val="0"/>
        </c:dLbls>
        <c:marker val="1"/>
        <c:smooth val="0"/>
        <c:axId val="230341632"/>
        <c:axId val="230343424"/>
      </c:lineChart>
      <c:catAx>
        <c:axId val="230341632"/>
        <c:scaling>
          <c:orientation val="minMax"/>
        </c:scaling>
        <c:delete val="0"/>
        <c:axPos val="b"/>
        <c:numFmt formatCode="General" sourceLinked="1"/>
        <c:majorTickMark val="out"/>
        <c:minorTickMark val="none"/>
        <c:tickLblPos val="nextTo"/>
        <c:txPr>
          <a:bodyPr/>
          <a:lstStyle/>
          <a:p>
            <a:pPr>
              <a:defRPr sz="1050">
                <a:solidFill>
                  <a:sysClr val="windowText" lastClr="000000"/>
                </a:solidFill>
              </a:defRPr>
            </a:pPr>
            <a:endParaRPr lang="en-US"/>
          </a:p>
        </c:txPr>
        <c:crossAx val="230343424"/>
        <c:crosses val="autoZero"/>
        <c:auto val="1"/>
        <c:lblAlgn val="ctr"/>
        <c:lblOffset val="100"/>
        <c:noMultiLvlLbl val="1"/>
      </c:catAx>
      <c:valAx>
        <c:axId val="230343424"/>
        <c:scaling>
          <c:orientation val="minMax"/>
        </c:scaling>
        <c:delete val="0"/>
        <c:axPos val="l"/>
        <c:majorGridlines/>
        <c:numFmt formatCode="0%" sourceLinked="1"/>
        <c:majorTickMark val="out"/>
        <c:minorTickMark val="none"/>
        <c:tickLblPos val="nextTo"/>
        <c:txPr>
          <a:bodyPr/>
          <a:lstStyle/>
          <a:p>
            <a:pPr>
              <a:defRPr sz="1100">
                <a:solidFill>
                  <a:sysClr val="windowText" lastClr="000000"/>
                </a:solidFill>
              </a:defRPr>
            </a:pPr>
            <a:endParaRPr lang="en-US"/>
          </a:p>
        </c:txPr>
        <c:crossAx val="230341632"/>
        <c:crosses val="autoZero"/>
        <c:crossBetween val="between"/>
        <c:majorUnit val="0.1"/>
      </c:valAx>
    </c:plotArea>
    <c:legend>
      <c:legendPos val="r"/>
      <c:layout>
        <c:manualLayout>
          <c:xMode val="edge"/>
          <c:yMode val="edge"/>
          <c:x val="0.83689868815967883"/>
          <c:y val="0.30382198482480877"/>
          <c:w val="0.14308238095631665"/>
          <c:h val="0.38280318530115748"/>
        </c:manualLayout>
      </c:layout>
      <c:overlay val="0"/>
      <c:txPr>
        <a:bodyPr/>
        <a:lstStyle/>
        <a:p>
          <a:pPr>
            <a:defRPr sz="1100"/>
          </a:pPr>
          <a:endParaRPr lang="en-US"/>
        </a:p>
      </c:txPr>
    </c:legend>
    <c:plotVisOnly val="1"/>
    <c:dispBlanksAs val="gap"/>
    <c:showDLblsOverMax val="0"/>
  </c:chart>
  <c:printSettings>
    <c:headerFooter/>
    <c:pageMargins b="0.750000000000001" l="0.70000000000000095" r="0.70000000000000095" t="0.750000000000001"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38068137522416"/>
          <c:y val="8.9146905041638802E-2"/>
          <c:w val="0.70243049816792691"/>
          <c:h val="0.79382034946282476"/>
        </c:manualLayout>
      </c:layout>
      <c:scatterChart>
        <c:scatterStyle val="smoothMarker"/>
        <c:varyColors val="0"/>
        <c:ser>
          <c:idx val="0"/>
          <c:order val="0"/>
          <c:tx>
            <c:strRef>
              <c:f>'Fragmentation by Segment'!$B$14</c:f>
              <c:strCache>
                <c:ptCount val="1"/>
                <c:pt idx="0">
                  <c:v>Top 3</c:v>
                </c:pt>
              </c:strCache>
            </c:strRef>
          </c:tx>
          <c:xVal>
            <c:numRef>
              <c:f>'Fragmentation by Segment'!$G$13:$Q$13</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xVal>
          <c:yVal>
            <c:numRef>
              <c:f>'Fragmentation by Segment'!$G$14:$Q$14</c:f>
              <c:numCache>
                <c:formatCode>0%</c:formatCode>
                <c:ptCount val="11"/>
                <c:pt idx="0">
                  <c:v>0.57379166159695816</c:v>
                </c:pt>
                <c:pt idx="1">
                  <c:v>0.64331425582750579</c:v>
                </c:pt>
                <c:pt idx="2">
                  <c:v>0.62918549499188126</c:v>
                </c:pt>
              </c:numCache>
            </c:numRef>
          </c:yVal>
          <c:smooth val="1"/>
          <c:extLst xmlns:c16r2="http://schemas.microsoft.com/office/drawing/2015/06/chart">
            <c:ext xmlns:c16="http://schemas.microsoft.com/office/drawing/2014/chart" uri="{C3380CC4-5D6E-409C-BE32-E72D297353CC}">
              <c16:uniqueId val="{00000000-8A0B-B54F-BE2E-BC1625547946}"/>
            </c:ext>
          </c:extLst>
        </c:ser>
        <c:ser>
          <c:idx val="1"/>
          <c:order val="1"/>
          <c:tx>
            <c:strRef>
              <c:f>'Fragmentation by Segment'!$B$15</c:f>
              <c:strCache>
                <c:ptCount val="1"/>
                <c:pt idx="0">
                  <c:v>Top 4-6</c:v>
                </c:pt>
              </c:strCache>
            </c:strRef>
          </c:tx>
          <c:xVal>
            <c:numRef>
              <c:f>'Fragmentation by Segment'!$G$13:$Q$13</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xVal>
          <c:yVal>
            <c:numRef>
              <c:f>'Fragmentation by Segment'!$G$15:$Q$15</c:f>
              <c:numCache>
                <c:formatCode>0%</c:formatCode>
                <c:ptCount val="11"/>
                <c:pt idx="0">
                  <c:v>0.20943130418250949</c:v>
                </c:pt>
                <c:pt idx="1">
                  <c:v>0.25254454020979022</c:v>
                </c:pt>
                <c:pt idx="2">
                  <c:v>0.2134988104718426</c:v>
                </c:pt>
              </c:numCache>
            </c:numRef>
          </c:yVal>
          <c:smooth val="1"/>
          <c:extLst xmlns:c16r2="http://schemas.microsoft.com/office/drawing/2015/06/chart">
            <c:ext xmlns:c16="http://schemas.microsoft.com/office/drawing/2014/chart" uri="{C3380CC4-5D6E-409C-BE32-E72D297353CC}">
              <c16:uniqueId val="{00000001-8A0B-B54F-BE2E-BC1625547946}"/>
            </c:ext>
          </c:extLst>
        </c:ser>
        <c:ser>
          <c:idx val="2"/>
          <c:order val="2"/>
          <c:tx>
            <c:strRef>
              <c:f>'Fragmentation by Segment'!$B$16</c:f>
              <c:strCache>
                <c:ptCount val="1"/>
                <c:pt idx="0">
                  <c:v>Top 7-10</c:v>
                </c:pt>
              </c:strCache>
            </c:strRef>
          </c:tx>
          <c:xVal>
            <c:numRef>
              <c:f>'Fragmentation by Segment'!$G$13:$Q$13</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xVal>
          <c:yVal>
            <c:numRef>
              <c:f>'Fragmentation by Segment'!$G$16:$Q$16</c:f>
              <c:numCache>
                <c:formatCode>0%</c:formatCode>
                <c:ptCount val="11"/>
                <c:pt idx="0">
                  <c:v>7.1296674271229404E-2</c:v>
                </c:pt>
                <c:pt idx="1">
                  <c:v>9.1566467365967366E-2</c:v>
                </c:pt>
                <c:pt idx="2">
                  <c:v>6.0058426315823164E-2</c:v>
                </c:pt>
              </c:numCache>
            </c:numRef>
          </c:yVal>
          <c:smooth val="1"/>
          <c:extLst xmlns:c16r2="http://schemas.microsoft.com/office/drawing/2015/06/chart">
            <c:ext xmlns:c16="http://schemas.microsoft.com/office/drawing/2014/chart" uri="{C3380CC4-5D6E-409C-BE32-E72D297353CC}">
              <c16:uniqueId val="{00000002-8A0B-B54F-BE2E-BC1625547946}"/>
            </c:ext>
          </c:extLst>
        </c:ser>
        <c:ser>
          <c:idx val="3"/>
          <c:order val="3"/>
          <c:tx>
            <c:strRef>
              <c:f>'Fragmentation by Segment'!$B$17</c:f>
              <c:strCache>
                <c:ptCount val="1"/>
                <c:pt idx="0">
                  <c:v>The Rest</c:v>
                </c:pt>
              </c:strCache>
            </c:strRef>
          </c:tx>
          <c:xVal>
            <c:numRef>
              <c:f>'Fragmentation by Segment'!$G$13:$Q$13</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xVal>
          <c:yVal>
            <c:numRef>
              <c:f>'Fragmentation by Segment'!$G$17:$Q$17</c:f>
              <c:numCache>
                <c:formatCode>0%</c:formatCode>
                <c:ptCount val="11"/>
                <c:pt idx="0">
                  <c:v>0.14548035994930297</c:v>
                </c:pt>
                <c:pt idx="1">
                  <c:v>1.257473659673658E-2</c:v>
                </c:pt>
                <c:pt idx="2">
                  <c:v>9.7257268220452997E-2</c:v>
                </c:pt>
              </c:numCache>
            </c:numRef>
          </c:yVal>
          <c:smooth val="1"/>
          <c:extLst xmlns:c16r2="http://schemas.microsoft.com/office/drawing/2015/06/chart">
            <c:ext xmlns:c16="http://schemas.microsoft.com/office/drawing/2014/chart" uri="{C3380CC4-5D6E-409C-BE32-E72D297353CC}">
              <c16:uniqueId val="{00000003-8A0B-B54F-BE2E-BC1625547946}"/>
            </c:ext>
          </c:extLst>
        </c:ser>
        <c:dLbls>
          <c:showLegendKey val="0"/>
          <c:showVal val="0"/>
          <c:showCatName val="0"/>
          <c:showSerName val="0"/>
          <c:showPercent val="0"/>
          <c:showBubbleSize val="0"/>
        </c:dLbls>
        <c:axId val="230417152"/>
        <c:axId val="230418688"/>
      </c:scatterChart>
      <c:valAx>
        <c:axId val="230417152"/>
        <c:scaling>
          <c:orientation val="minMax"/>
          <c:max val="2020"/>
          <c:min val="2010"/>
        </c:scaling>
        <c:delete val="0"/>
        <c:axPos val="b"/>
        <c:numFmt formatCode="General" sourceLinked="1"/>
        <c:majorTickMark val="out"/>
        <c:minorTickMark val="none"/>
        <c:tickLblPos val="nextTo"/>
        <c:txPr>
          <a:bodyPr rot="0" vert="horz"/>
          <a:lstStyle/>
          <a:p>
            <a:pPr>
              <a:defRPr sz="1100">
                <a:solidFill>
                  <a:schemeClr val="tx1"/>
                </a:solidFill>
              </a:defRPr>
            </a:pPr>
            <a:endParaRPr lang="en-US"/>
          </a:p>
        </c:txPr>
        <c:crossAx val="230418688"/>
        <c:crosses val="autoZero"/>
        <c:crossBetween val="midCat"/>
        <c:majorUnit val="1"/>
        <c:minorUnit val="1"/>
      </c:valAx>
      <c:valAx>
        <c:axId val="230418688"/>
        <c:scaling>
          <c:orientation val="minMax"/>
          <c:max val="0.70000000000000095"/>
          <c:min val="0"/>
        </c:scaling>
        <c:delete val="0"/>
        <c:axPos val="l"/>
        <c:majorGridlines/>
        <c:title>
          <c:tx>
            <c:rich>
              <a:bodyPr/>
              <a:lstStyle/>
              <a:p>
                <a:pPr>
                  <a:defRPr sz="1200">
                    <a:solidFill>
                      <a:schemeClr val="tx1"/>
                    </a:solidFill>
                  </a:defRPr>
                </a:pPr>
                <a:r>
                  <a:rPr lang="en-US" sz="1200">
                    <a:solidFill>
                      <a:schemeClr val="tx1"/>
                    </a:solidFill>
                  </a:rPr>
                  <a:t>Market Share</a:t>
                </a:r>
              </a:p>
            </c:rich>
          </c:tx>
          <c:layout>
            <c:manualLayout>
              <c:xMode val="edge"/>
              <c:yMode val="edge"/>
              <c:x val="1.879176736571295E-2"/>
              <c:y val="0.30133055493876709"/>
            </c:manualLayout>
          </c:layout>
          <c:overlay val="0"/>
          <c:spPr>
            <a:noFill/>
            <a:ln w="25400">
              <a:noFill/>
            </a:ln>
          </c:spPr>
        </c:title>
        <c:numFmt formatCode="0%" sourceLinked="1"/>
        <c:majorTickMark val="out"/>
        <c:minorTickMark val="none"/>
        <c:tickLblPos val="nextTo"/>
        <c:txPr>
          <a:bodyPr rot="0" vert="horz"/>
          <a:lstStyle/>
          <a:p>
            <a:pPr>
              <a:defRPr sz="1100">
                <a:solidFill>
                  <a:schemeClr val="tx1"/>
                </a:solidFill>
              </a:defRPr>
            </a:pPr>
            <a:endParaRPr lang="en-US"/>
          </a:p>
        </c:txPr>
        <c:crossAx val="230417152"/>
        <c:crosses val="autoZero"/>
        <c:crossBetween val="midCat"/>
      </c:valAx>
    </c:plotArea>
    <c:legend>
      <c:legendPos val="r"/>
      <c:layout>
        <c:manualLayout>
          <c:xMode val="edge"/>
          <c:yMode val="edge"/>
          <c:x val="0.86698994308879707"/>
          <c:y val="0.30599723299229675"/>
          <c:w val="0.13056459031729944"/>
          <c:h val="0.31380326916836049"/>
        </c:manualLayout>
      </c:layout>
      <c:overlay val="0"/>
      <c:txPr>
        <a:bodyPr/>
        <a:lstStyle/>
        <a:p>
          <a:pPr>
            <a:defRPr>
              <a:solidFill>
                <a:schemeClr val="tx1"/>
              </a:solidFill>
            </a:defRPr>
          </a:pPr>
          <a:endParaRPr lang="en-US"/>
        </a:p>
      </c:txPr>
    </c:legend>
    <c:plotVisOnly val="1"/>
    <c:dispBlanksAs val="gap"/>
    <c:showDLblsOverMax val="0"/>
  </c:chart>
  <c:printSettings>
    <c:headerFooter alignWithMargins="0"/>
    <c:pageMargins b="1" l="0.750000000000003" r="0.750000000000003"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image" Target="../media/image2.png"/><Relationship Id="rId5" Type="http://schemas.openxmlformats.org/officeDocument/2006/relationships/chart" Target="../charts/chart7.xml"/><Relationship Id="rId4"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1.xml"/><Relationship Id="rId7" Type="http://schemas.openxmlformats.org/officeDocument/2006/relationships/chart" Target="../charts/chart14.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image" Target="../media/image2.png"/><Relationship Id="rId5" Type="http://schemas.openxmlformats.org/officeDocument/2006/relationships/chart" Target="../charts/chart13.xml"/><Relationship Id="rId4" Type="http://schemas.openxmlformats.org/officeDocument/2006/relationships/chart" Target="../charts/chart12.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drawing1.xml><?xml version="1.0" encoding="utf-8"?>
<xdr:wsDr xmlns:xdr="http://schemas.openxmlformats.org/drawingml/2006/spreadsheetDrawing" xmlns:a="http://schemas.openxmlformats.org/drawingml/2006/main">
  <xdr:twoCellAnchor editAs="oneCell">
    <xdr:from>
      <xdr:col>7</xdr:col>
      <xdr:colOff>484188</xdr:colOff>
      <xdr:row>0</xdr:row>
      <xdr:rowOff>55562</xdr:rowOff>
    </xdr:from>
    <xdr:to>
      <xdr:col>12</xdr:col>
      <xdr:colOff>208426</xdr:colOff>
      <xdr:row>3</xdr:row>
      <xdr:rowOff>94906</xdr:rowOff>
    </xdr:to>
    <xdr:pic>
      <xdr:nvPicPr>
        <xdr:cNvPr id="3" name="Picture 2">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9120188" y="55562"/>
          <a:ext cx="2938926" cy="6584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31</xdr:col>
      <xdr:colOff>317500</xdr:colOff>
      <xdr:row>0</xdr:row>
      <xdr:rowOff>0</xdr:rowOff>
    </xdr:from>
    <xdr:to>
      <xdr:col>36</xdr:col>
      <xdr:colOff>398527</xdr:colOff>
      <xdr:row>3</xdr:row>
      <xdr:rowOff>17182</xdr:rowOff>
    </xdr:to>
    <xdr:pic>
      <xdr:nvPicPr>
        <xdr:cNvPr id="3" name="Picture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19612429" y="0"/>
          <a:ext cx="2938527" cy="634039"/>
        </a:xfrm>
        <a:prstGeom prst="rect">
          <a:avLst/>
        </a:prstGeom>
      </xdr:spPr>
    </xdr:pic>
    <xdr:clientData/>
  </xdr:twoCellAnchor>
  <xdr:twoCellAnchor>
    <xdr:from>
      <xdr:col>32</xdr:col>
      <xdr:colOff>374650</xdr:colOff>
      <xdr:row>153</xdr:row>
      <xdr:rowOff>134936</xdr:rowOff>
    </xdr:from>
    <xdr:to>
      <xdr:col>39</xdr:col>
      <xdr:colOff>0</xdr:colOff>
      <xdr:row>167</xdr:row>
      <xdr:rowOff>68261</xdr:rowOff>
    </xdr:to>
    <xdr:graphicFrame macro="">
      <xdr:nvGraphicFramePr>
        <xdr:cNvPr id="6" name="Chart 5">
          <a:extLst>
            <a:ext uri="{FF2B5EF4-FFF2-40B4-BE49-F238E27FC236}">
              <a16:creationId xmlns="" xmlns:a16="http://schemas.microsoft.com/office/drawing/2014/main" id="{00000000-0008-0000-0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654050</xdr:colOff>
      <xdr:row>6</xdr:row>
      <xdr:rowOff>46038</xdr:rowOff>
    </xdr:from>
    <xdr:to>
      <xdr:col>10</xdr:col>
      <xdr:colOff>558800</xdr:colOff>
      <xdr:row>21</xdr:row>
      <xdr:rowOff>114301</xdr:rowOff>
    </xdr:to>
    <xdr:graphicFrame macro="">
      <xdr:nvGraphicFramePr>
        <xdr:cNvPr id="2" name="Chart 1">
          <a:extLst>
            <a:ext uri="{FF2B5EF4-FFF2-40B4-BE49-F238E27FC236}">
              <a16:creationId xmlns=""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198437</xdr:colOff>
      <xdr:row>0</xdr:row>
      <xdr:rowOff>95251</xdr:rowOff>
    </xdr:from>
    <xdr:to>
      <xdr:col>14</xdr:col>
      <xdr:colOff>510787</xdr:colOff>
      <xdr:row>3</xdr:row>
      <xdr:rowOff>112433</xdr:rowOff>
    </xdr:to>
    <xdr:pic>
      <xdr:nvPicPr>
        <xdr:cNvPr id="4" name="Picture 3">
          <a:extLst>
            <a:ext uri="{FF2B5EF4-FFF2-40B4-BE49-F238E27FC236}">
              <a16:creationId xmlns="" xmlns:a16="http://schemas.microsoft.com/office/drawing/2014/main" id="{00000000-0008-0000-0200-000004000000}"/>
            </a:ext>
          </a:extLst>
        </xdr:cNvPr>
        <xdr:cNvPicPr>
          <a:picLocks noChangeAspect="1"/>
        </xdr:cNvPicPr>
      </xdr:nvPicPr>
      <xdr:blipFill>
        <a:blip xmlns:r="http://schemas.openxmlformats.org/officeDocument/2006/relationships" r:embed="rId2"/>
        <a:stretch>
          <a:fillRect/>
        </a:stretch>
      </xdr:blipFill>
      <xdr:spPr>
        <a:xfrm>
          <a:off x="5111750" y="95251"/>
          <a:ext cx="2947600" cy="63630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30480</xdr:colOff>
      <xdr:row>6</xdr:row>
      <xdr:rowOff>35719</xdr:rowOff>
    </xdr:from>
    <xdr:to>
      <xdr:col>11</xdr:col>
      <xdr:colOff>166687</xdr:colOff>
      <xdr:row>29</xdr:row>
      <xdr:rowOff>68580</xdr:rowOff>
    </xdr:to>
    <xdr:graphicFrame macro="">
      <xdr:nvGraphicFramePr>
        <xdr:cNvPr id="2" name="Chart 1">
          <a:extLst>
            <a:ext uri="{FF2B5EF4-FFF2-40B4-BE49-F238E27FC236}">
              <a16:creationId xmlns=""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416719</xdr:colOff>
      <xdr:row>44</xdr:row>
      <xdr:rowOff>75007</xdr:rowOff>
    </xdr:from>
    <xdr:to>
      <xdr:col>8</xdr:col>
      <xdr:colOff>190501</xdr:colOff>
      <xdr:row>62</xdr:row>
      <xdr:rowOff>166686</xdr:rowOff>
    </xdr:to>
    <xdr:graphicFrame macro="">
      <xdr:nvGraphicFramePr>
        <xdr:cNvPr id="4" name="Chart 3">
          <a:extLst>
            <a:ext uri="{FF2B5EF4-FFF2-40B4-BE49-F238E27FC236}">
              <a16:creationId xmlns=""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402431</xdr:colOff>
      <xdr:row>44</xdr:row>
      <xdr:rowOff>60723</xdr:rowOff>
    </xdr:from>
    <xdr:to>
      <xdr:col>17</xdr:col>
      <xdr:colOff>9525</xdr:colOff>
      <xdr:row>62</xdr:row>
      <xdr:rowOff>152402</xdr:rowOff>
    </xdr:to>
    <xdr:graphicFrame macro="">
      <xdr:nvGraphicFramePr>
        <xdr:cNvPr id="5" name="Chart 4">
          <a:extLst>
            <a:ext uri="{FF2B5EF4-FFF2-40B4-BE49-F238E27FC236}">
              <a16:creationId xmlns="" xmlns:a16="http://schemas.microsoft.com/office/drawing/2014/main" id="{00000000-0008-0000-0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0</xdr:colOff>
      <xdr:row>44</xdr:row>
      <xdr:rowOff>0</xdr:rowOff>
    </xdr:from>
    <xdr:to>
      <xdr:col>27</xdr:col>
      <xdr:colOff>59532</xdr:colOff>
      <xdr:row>62</xdr:row>
      <xdr:rowOff>91679</xdr:rowOff>
    </xdr:to>
    <xdr:graphicFrame macro="">
      <xdr:nvGraphicFramePr>
        <xdr:cNvPr id="12" name="Chart 11">
          <a:extLst>
            <a:ext uri="{FF2B5EF4-FFF2-40B4-BE49-F238E27FC236}">
              <a16:creationId xmlns="" xmlns:a16="http://schemas.microsoft.com/office/drawing/2014/main" id="{00000000-0008-0000-03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338228</xdr:colOff>
      <xdr:row>6</xdr:row>
      <xdr:rowOff>37307</xdr:rowOff>
    </xdr:from>
    <xdr:to>
      <xdr:col>23</xdr:col>
      <xdr:colOff>85498</xdr:colOff>
      <xdr:row>29</xdr:row>
      <xdr:rowOff>70168</xdr:rowOff>
    </xdr:to>
    <xdr:graphicFrame macro="">
      <xdr:nvGraphicFramePr>
        <xdr:cNvPr id="15" name="Chart 14">
          <a:extLst>
            <a:ext uri="{FF2B5EF4-FFF2-40B4-BE49-F238E27FC236}">
              <a16:creationId xmlns="" xmlns:a16="http://schemas.microsoft.com/office/drawing/2014/main" id="{00000000-0008-0000-03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17</xdr:col>
      <xdr:colOff>136071</xdr:colOff>
      <xdr:row>0</xdr:row>
      <xdr:rowOff>0</xdr:rowOff>
    </xdr:from>
    <xdr:to>
      <xdr:col>21</xdr:col>
      <xdr:colOff>607169</xdr:colOff>
      <xdr:row>3</xdr:row>
      <xdr:rowOff>17182</xdr:rowOff>
    </xdr:to>
    <xdr:pic>
      <xdr:nvPicPr>
        <xdr:cNvPr id="8" name="Picture 7">
          <a:extLst>
            <a:ext uri="{FF2B5EF4-FFF2-40B4-BE49-F238E27FC236}">
              <a16:creationId xmlns="" xmlns:a16="http://schemas.microsoft.com/office/drawing/2014/main" id="{00000000-0008-0000-0300-000008000000}"/>
            </a:ext>
          </a:extLst>
        </xdr:cNvPr>
        <xdr:cNvPicPr>
          <a:picLocks noChangeAspect="1"/>
        </xdr:cNvPicPr>
      </xdr:nvPicPr>
      <xdr:blipFill>
        <a:blip xmlns:r="http://schemas.openxmlformats.org/officeDocument/2006/relationships" r:embed="rId6"/>
        <a:stretch>
          <a:fillRect/>
        </a:stretch>
      </xdr:blipFill>
      <xdr:spPr>
        <a:xfrm>
          <a:off x="11212285" y="0"/>
          <a:ext cx="2938527" cy="63403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9072</xdr:colOff>
      <xdr:row>0</xdr:row>
      <xdr:rowOff>136071</xdr:rowOff>
    </xdr:from>
    <xdr:to>
      <xdr:col>14</xdr:col>
      <xdr:colOff>912776</xdr:colOff>
      <xdr:row>3</xdr:row>
      <xdr:rowOff>153253</xdr:rowOff>
    </xdr:to>
    <xdr:pic>
      <xdr:nvPicPr>
        <xdr:cNvPr id="3" name="Picture 2">
          <a:extLst>
            <a:ext uri="{FF2B5EF4-FFF2-40B4-BE49-F238E27FC236}">
              <a16:creationId xmlns=""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11783786" y="136071"/>
          <a:ext cx="2938527" cy="63403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181769</xdr:colOff>
      <xdr:row>7</xdr:row>
      <xdr:rowOff>167482</xdr:rowOff>
    </xdr:from>
    <xdr:to>
      <xdr:col>12</xdr:col>
      <xdr:colOff>465667</xdr:colOff>
      <xdr:row>24</xdr:row>
      <xdr:rowOff>70556</xdr:rowOff>
    </xdr:to>
    <xdr:graphicFrame macro="">
      <xdr:nvGraphicFramePr>
        <xdr:cNvPr id="2" name="Chart 1">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12</xdr:col>
      <xdr:colOff>653143</xdr:colOff>
      <xdr:row>0</xdr:row>
      <xdr:rowOff>90715</xdr:rowOff>
    </xdr:from>
    <xdr:to>
      <xdr:col>18</xdr:col>
      <xdr:colOff>397621</xdr:colOff>
      <xdr:row>3</xdr:row>
      <xdr:rowOff>107897</xdr:rowOff>
    </xdr:to>
    <xdr:pic>
      <xdr:nvPicPr>
        <xdr:cNvPr id="4" name="Picture 3">
          <a:extLst>
            <a:ext uri="{FF2B5EF4-FFF2-40B4-BE49-F238E27FC236}">
              <a16:creationId xmlns="" xmlns:a16="http://schemas.microsoft.com/office/drawing/2014/main" id="{00000000-0008-0000-0500-000004000000}"/>
            </a:ext>
          </a:extLst>
        </xdr:cNvPr>
        <xdr:cNvPicPr>
          <a:picLocks noChangeAspect="1"/>
        </xdr:cNvPicPr>
      </xdr:nvPicPr>
      <xdr:blipFill>
        <a:blip xmlns:r="http://schemas.openxmlformats.org/officeDocument/2006/relationships" r:embed="rId2"/>
        <a:stretch>
          <a:fillRect/>
        </a:stretch>
      </xdr:blipFill>
      <xdr:spPr>
        <a:xfrm>
          <a:off x="9379857" y="90715"/>
          <a:ext cx="2938527" cy="63403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17</xdr:col>
      <xdr:colOff>155575</xdr:colOff>
      <xdr:row>11</xdr:row>
      <xdr:rowOff>34924</xdr:rowOff>
    </xdr:from>
    <xdr:to>
      <xdr:col>26</xdr:col>
      <xdr:colOff>511175</xdr:colOff>
      <xdr:row>28</xdr:row>
      <xdr:rowOff>155574</xdr:rowOff>
    </xdr:to>
    <xdr:graphicFrame macro="">
      <xdr:nvGraphicFramePr>
        <xdr:cNvPr id="3" name="Chart 2">
          <a:extLst>
            <a:ext uri="{FF2B5EF4-FFF2-40B4-BE49-F238E27FC236}">
              <a16:creationId xmlns=""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190501</xdr:colOff>
      <xdr:row>31</xdr:row>
      <xdr:rowOff>44450</xdr:rowOff>
    </xdr:from>
    <xdr:to>
      <xdr:col>26</xdr:col>
      <xdr:colOff>469900</xdr:colOff>
      <xdr:row>47</xdr:row>
      <xdr:rowOff>69850</xdr:rowOff>
    </xdr:to>
    <xdr:graphicFrame macro="">
      <xdr:nvGraphicFramePr>
        <xdr:cNvPr id="4" name="Chart 3">
          <a:extLst>
            <a:ext uri="{FF2B5EF4-FFF2-40B4-BE49-F238E27FC236}">
              <a16:creationId xmlns=""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139699</xdr:colOff>
      <xdr:row>49</xdr:row>
      <xdr:rowOff>15874</xdr:rowOff>
    </xdr:from>
    <xdr:to>
      <xdr:col>26</xdr:col>
      <xdr:colOff>292100</xdr:colOff>
      <xdr:row>65</xdr:row>
      <xdr:rowOff>0</xdr:rowOff>
    </xdr:to>
    <xdr:graphicFrame macro="">
      <xdr:nvGraphicFramePr>
        <xdr:cNvPr id="5" name="Chart 4">
          <a:extLst>
            <a:ext uri="{FF2B5EF4-FFF2-40B4-BE49-F238E27FC236}">
              <a16:creationId xmlns=""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107949</xdr:colOff>
      <xdr:row>67</xdr:row>
      <xdr:rowOff>19050</xdr:rowOff>
    </xdr:from>
    <xdr:to>
      <xdr:col>26</xdr:col>
      <xdr:colOff>368300</xdr:colOff>
      <xdr:row>81</xdr:row>
      <xdr:rowOff>133350</xdr:rowOff>
    </xdr:to>
    <xdr:graphicFrame macro="">
      <xdr:nvGraphicFramePr>
        <xdr:cNvPr id="6" name="Chart 5">
          <a:extLst>
            <a:ext uri="{FF2B5EF4-FFF2-40B4-BE49-F238E27FC236}">
              <a16:creationId xmlns="" xmlns:a16="http://schemas.microsoft.com/office/drawing/2014/main" id="{00000000-0008-0000-06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17</xdr:col>
      <xdr:colOff>63499</xdr:colOff>
      <xdr:row>86</xdr:row>
      <xdr:rowOff>97630</xdr:rowOff>
    </xdr:from>
    <xdr:to>
      <xdr:col>26</xdr:col>
      <xdr:colOff>120650</xdr:colOff>
      <xdr:row>103</xdr:row>
      <xdr:rowOff>127000</xdr:rowOff>
    </xdr:to>
    <xdr:graphicFrame macro="">
      <xdr:nvGraphicFramePr>
        <xdr:cNvPr id="8" name="Chart 7">
          <a:extLst>
            <a:ext uri="{FF2B5EF4-FFF2-40B4-BE49-F238E27FC236}">
              <a16:creationId xmlns="" xmlns:a16="http://schemas.microsoft.com/office/drawing/2014/main" id="{00000000-0008-0000-06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9</xdr:col>
      <xdr:colOff>99785</xdr:colOff>
      <xdr:row>0</xdr:row>
      <xdr:rowOff>90715</xdr:rowOff>
    </xdr:from>
    <xdr:to>
      <xdr:col>14</xdr:col>
      <xdr:colOff>262455</xdr:colOff>
      <xdr:row>3</xdr:row>
      <xdr:rowOff>107897</xdr:rowOff>
    </xdr:to>
    <xdr:pic>
      <xdr:nvPicPr>
        <xdr:cNvPr id="9" name="Picture 8">
          <a:extLst>
            <a:ext uri="{FF2B5EF4-FFF2-40B4-BE49-F238E27FC236}">
              <a16:creationId xmlns="" xmlns:a16="http://schemas.microsoft.com/office/drawing/2014/main" id="{00000000-0008-0000-0600-000009000000}"/>
            </a:ext>
          </a:extLst>
        </xdr:cNvPr>
        <xdr:cNvPicPr>
          <a:picLocks noChangeAspect="1"/>
        </xdr:cNvPicPr>
      </xdr:nvPicPr>
      <xdr:blipFill>
        <a:blip xmlns:r="http://schemas.openxmlformats.org/officeDocument/2006/relationships" r:embed="rId6"/>
        <a:stretch>
          <a:fillRect/>
        </a:stretch>
      </xdr:blipFill>
      <xdr:spPr>
        <a:xfrm>
          <a:off x="5388428" y="90715"/>
          <a:ext cx="2938527" cy="634039"/>
        </a:xfrm>
        <a:prstGeom prst="rect">
          <a:avLst/>
        </a:prstGeom>
      </xdr:spPr>
    </xdr:pic>
    <xdr:clientData/>
  </xdr:twoCellAnchor>
  <xdr:twoCellAnchor>
    <xdr:from>
      <xdr:col>17</xdr:col>
      <xdr:colOff>165100</xdr:colOff>
      <xdr:row>109</xdr:row>
      <xdr:rowOff>50800</xdr:rowOff>
    </xdr:from>
    <xdr:to>
      <xdr:col>26</xdr:col>
      <xdr:colOff>222251</xdr:colOff>
      <xdr:row>127</xdr:row>
      <xdr:rowOff>143670</xdr:rowOff>
    </xdr:to>
    <xdr:graphicFrame macro="">
      <xdr:nvGraphicFramePr>
        <xdr:cNvPr id="11" name="Chart 10">
          <a:extLst>
            <a:ext uri="{FF2B5EF4-FFF2-40B4-BE49-F238E27FC236}">
              <a16:creationId xmlns="" xmlns:a16="http://schemas.microsoft.com/office/drawing/2014/main" id="{00000000-0008-0000-06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2</xdr:col>
      <xdr:colOff>98425</xdr:colOff>
      <xdr:row>3</xdr:row>
      <xdr:rowOff>114300</xdr:rowOff>
    </xdr:from>
    <xdr:to>
      <xdr:col>9</xdr:col>
      <xdr:colOff>444500</xdr:colOff>
      <xdr:row>16</xdr:row>
      <xdr:rowOff>57150</xdr:rowOff>
    </xdr:to>
    <xdr:graphicFrame macro="">
      <xdr:nvGraphicFramePr>
        <xdr:cNvPr id="2" name="Chart 1">
          <a:extLst>
            <a:ext uri="{FF2B5EF4-FFF2-40B4-BE49-F238E27FC236}">
              <a16:creationId xmlns=""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69851</xdr:colOff>
      <xdr:row>22</xdr:row>
      <xdr:rowOff>120650</xdr:rowOff>
    </xdr:from>
    <xdr:to>
      <xdr:col>9</xdr:col>
      <xdr:colOff>406401</xdr:colOff>
      <xdr:row>36</xdr:row>
      <xdr:rowOff>19050</xdr:rowOff>
    </xdr:to>
    <xdr:graphicFrame macro="">
      <xdr:nvGraphicFramePr>
        <xdr:cNvPr id="3" name="Chart 2">
          <a:extLst>
            <a:ext uri="{FF2B5EF4-FFF2-40B4-BE49-F238E27FC236}">
              <a16:creationId xmlns=""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T47"/>
  <sheetViews>
    <sheetView showGridLines="0" tabSelected="1" zoomScale="70" zoomScaleNormal="70" zoomScalePageLayoutView="80" workbookViewId="0">
      <selection activeCell="B3" sqref="B3"/>
    </sheetView>
  </sheetViews>
  <sheetFormatPr defaultColWidth="9.1796875" defaultRowHeight="12.5" x14ac:dyDescent="0.25"/>
  <cols>
    <col min="1" max="1" width="9.1796875" style="40"/>
    <col min="2" max="2" width="36.1796875" style="40" customWidth="1"/>
    <col min="3" max="3" width="41.453125" style="40" customWidth="1"/>
    <col min="4" max="16384" width="9.1796875" style="40"/>
  </cols>
  <sheetData>
    <row r="1" spans="1:20" x14ac:dyDescent="0.25">
      <c r="A1" s="39"/>
      <c r="B1" s="39"/>
      <c r="C1" s="39"/>
      <c r="D1" s="39"/>
      <c r="E1" s="39"/>
      <c r="F1" s="39"/>
      <c r="G1" s="39"/>
      <c r="H1" s="39"/>
      <c r="I1" s="39"/>
      <c r="J1" s="39"/>
      <c r="K1" s="39"/>
      <c r="L1" s="39"/>
      <c r="M1" s="39"/>
      <c r="N1" s="39"/>
      <c r="O1" s="39"/>
      <c r="P1" s="39"/>
      <c r="Q1" s="39"/>
      <c r="R1" s="39"/>
      <c r="S1" s="39"/>
      <c r="T1" s="39"/>
    </row>
    <row r="2" spans="1:20" ht="18" x14ac:dyDescent="0.4">
      <c r="A2" s="39"/>
      <c r="B2" s="41" t="s">
        <v>119</v>
      </c>
      <c r="C2" s="39"/>
      <c r="E2" s="39"/>
      <c r="F2" s="39"/>
      <c r="G2" s="39"/>
      <c r="H2" s="39"/>
      <c r="I2" s="39"/>
      <c r="J2" s="39"/>
      <c r="K2" s="39"/>
      <c r="L2" s="39"/>
      <c r="M2" s="39"/>
      <c r="N2" s="39"/>
      <c r="O2" s="39"/>
      <c r="P2" s="39"/>
      <c r="Q2" s="39"/>
      <c r="R2" s="39"/>
      <c r="S2" s="39"/>
      <c r="T2" s="39"/>
    </row>
    <row r="3" spans="1:20" ht="18" x14ac:dyDescent="0.4">
      <c r="A3" s="39"/>
      <c r="B3" s="42" t="s">
        <v>255</v>
      </c>
      <c r="C3" s="39"/>
      <c r="D3" s="42"/>
      <c r="E3" s="39"/>
      <c r="F3" s="39"/>
      <c r="G3" s="39"/>
      <c r="H3" s="39"/>
      <c r="I3" s="39"/>
      <c r="J3" s="39"/>
      <c r="K3" s="39"/>
      <c r="L3" s="39"/>
      <c r="M3" s="39"/>
      <c r="N3" s="39"/>
      <c r="O3" s="39"/>
      <c r="P3" s="39"/>
      <c r="Q3" s="39"/>
      <c r="R3" s="39"/>
      <c r="S3" s="39"/>
      <c r="T3" s="39"/>
    </row>
    <row r="4" spans="1:20" ht="18" x14ac:dyDescent="0.4">
      <c r="A4" s="39"/>
      <c r="B4" s="41"/>
      <c r="C4" s="39"/>
      <c r="D4" s="42"/>
      <c r="E4" s="39"/>
      <c r="F4" s="39"/>
      <c r="G4" s="39"/>
      <c r="H4" s="39"/>
      <c r="I4" s="39"/>
      <c r="J4" s="39"/>
      <c r="K4" s="39"/>
      <c r="L4" s="39"/>
      <c r="M4" s="39"/>
      <c r="N4" s="39"/>
      <c r="O4" s="39"/>
      <c r="P4" s="39"/>
      <c r="Q4" s="39"/>
      <c r="R4" s="39"/>
      <c r="S4" s="39"/>
      <c r="T4" s="39"/>
    </row>
    <row r="5" spans="1:20" ht="18" x14ac:dyDescent="0.4">
      <c r="A5" s="39"/>
      <c r="B5" s="41"/>
      <c r="C5" s="39"/>
      <c r="D5" s="42"/>
      <c r="E5" s="39"/>
      <c r="F5" s="39"/>
      <c r="G5" s="39"/>
      <c r="H5" s="39"/>
      <c r="I5" s="39"/>
      <c r="J5" s="39"/>
      <c r="K5" s="39"/>
      <c r="L5" s="39"/>
      <c r="M5" s="39"/>
      <c r="N5" s="39"/>
      <c r="O5" s="39"/>
      <c r="P5" s="39"/>
      <c r="Q5" s="39"/>
      <c r="R5" s="39"/>
      <c r="S5" s="39"/>
      <c r="T5" s="39"/>
    </row>
    <row r="6" spans="1:20" ht="18" x14ac:dyDescent="0.4">
      <c r="A6" s="39"/>
      <c r="B6" s="41" t="s">
        <v>122</v>
      </c>
      <c r="C6" s="39"/>
      <c r="D6" s="39"/>
      <c r="E6" s="39"/>
      <c r="F6" s="39"/>
      <c r="G6" s="39"/>
      <c r="H6" s="39"/>
      <c r="I6" s="39"/>
      <c r="J6" s="39"/>
      <c r="K6" s="39"/>
      <c r="L6" s="39"/>
      <c r="M6" s="39"/>
      <c r="N6" s="39"/>
      <c r="O6" s="39"/>
      <c r="P6" s="39"/>
      <c r="Q6" s="39"/>
      <c r="R6" s="39"/>
      <c r="S6" s="39"/>
      <c r="T6" s="39"/>
    </row>
    <row r="7" spans="1:20" ht="15.5" x14ac:dyDescent="0.25">
      <c r="B7" s="415" t="s">
        <v>121</v>
      </c>
      <c r="C7" s="415"/>
      <c r="D7" s="415"/>
      <c r="E7" s="415"/>
      <c r="F7" s="415"/>
      <c r="G7" s="415"/>
      <c r="H7" s="415"/>
      <c r="I7" s="415"/>
      <c r="J7" s="415"/>
      <c r="K7" s="415"/>
      <c r="L7" s="415"/>
    </row>
    <row r="8" spans="1:20" ht="15.5" x14ac:dyDescent="0.25">
      <c r="B8" s="43"/>
      <c r="C8" s="43"/>
      <c r="D8" s="43"/>
      <c r="E8" s="43"/>
      <c r="F8" s="43"/>
      <c r="G8" s="43"/>
      <c r="H8" s="43"/>
      <c r="I8" s="43"/>
      <c r="J8" s="43"/>
      <c r="K8" s="43"/>
      <c r="L8" s="43"/>
    </row>
    <row r="9" spans="1:20" ht="25.5" customHeight="1" x14ac:dyDescent="0.35">
      <c r="A9" s="39"/>
      <c r="B9" s="400" t="s">
        <v>246</v>
      </c>
      <c r="C9" s="44"/>
      <c r="D9" s="39"/>
      <c r="E9" s="39"/>
      <c r="F9" s="39"/>
      <c r="G9" s="39"/>
      <c r="H9" s="39"/>
      <c r="I9" s="39"/>
      <c r="J9" s="39"/>
      <c r="K9" s="39"/>
      <c r="L9" s="39"/>
      <c r="M9" s="39"/>
      <c r="N9" s="39"/>
      <c r="O9" s="39"/>
      <c r="P9" s="39"/>
      <c r="Q9" s="39"/>
      <c r="R9" s="39"/>
      <c r="S9" s="39"/>
      <c r="T9" s="39"/>
    </row>
    <row r="10" spans="1:20" s="47" customFormat="1" ht="24.75" customHeight="1" x14ac:dyDescent="0.3">
      <c r="A10" s="46"/>
      <c r="B10" s="48" t="s">
        <v>117</v>
      </c>
      <c r="C10" s="46"/>
      <c r="D10" s="46"/>
      <c r="E10" s="46"/>
      <c r="F10" s="46"/>
      <c r="G10" s="46"/>
      <c r="H10" s="46"/>
      <c r="I10" s="46"/>
      <c r="J10" s="46"/>
      <c r="K10" s="46"/>
      <c r="L10" s="46"/>
      <c r="M10" s="46"/>
      <c r="N10" s="46"/>
      <c r="O10" s="46"/>
      <c r="P10" s="46"/>
      <c r="Q10" s="46"/>
      <c r="R10" s="46"/>
      <c r="S10" s="46"/>
      <c r="T10" s="46"/>
    </row>
    <row r="11" spans="1:20" ht="87" customHeight="1" x14ac:dyDescent="0.25">
      <c r="A11" s="39"/>
      <c r="B11" s="415" t="s">
        <v>120</v>
      </c>
      <c r="C11" s="415"/>
      <c r="D11" s="415"/>
      <c r="E11" s="415"/>
      <c r="F11" s="415"/>
      <c r="G11" s="415"/>
      <c r="H11" s="415"/>
      <c r="I11" s="415"/>
      <c r="J11" s="415"/>
      <c r="K11" s="415"/>
      <c r="L11" s="415"/>
      <c r="M11" s="45"/>
      <c r="N11" s="39"/>
      <c r="O11" s="39"/>
      <c r="P11" s="39"/>
      <c r="Q11" s="39"/>
      <c r="R11" s="39"/>
      <c r="S11" s="39"/>
      <c r="T11" s="39"/>
    </row>
    <row r="12" spans="1:20" ht="67.5" customHeight="1" x14ac:dyDescent="0.25">
      <c r="A12" s="39"/>
      <c r="B12" s="415" t="s">
        <v>210</v>
      </c>
      <c r="C12" s="415"/>
      <c r="D12" s="415"/>
      <c r="E12" s="415"/>
      <c r="F12" s="415"/>
      <c r="G12" s="415"/>
      <c r="H12" s="415"/>
      <c r="I12" s="415"/>
      <c r="J12" s="415"/>
      <c r="K12" s="415"/>
      <c r="L12" s="415"/>
      <c r="M12" s="45"/>
      <c r="N12" s="39"/>
      <c r="O12" s="39"/>
      <c r="P12" s="39"/>
      <c r="Q12" s="39"/>
      <c r="R12" s="39"/>
      <c r="S12" s="39"/>
      <c r="T12" s="39"/>
    </row>
    <row r="13" spans="1:20" ht="20.25" customHeight="1" x14ac:dyDescent="0.25">
      <c r="A13" s="39"/>
      <c r="M13" s="45"/>
      <c r="N13" s="39"/>
      <c r="O13" s="39"/>
      <c r="P13" s="39"/>
      <c r="Q13" s="39"/>
      <c r="R13" s="39"/>
      <c r="S13" s="39"/>
      <c r="T13" s="39"/>
    </row>
    <row r="15" spans="1:20" ht="14.25" customHeight="1" x14ac:dyDescent="0.25">
      <c r="A15" s="39"/>
      <c r="C15" s="39"/>
      <c r="D15" s="39"/>
      <c r="E15" s="39"/>
      <c r="F15" s="39"/>
      <c r="G15" s="39"/>
      <c r="H15" s="39"/>
      <c r="I15" s="39"/>
      <c r="J15" s="39"/>
      <c r="K15" s="39"/>
      <c r="L15" s="39"/>
      <c r="M15" s="39"/>
      <c r="N15" s="39"/>
      <c r="O15" s="39"/>
      <c r="P15" s="39"/>
      <c r="Q15" s="39"/>
      <c r="R15" s="39"/>
      <c r="S15" s="39"/>
      <c r="T15" s="39"/>
    </row>
    <row r="16" spans="1:20" ht="13.5" customHeight="1" x14ac:dyDescent="0.25">
      <c r="A16" s="39"/>
      <c r="B16" s="39"/>
      <c r="C16" s="39"/>
      <c r="D16" s="39"/>
      <c r="E16" s="39"/>
      <c r="F16" s="39"/>
      <c r="G16" s="39"/>
      <c r="H16" s="39"/>
      <c r="I16" s="39"/>
      <c r="J16" s="39"/>
      <c r="K16" s="39"/>
      <c r="L16" s="39"/>
      <c r="M16" s="39"/>
      <c r="N16" s="39"/>
      <c r="O16" s="39"/>
      <c r="P16" s="39"/>
      <c r="Q16" s="39"/>
      <c r="R16" s="39"/>
      <c r="S16" s="39"/>
      <c r="T16" s="39"/>
    </row>
    <row r="17" spans="1:20" ht="18.5" customHeight="1" x14ac:dyDescent="0.25">
      <c r="A17" s="39"/>
      <c r="C17" s="39"/>
      <c r="D17" s="39"/>
      <c r="E17" s="39"/>
      <c r="F17" s="39" t="s">
        <v>118</v>
      </c>
      <c r="G17" s="39"/>
      <c r="H17" s="39"/>
      <c r="I17" s="39"/>
      <c r="J17" s="39"/>
      <c r="K17" s="39"/>
      <c r="L17" s="39"/>
      <c r="M17" s="39"/>
      <c r="N17" s="39"/>
      <c r="O17" s="39"/>
      <c r="P17" s="39"/>
      <c r="Q17" s="39"/>
      <c r="R17" s="39"/>
      <c r="S17" s="39"/>
      <c r="T17" s="39"/>
    </row>
    <row r="18" spans="1:20" x14ac:dyDescent="0.25">
      <c r="A18" s="39"/>
      <c r="B18" s="39"/>
      <c r="C18" s="39"/>
      <c r="D18" s="39"/>
      <c r="E18" s="39"/>
      <c r="F18" s="39"/>
      <c r="G18" s="39"/>
      <c r="H18" s="39"/>
      <c r="I18" s="39"/>
      <c r="J18" s="39"/>
      <c r="K18" s="39"/>
      <c r="L18" s="39"/>
      <c r="M18" s="39"/>
      <c r="N18" s="39"/>
      <c r="O18" s="39"/>
      <c r="P18" s="39"/>
      <c r="Q18" s="39"/>
      <c r="R18" s="39"/>
      <c r="S18" s="39"/>
      <c r="T18" s="39"/>
    </row>
    <row r="19" spans="1:20" x14ac:dyDescent="0.25">
      <c r="A19" s="39"/>
      <c r="B19" s="39"/>
      <c r="C19" s="39"/>
      <c r="D19" s="39"/>
      <c r="E19" s="39"/>
      <c r="F19" s="39"/>
      <c r="G19" s="39"/>
      <c r="H19" s="39"/>
      <c r="I19" s="39"/>
      <c r="J19" s="39"/>
      <c r="K19" s="39"/>
      <c r="L19" s="39"/>
      <c r="M19" s="39"/>
      <c r="N19" s="39"/>
      <c r="O19" s="39"/>
      <c r="P19" s="39"/>
      <c r="Q19" s="39"/>
      <c r="R19" s="39"/>
      <c r="S19" s="39"/>
      <c r="T19" s="39"/>
    </row>
    <row r="20" spans="1:20" x14ac:dyDescent="0.25">
      <c r="A20" s="39"/>
      <c r="B20" s="44"/>
      <c r="C20" s="44"/>
      <c r="D20" s="39"/>
      <c r="E20" s="39"/>
      <c r="F20" s="39"/>
      <c r="G20" s="39"/>
      <c r="H20" s="39"/>
      <c r="I20" s="39"/>
      <c r="J20" s="39"/>
      <c r="K20" s="39"/>
      <c r="L20" s="39"/>
      <c r="M20" s="39"/>
      <c r="N20" s="39"/>
      <c r="O20" s="39"/>
      <c r="P20" s="39"/>
      <c r="Q20" s="39"/>
      <c r="R20" s="39"/>
      <c r="S20" s="39"/>
      <c r="T20" s="39"/>
    </row>
    <row r="21" spans="1:20" x14ac:dyDescent="0.25">
      <c r="A21" s="39"/>
      <c r="B21" s="39"/>
      <c r="C21" s="39"/>
      <c r="D21" s="39"/>
      <c r="E21" s="39"/>
      <c r="F21" s="39"/>
      <c r="G21" s="39"/>
      <c r="H21" s="39"/>
      <c r="I21" s="39"/>
      <c r="J21" s="39"/>
      <c r="K21" s="39"/>
      <c r="L21" s="39"/>
      <c r="M21" s="39"/>
      <c r="N21" s="39"/>
      <c r="O21" s="39"/>
      <c r="P21" s="39"/>
      <c r="Q21" s="39"/>
      <c r="R21" s="39"/>
      <c r="S21" s="39"/>
      <c r="T21" s="39"/>
    </row>
    <row r="22" spans="1:20" x14ac:dyDescent="0.25">
      <c r="A22" s="39"/>
      <c r="B22" s="39"/>
      <c r="C22" s="39"/>
      <c r="D22" s="39"/>
      <c r="E22" s="39"/>
      <c r="F22" s="39"/>
      <c r="G22" s="39"/>
      <c r="H22" s="39"/>
      <c r="I22" s="39"/>
      <c r="J22" s="39"/>
      <c r="K22" s="39"/>
      <c r="L22" s="39"/>
      <c r="M22" s="39"/>
      <c r="N22" s="39"/>
      <c r="O22" s="39"/>
      <c r="P22" s="39"/>
      <c r="Q22" s="39"/>
      <c r="R22" s="39"/>
      <c r="S22" s="39"/>
      <c r="T22" s="39"/>
    </row>
    <row r="23" spans="1:20" x14ac:dyDescent="0.25">
      <c r="A23" s="39"/>
      <c r="B23" s="39"/>
      <c r="C23" s="39"/>
      <c r="D23" s="39"/>
      <c r="E23" s="39"/>
      <c r="F23" s="39"/>
      <c r="G23" s="39"/>
      <c r="H23" s="39"/>
      <c r="I23" s="39"/>
      <c r="J23" s="39"/>
      <c r="K23" s="39"/>
      <c r="L23" s="39"/>
      <c r="M23" s="39"/>
      <c r="N23" s="39"/>
      <c r="O23" s="39"/>
      <c r="P23" s="39"/>
      <c r="Q23" s="39"/>
      <c r="R23" s="39"/>
      <c r="S23" s="39"/>
      <c r="T23" s="39"/>
    </row>
    <row r="24" spans="1:20" x14ac:dyDescent="0.25">
      <c r="A24" s="39"/>
      <c r="B24" s="39"/>
      <c r="C24" s="39"/>
      <c r="D24" s="39"/>
      <c r="E24" s="39"/>
      <c r="F24" s="39"/>
      <c r="G24" s="39"/>
      <c r="H24" s="39"/>
      <c r="I24" s="39"/>
      <c r="J24" s="39"/>
      <c r="K24" s="39"/>
      <c r="L24" s="39"/>
      <c r="M24" s="39"/>
      <c r="N24" s="39"/>
      <c r="O24" s="39"/>
      <c r="P24" s="39"/>
      <c r="Q24" s="39"/>
      <c r="R24" s="39"/>
      <c r="S24" s="39"/>
      <c r="T24" s="39"/>
    </row>
    <row r="25" spans="1:20" x14ac:dyDescent="0.25">
      <c r="A25" s="39"/>
      <c r="B25" s="39"/>
      <c r="C25" s="39"/>
      <c r="D25" s="39"/>
      <c r="E25" s="39"/>
      <c r="F25" s="39"/>
      <c r="G25" s="39"/>
      <c r="H25" s="39"/>
      <c r="I25" s="39"/>
      <c r="J25" s="39"/>
      <c r="K25" s="39"/>
      <c r="L25" s="39"/>
      <c r="M25" s="39"/>
      <c r="N25" s="39"/>
      <c r="O25" s="39"/>
      <c r="P25" s="39"/>
      <c r="Q25" s="39"/>
      <c r="R25" s="39"/>
      <c r="S25" s="39"/>
      <c r="T25" s="39"/>
    </row>
    <row r="26" spans="1:20" x14ac:dyDescent="0.25">
      <c r="A26" s="39"/>
      <c r="B26" s="39"/>
      <c r="C26" s="39"/>
      <c r="D26" s="39"/>
      <c r="E26" s="39"/>
      <c r="F26" s="39"/>
      <c r="G26" s="39"/>
      <c r="H26" s="39"/>
      <c r="I26" s="39"/>
      <c r="J26" s="39"/>
      <c r="K26" s="39"/>
      <c r="L26" s="39"/>
      <c r="M26" s="39"/>
      <c r="N26" s="39"/>
      <c r="O26" s="39"/>
      <c r="P26" s="39"/>
      <c r="Q26" s="39"/>
      <c r="R26" s="39"/>
      <c r="S26" s="39"/>
      <c r="T26" s="39"/>
    </row>
    <row r="27" spans="1:20" x14ac:dyDescent="0.25">
      <c r="A27" s="39"/>
      <c r="B27" s="39"/>
      <c r="C27" s="39"/>
      <c r="D27" s="39"/>
      <c r="E27" s="39"/>
      <c r="F27" s="39"/>
      <c r="G27" s="39"/>
      <c r="H27" s="39"/>
      <c r="I27" s="39"/>
      <c r="J27" s="39"/>
      <c r="K27" s="39"/>
      <c r="L27" s="39"/>
      <c r="M27" s="39"/>
      <c r="N27" s="39"/>
      <c r="O27" s="39"/>
      <c r="P27" s="39"/>
      <c r="Q27" s="39"/>
      <c r="R27" s="39"/>
      <c r="S27" s="39"/>
      <c r="T27" s="39"/>
    </row>
    <row r="28" spans="1:20" x14ac:dyDescent="0.25">
      <c r="A28" s="39"/>
      <c r="B28" s="39"/>
      <c r="C28" s="39"/>
      <c r="D28" s="39"/>
      <c r="E28" s="39"/>
      <c r="F28" s="39"/>
      <c r="G28" s="39"/>
      <c r="H28" s="39"/>
      <c r="I28" s="39"/>
      <c r="J28" s="39"/>
      <c r="K28" s="39"/>
      <c r="L28" s="39"/>
      <c r="M28" s="39"/>
      <c r="N28" s="39"/>
      <c r="O28" s="39"/>
      <c r="P28" s="39"/>
      <c r="Q28" s="39"/>
      <c r="R28" s="39"/>
      <c r="S28" s="39"/>
      <c r="T28" s="39"/>
    </row>
    <row r="29" spans="1:20" x14ac:dyDescent="0.25">
      <c r="A29" s="39"/>
      <c r="B29" s="39"/>
      <c r="C29" s="39"/>
      <c r="D29" s="39"/>
      <c r="E29" s="39"/>
      <c r="F29" s="39"/>
      <c r="G29" s="39"/>
      <c r="H29" s="39"/>
      <c r="I29" s="39"/>
      <c r="J29" s="39"/>
      <c r="K29" s="39"/>
      <c r="L29" s="39"/>
      <c r="M29" s="39"/>
      <c r="N29" s="39"/>
      <c r="O29" s="39"/>
      <c r="P29" s="39"/>
      <c r="Q29" s="39"/>
      <c r="R29" s="39"/>
      <c r="S29" s="39"/>
      <c r="T29" s="39"/>
    </row>
    <row r="30" spans="1:20" x14ac:dyDescent="0.25">
      <c r="A30" s="39"/>
      <c r="B30" s="39"/>
      <c r="C30" s="39"/>
      <c r="D30" s="39"/>
      <c r="E30" s="39"/>
      <c r="F30" s="39"/>
      <c r="G30" s="39"/>
      <c r="H30" s="39"/>
      <c r="I30" s="39"/>
      <c r="J30" s="39"/>
      <c r="K30" s="39"/>
      <c r="L30" s="39"/>
      <c r="M30" s="39"/>
      <c r="N30" s="39"/>
      <c r="O30" s="39"/>
      <c r="P30" s="39"/>
      <c r="Q30" s="39"/>
      <c r="R30" s="39"/>
      <c r="S30" s="39"/>
      <c r="T30" s="39"/>
    </row>
    <row r="31" spans="1:20" x14ac:dyDescent="0.25">
      <c r="A31" s="39"/>
      <c r="B31" s="39"/>
      <c r="C31" s="39"/>
      <c r="D31" s="39"/>
      <c r="E31" s="39"/>
      <c r="F31" s="39"/>
      <c r="G31" s="39"/>
      <c r="H31" s="39"/>
      <c r="I31" s="39"/>
      <c r="J31" s="39"/>
      <c r="K31" s="39"/>
      <c r="L31" s="39"/>
      <c r="M31" s="39"/>
      <c r="N31" s="39"/>
      <c r="O31" s="39"/>
      <c r="P31" s="39"/>
      <c r="Q31" s="39"/>
      <c r="R31" s="39"/>
      <c r="S31" s="39"/>
      <c r="T31" s="39"/>
    </row>
    <row r="32" spans="1:20" x14ac:dyDescent="0.25">
      <c r="A32" s="39"/>
      <c r="B32" s="39"/>
      <c r="C32" s="39"/>
      <c r="D32" s="39"/>
      <c r="E32" s="39"/>
      <c r="F32" s="39"/>
      <c r="G32" s="39"/>
      <c r="H32" s="39"/>
      <c r="I32" s="39"/>
      <c r="J32" s="39"/>
      <c r="K32" s="39"/>
      <c r="L32" s="39"/>
      <c r="M32" s="39"/>
      <c r="N32" s="39"/>
      <c r="O32" s="39"/>
      <c r="P32" s="39"/>
      <c r="Q32" s="39"/>
      <c r="R32" s="39"/>
      <c r="S32" s="39"/>
      <c r="T32" s="39"/>
    </row>
    <row r="33" spans="1:20" x14ac:dyDescent="0.25">
      <c r="A33" s="39"/>
      <c r="B33" s="39"/>
      <c r="C33" s="39"/>
      <c r="D33" s="39"/>
      <c r="E33" s="39"/>
      <c r="F33" s="39"/>
      <c r="G33" s="39"/>
      <c r="H33" s="39"/>
      <c r="I33" s="39"/>
      <c r="J33" s="39"/>
      <c r="K33" s="39"/>
      <c r="L33" s="39"/>
      <c r="M33" s="39"/>
      <c r="N33" s="39"/>
      <c r="O33" s="39"/>
      <c r="P33" s="39"/>
      <c r="Q33" s="39"/>
      <c r="R33" s="39"/>
      <c r="S33" s="39"/>
      <c r="T33" s="39"/>
    </row>
    <row r="34" spans="1:20" x14ac:dyDescent="0.25">
      <c r="A34" s="39"/>
      <c r="B34" s="39"/>
      <c r="C34" s="39"/>
      <c r="D34" s="39"/>
      <c r="E34" s="39"/>
      <c r="F34" s="39"/>
      <c r="G34" s="39"/>
      <c r="H34" s="39"/>
      <c r="I34" s="39"/>
      <c r="J34" s="39"/>
      <c r="K34" s="39"/>
      <c r="L34" s="39"/>
      <c r="M34" s="39"/>
      <c r="N34" s="39"/>
      <c r="O34" s="39"/>
      <c r="P34" s="39"/>
      <c r="Q34" s="39"/>
      <c r="R34" s="39"/>
      <c r="S34" s="39"/>
      <c r="T34" s="39"/>
    </row>
    <row r="35" spans="1:20" x14ac:dyDescent="0.25">
      <c r="A35" s="39"/>
      <c r="B35" s="39"/>
      <c r="C35" s="39"/>
      <c r="D35" s="39"/>
      <c r="E35" s="39"/>
      <c r="F35" s="39"/>
      <c r="G35" s="39"/>
      <c r="H35" s="39"/>
      <c r="I35" s="39"/>
      <c r="J35" s="39"/>
      <c r="K35" s="39"/>
      <c r="L35" s="39"/>
      <c r="M35" s="39"/>
      <c r="N35" s="39"/>
      <c r="O35" s="39"/>
      <c r="P35" s="39"/>
      <c r="Q35" s="39"/>
      <c r="R35" s="39"/>
      <c r="S35" s="39"/>
      <c r="T35" s="39"/>
    </row>
    <row r="36" spans="1:20" x14ac:dyDescent="0.25">
      <c r="A36" s="39"/>
      <c r="B36" s="39"/>
      <c r="C36" s="39"/>
      <c r="D36" s="39"/>
      <c r="E36" s="39"/>
      <c r="F36" s="39"/>
      <c r="G36" s="39"/>
      <c r="H36" s="39"/>
      <c r="I36" s="39"/>
      <c r="J36" s="39"/>
      <c r="K36" s="39"/>
      <c r="L36" s="39"/>
      <c r="M36" s="39"/>
      <c r="N36" s="39"/>
      <c r="O36" s="39"/>
      <c r="P36" s="39"/>
      <c r="Q36" s="39"/>
      <c r="R36" s="39"/>
      <c r="S36" s="39"/>
      <c r="T36" s="39"/>
    </row>
    <row r="37" spans="1:20" x14ac:dyDescent="0.25">
      <c r="A37" s="39"/>
      <c r="B37" s="39"/>
      <c r="C37" s="39"/>
      <c r="D37" s="39"/>
      <c r="E37" s="39"/>
      <c r="F37" s="39"/>
      <c r="G37" s="39"/>
      <c r="H37" s="39"/>
      <c r="I37" s="39"/>
      <c r="J37" s="39"/>
      <c r="K37" s="39"/>
      <c r="L37" s="39"/>
      <c r="M37" s="39"/>
      <c r="N37" s="39"/>
      <c r="O37" s="39"/>
      <c r="P37" s="39"/>
      <c r="Q37" s="39"/>
      <c r="R37" s="39"/>
      <c r="S37" s="39"/>
      <c r="T37" s="39"/>
    </row>
    <row r="38" spans="1:20" x14ac:dyDescent="0.25">
      <c r="A38" s="39"/>
      <c r="B38" s="39"/>
      <c r="C38" s="39"/>
      <c r="D38" s="39"/>
      <c r="E38" s="39"/>
      <c r="F38" s="39"/>
      <c r="G38" s="39"/>
      <c r="H38" s="39"/>
      <c r="I38" s="39"/>
      <c r="J38" s="39"/>
      <c r="K38" s="39"/>
      <c r="L38" s="39"/>
      <c r="M38" s="39"/>
      <c r="N38" s="39"/>
      <c r="O38" s="39"/>
      <c r="P38" s="39"/>
      <c r="Q38" s="39"/>
      <c r="R38" s="39"/>
      <c r="S38" s="39"/>
      <c r="T38" s="39"/>
    </row>
    <row r="39" spans="1:20" x14ac:dyDescent="0.25">
      <c r="A39" s="39"/>
      <c r="B39" s="39"/>
      <c r="C39" s="39"/>
      <c r="D39" s="39"/>
      <c r="E39" s="39"/>
      <c r="F39" s="39"/>
      <c r="G39" s="39"/>
      <c r="H39" s="39"/>
      <c r="I39" s="39"/>
      <c r="J39" s="39"/>
      <c r="K39" s="39"/>
      <c r="L39" s="39"/>
      <c r="M39" s="39"/>
      <c r="N39" s="39"/>
      <c r="O39" s="39"/>
      <c r="P39" s="39"/>
      <c r="Q39" s="39"/>
      <c r="R39" s="39"/>
      <c r="S39" s="39"/>
      <c r="T39" s="39"/>
    </row>
    <row r="40" spans="1:20" x14ac:dyDescent="0.25">
      <c r="A40" s="39"/>
      <c r="B40" s="39"/>
      <c r="C40" s="39"/>
      <c r="D40" s="39"/>
      <c r="E40" s="39"/>
      <c r="F40" s="39"/>
      <c r="G40" s="39"/>
      <c r="H40" s="39"/>
      <c r="I40" s="39"/>
      <c r="J40" s="39"/>
      <c r="K40" s="39"/>
      <c r="L40" s="39"/>
      <c r="M40" s="39"/>
      <c r="N40" s="39"/>
      <c r="O40" s="39"/>
      <c r="P40" s="39"/>
      <c r="Q40" s="39"/>
      <c r="R40" s="39"/>
      <c r="S40" s="39"/>
      <c r="T40" s="39"/>
    </row>
    <row r="41" spans="1:20" x14ac:dyDescent="0.25">
      <c r="A41" s="39"/>
      <c r="B41" s="39"/>
      <c r="C41" s="39"/>
      <c r="D41" s="39"/>
      <c r="E41" s="39"/>
      <c r="F41" s="39"/>
      <c r="G41" s="39"/>
      <c r="H41" s="39"/>
      <c r="I41" s="39"/>
      <c r="J41" s="39"/>
      <c r="K41" s="39"/>
      <c r="L41" s="39"/>
      <c r="M41" s="39"/>
      <c r="N41" s="39"/>
      <c r="O41" s="39"/>
      <c r="P41" s="39"/>
      <c r="Q41" s="39"/>
      <c r="R41" s="39"/>
      <c r="S41" s="39"/>
      <c r="T41" s="39"/>
    </row>
    <row r="42" spans="1:20" x14ac:dyDescent="0.25">
      <c r="A42" s="39"/>
      <c r="B42" s="39"/>
      <c r="C42" s="39"/>
      <c r="D42" s="39"/>
      <c r="E42" s="39"/>
      <c r="F42" s="39"/>
      <c r="G42" s="39"/>
      <c r="H42" s="39"/>
      <c r="I42" s="39"/>
      <c r="J42" s="39"/>
      <c r="K42" s="39"/>
      <c r="L42" s="39"/>
      <c r="M42" s="39"/>
      <c r="N42" s="39"/>
      <c r="O42" s="39"/>
      <c r="P42" s="39"/>
      <c r="Q42" s="39"/>
      <c r="R42" s="39"/>
      <c r="S42" s="39"/>
      <c r="T42" s="39"/>
    </row>
    <row r="43" spans="1:20" x14ac:dyDescent="0.25">
      <c r="A43" s="39"/>
      <c r="B43" s="39"/>
      <c r="C43" s="39"/>
      <c r="D43" s="39"/>
      <c r="E43" s="39"/>
      <c r="F43" s="39"/>
      <c r="G43" s="39"/>
      <c r="H43" s="39"/>
      <c r="I43" s="39"/>
      <c r="J43" s="39"/>
      <c r="K43" s="39"/>
      <c r="L43" s="39"/>
      <c r="M43" s="39"/>
      <c r="N43" s="39"/>
      <c r="O43" s="39"/>
      <c r="P43" s="39"/>
      <c r="Q43" s="39"/>
      <c r="R43" s="39"/>
      <c r="S43" s="39"/>
      <c r="T43" s="39"/>
    </row>
    <row r="44" spans="1:20" x14ac:dyDescent="0.25">
      <c r="A44" s="39"/>
      <c r="B44" s="39"/>
      <c r="C44" s="39"/>
      <c r="D44" s="39"/>
      <c r="E44" s="39"/>
      <c r="F44" s="39"/>
      <c r="G44" s="39"/>
      <c r="H44" s="39"/>
      <c r="I44" s="39"/>
      <c r="J44" s="39"/>
      <c r="K44" s="39"/>
      <c r="L44" s="39"/>
      <c r="M44" s="39"/>
      <c r="N44" s="39"/>
      <c r="O44" s="39"/>
      <c r="P44" s="39"/>
      <c r="Q44" s="39"/>
      <c r="R44" s="39"/>
      <c r="S44" s="39"/>
      <c r="T44" s="39"/>
    </row>
    <row r="45" spans="1:20" x14ac:dyDescent="0.25">
      <c r="A45" s="39"/>
      <c r="B45" s="39"/>
      <c r="C45" s="39"/>
      <c r="D45" s="39"/>
      <c r="E45" s="39"/>
      <c r="F45" s="39"/>
      <c r="G45" s="39"/>
      <c r="H45" s="39"/>
      <c r="I45" s="39"/>
      <c r="J45" s="39"/>
      <c r="K45" s="39"/>
      <c r="L45" s="39"/>
      <c r="M45" s="39"/>
      <c r="N45" s="39"/>
      <c r="O45" s="39"/>
      <c r="P45" s="39"/>
      <c r="Q45" s="39"/>
      <c r="R45" s="39"/>
      <c r="S45" s="39"/>
      <c r="T45" s="39"/>
    </row>
    <row r="46" spans="1:20" x14ac:dyDescent="0.25">
      <c r="A46" s="39"/>
      <c r="B46" s="39"/>
      <c r="C46" s="39"/>
      <c r="D46" s="39"/>
      <c r="E46" s="39"/>
      <c r="F46" s="39"/>
      <c r="G46" s="39"/>
      <c r="H46" s="39"/>
      <c r="I46" s="39"/>
      <c r="J46" s="39"/>
      <c r="K46" s="39"/>
      <c r="L46" s="39"/>
      <c r="M46" s="39"/>
      <c r="N46" s="39"/>
      <c r="O46" s="39"/>
      <c r="P46" s="39"/>
      <c r="Q46" s="39"/>
      <c r="R46" s="39"/>
      <c r="S46" s="39"/>
      <c r="T46" s="39"/>
    </row>
    <row r="47" spans="1:20" x14ac:dyDescent="0.25">
      <c r="A47" s="39"/>
      <c r="B47" s="39"/>
      <c r="C47" s="39"/>
      <c r="D47" s="39"/>
      <c r="E47" s="39"/>
      <c r="F47" s="39"/>
      <c r="G47" s="39"/>
      <c r="H47" s="39"/>
      <c r="I47" s="39"/>
      <c r="J47" s="39"/>
      <c r="K47" s="39"/>
      <c r="L47" s="39"/>
      <c r="M47" s="39"/>
      <c r="N47" s="39"/>
      <c r="O47" s="39"/>
      <c r="P47" s="39"/>
      <c r="Q47" s="39"/>
      <c r="R47" s="39"/>
      <c r="S47" s="39"/>
      <c r="T47" s="39"/>
    </row>
  </sheetData>
  <mergeCells count="3">
    <mergeCell ref="B11:L11"/>
    <mergeCell ref="B12:L12"/>
    <mergeCell ref="B7:L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A1:AO181"/>
  <sheetViews>
    <sheetView zoomScale="70" zoomScaleNormal="70" zoomScalePageLayoutView="80" workbookViewId="0">
      <selection activeCell="AP12" sqref="AP12"/>
    </sheetView>
  </sheetViews>
  <sheetFormatPr defaultColWidth="8.81640625" defaultRowHeight="13" outlineLevelCol="1" x14ac:dyDescent="0.3"/>
  <cols>
    <col min="1" max="1" width="4.453125" customWidth="1"/>
    <col min="2" max="2" width="20.81640625" style="161" customWidth="1"/>
    <col min="3" max="4" width="10" style="161" hidden="1" customWidth="1" outlineLevel="1"/>
    <col min="5" max="5" width="10" style="161" customWidth="1" collapsed="1"/>
    <col min="6" max="12" width="10" style="161" customWidth="1"/>
    <col min="13" max="13" width="9" style="161" customWidth="1"/>
    <col min="14" max="14" width="16.453125" style="161" customWidth="1"/>
    <col min="15" max="15" width="19.1796875" style="161" customWidth="1"/>
    <col min="16" max="17" width="9.453125" style="161" hidden="1" customWidth="1" outlineLevel="1"/>
    <col min="18" max="18" width="9.453125" style="161" customWidth="1" collapsed="1"/>
    <col min="19" max="22" width="9.6328125" style="161" customWidth="1"/>
    <col min="23" max="26" width="10.1796875" style="161" customWidth="1"/>
    <col min="27" max="27" width="6.1796875" style="161" customWidth="1"/>
    <col min="28" max="28" width="23.1796875" style="161" customWidth="1"/>
    <col min="29" max="30" width="8.1796875" style="161" hidden="1" customWidth="1" outlineLevel="1"/>
    <col min="31" max="31" width="8.1796875" style="161" customWidth="1" collapsed="1"/>
    <col min="32" max="37" width="8.1796875" style="161" customWidth="1"/>
    <col min="38" max="39" width="8.81640625" style="161" customWidth="1"/>
    <col min="40" max="41" width="8.81640625" style="161"/>
    <col min="42" max="45" width="9.6328125" style="161" customWidth="1"/>
    <col min="46" max="46" width="10.6328125" style="161" bestFit="1" customWidth="1"/>
    <col min="47" max="16384" width="8.81640625" style="161"/>
  </cols>
  <sheetData>
    <row r="1" spans="1:39" s="305" customFormat="1" ht="12.5" x14ac:dyDescent="0.25"/>
    <row r="2" spans="1:39" s="305" customFormat="1" ht="18" x14ac:dyDescent="0.4">
      <c r="B2" s="306" t="s">
        <v>119</v>
      </c>
    </row>
    <row r="3" spans="1:39" s="305" customFormat="1" ht="18" x14ac:dyDescent="0.4">
      <c r="B3" s="307" t="str">
        <f>Introduction!B3</f>
        <v>SAMPLE TEMPLATE for report published May 27, 2021</v>
      </c>
      <c r="E3" s="307"/>
    </row>
    <row r="4" spans="1:39" s="305" customFormat="1" ht="18" x14ac:dyDescent="0.4">
      <c r="E4" s="307"/>
    </row>
    <row r="5" spans="1:39" x14ac:dyDescent="0.3">
      <c r="C5" s="161">
        <v>2010</v>
      </c>
      <c r="D5" s="161">
        <v>2011</v>
      </c>
      <c r="E5" s="161">
        <v>2012</v>
      </c>
      <c r="F5" s="161">
        <v>2013</v>
      </c>
      <c r="G5" s="161">
        <v>2014</v>
      </c>
      <c r="H5" s="161">
        <v>2015</v>
      </c>
      <c r="I5" s="161">
        <v>2016</v>
      </c>
      <c r="J5" s="161">
        <v>2017</v>
      </c>
      <c r="K5" s="161">
        <v>2018</v>
      </c>
      <c r="L5" s="161">
        <v>2019</v>
      </c>
      <c r="M5" s="161">
        <v>2020</v>
      </c>
      <c r="P5" s="161">
        <v>2010</v>
      </c>
      <c r="Q5" s="161">
        <v>2011</v>
      </c>
      <c r="R5" s="161">
        <v>2012</v>
      </c>
      <c r="S5" s="161">
        <v>2013</v>
      </c>
      <c r="T5" s="161">
        <v>2014</v>
      </c>
      <c r="U5" s="161">
        <v>2015</v>
      </c>
      <c r="V5" s="161">
        <v>2016</v>
      </c>
      <c r="W5" s="161">
        <v>2017</v>
      </c>
      <c r="X5" s="161">
        <v>2018</v>
      </c>
      <c r="Y5" s="161">
        <v>2019</v>
      </c>
      <c r="Z5" s="161">
        <v>2020</v>
      </c>
      <c r="AC5" s="161">
        <v>2010</v>
      </c>
      <c r="AD5" s="161">
        <v>2011</v>
      </c>
      <c r="AE5" s="161">
        <v>2012</v>
      </c>
      <c r="AF5" s="161">
        <v>2013</v>
      </c>
      <c r="AG5" s="161">
        <v>2014</v>
      </c>
      <c r="AH5" s="161">
        <v>2015</v>
      </c>
      <c r="AI5" s="161">
        <v>2016</v>
      </c>
      <c r="AJ5" s="161">
        <v>2017</v>
      </c>
      <c r="AK5" s="161">
        <v>2018</v>
      </c>
      <c r="AL5" s="161">
        <v>2019</v>
      </c>
      <c r="AM5" s="161">
        <v>2020</v>
      </c>
    </row>
    <row r="6" spans="1:39" ht="18.5" x14ac:dyDescent="0.45">
      <c r="B6" s="174" t="s">
        <v>124</v>
      </c>
      <c r="C6" s="161" t="s">
        <v>182</v>
      </c>
      <c r="O6" s="174" t="s">
        <v>47</v>
      </c>
      <c r="AB6" s="174" t="s">
        <v>56</v>
      </c>
    </row>
    <row r="8" spans="1:39" ht="15.5" x14ac:dyDescent="0.35">
      <c r="B8" s="175" t="s">
        <v>78</v>
      </c>
      <c r="D8" s="176"/>
      <c r="E8" s="49"/>
      <c r="F8" s="177" t="s">
        <v>149</v>
      </c>
      <c r="G8" s="176"/>
      <c r="H8" s="176"/>
      <c r="I8" s="176"/>
      <c r="J8" s="178"/>
      <c r="K8" s="178"/>
      <c r="L8" s="178"/>
      <c r="M8" s="178"/>
      <c r="O8" s="175" t="s">
        <v>81</v>
      </c>
      <c r="Q8" s="178"/>
      <c r="R8" s="49"/>
      <c r="S8" s="161" t="s">
        <v>150</v>
      </c>
      <c r="AB8" s="175" t="s">
        <v>74</v>
      </c>
    </row>
    <row r="9" spans="1:39" x14ac:dyDescent="0.3">
      <c r="B9" s="179" t="s">
        <v>142</v>
      </c>
      <c r="C9" s="167">
        <v>2010</v>
      </c>
      <c r="D9" s="167">
        <v>2011</v>
      </c>
      <c r="E9" s="167">
        <v>2012</v>
      </c>
      <c r="F9" s="167">
        <v>2013</v>
      </c>
      <c r="G9" s="167">
        <v>2014</v>
      </c>
      <c r="H9" s="167">
        <v>2015</v>
      </c>
      <c r="I9" s="167">
        <v>2016</v>
      </c>
      <c r="J9" s="167">
        <v>2017</v>
      </c>
      <c r="K9" s="167">
        <v>2018</v>
      </c>
      <c r="L9" s="167">
        <v>2019</v>
      </c>
      <c r="M9" s="167">
        <v>2020</v>
      </c>
      <c r="O9" s="179" t="str">
        <f t="shared" ref="O9:O14" si="0">B9</f>
        <v>Segment</v>
      </c>
      <c r="P9" s="167">
        <v>2010</v>
      </c>
      <c r="Q9" s="167">
        <v>2011</v>
      </c>
      <c r="R9" s="167">
        <v>2012</v>
      </c>
      <c r="S9" s="167">
        <v>2013</v>
      </c>
      <c r="T9" s="167">
        <v>2014</v>
      </c>
      <c r="U9" s="167">
        <v>2015</v>
      </c>
      <c r="V9" s="167">
        <v>2016</v>
      </c>
      <c r="W9" s="167">
        <v>2017</v>
      </c>
      <c r="X9" s="167">
        <v>2018</v>
      </c>
      <c r="Y9" s="167">
        <v>2019</v>
      </c>
      <c r="Z9" s="167">
        <v>2020</v>
      </c>
      <c r="AB9" s="179" t="str">
        <f>O9</f>
        <v>Segment</v>
      </c>
      <c r="AC9" s="167">
        <v>2010</v>
      </c>
      <c r="AD9" s="167">
        <v>2011</v>
      </c>
      <c r="AE9" s="167">
        <v>2012</v>
      </c>
      <c r="AF9" s="167">
        <v>2013</v>
      </c>
      <c r="AG9" s="167">
        <v>2014</v>
      </c>
      <c r="AH9" s="167">
        <v>2015</v>
      </c>
      <c r="AI9" s="167">
        <v>2016</v>
      </c>
      <c r="AJ9" s="167">
        <v>2017</v>
      </c>
      <c r="AK9" s="167">
        <v>2018</v>
      </c>
      <c r="AL9" s="167">
        <v>2019</v>
      </c>
      <c r="AM9" s="167">
        <v>2020</v>
      </c>
    </row>
    <row r="10" spans="1:39" x14ac:dyDescent="0.3">
      <c r="B10" s="170" t="s">
        <v>158</v>
      </c>
      <c r="C10" s="180">
        <f t="shared" ref="C10:L10" si="1">SUM(C28:C42)</f>
        <v>57467.428646025895</v>
      </c>
      <c r="D10" s="180">
        <f t="shared" si="1"/>
        <v>81575.526692187428</v>
      </c>
      <c r="E10" s="180">
        <f t="shared" si="1"/>
        <v>88477.729171671264</v>
      </c>
      <c r="F10" s="180">
        <f t="shared" si="1"/>
        <v>96589.764504500912</v>
      </c>
      <c r="G10" s="180"/>
      <c r="H10" s="180"/>
      <c r="I10" s="180"/>
      <c r="J10" s="180"/>
      <c r="K10" s="180"/>
      <c r="L10" s="180"/>
      <c r="M10" s="180"/>
      <c r="O10" s="170" t="str">
        <f t="shared" si="0"/>
        <v>ICPs</v>
      </c>
      <c r="P10" s="180">
        <f t="shared" ref="P10:Y10" si="2">10^-3*SUM(P28:P42)</f>
        <v>256.40369583488132</v>
      </c>
      <c r="Q10" s="180">
        <f t="shared" si="2"/>
        <v>348.3588921253799</v>
      </c>
      <c r="R10" s="180">
        <f t="shared" si="2"/>
        <v>424.03000304650868</v>
      </c>
      <c r="S10" s="180">
        <f t="shared" si="2"/>
        <v>482.26237988004442</v>
      </c>
      <c r="T10" s="180"/>
      <c r="U10" s="180"/>
      <c r="V10" s="180"/>
      <c r="W10" s="180"/>
      <c r="X10" s="180"/>
      <c r="Y10" s="180"/>
      <c r="Z10" s="180"/>
      <c r="AB10" s="170" t="str">
        <f>B10</f>
        <v>ICPs</v>
      </c>
      <c r="AC10" s="182">
        <f t="shared" ref="AC10:AM15" si="3">C10/(P10*10^3)</f>
        <v>0.22412870633126028</v>
      </c>
      <c r="AD10" s="182">
        <f t="shared" si="3"/>
        <v>0.23417093272540063</v>
      </c>
      <c r="AE10" s="182">
        <f t="shared" si="3"/>
        <v>0.20865912443928361</v>
      </c>
      <c r="AF10" s="182">
        <f t="shared" si="3"/>
        <v>0.20028467600671274</v>
      </c>
      <c r="AG10" s="182"/>
      <c r="AH10" s="182"/>
      <c r="AI10" s="182"/>
      <c r="AJ10" s="182"/>
      <c r="AK10" s="182"/>
      <c r="AL10" s="182"/>
      <c r="AM10" s="182"/>
    </row>
    <row r="11" spans="1:39" x14ac:dyDescent="0.3">
      <c r="B11" s="170" t="s">
        <v>159</v>
      </c>
      <c r="C11" s="180">
        <f t="shared" ref="C11:I11" si="4">SUM(C52:C66)</f>
        <v>103965.32497767842</v>
      </c>
      <c r="D11" s="180">
        <f t="shared" si="4"/>
        <v>67234.011063589089</v>
      </c>
      <c r="E11" s="180">
        <f t="shared" si="4"/>
        <v>54878.90352989133</v>
      </c>
      <c r="F11" s="180">
        <f t="shared" si="4"/>
        <v>115937.67555454363</v>
      </c>
      <c r="G11" s="180"/>
      <c r="H11" s="180"/>
      <c r="I11" s="180"/>
      <c r="J11" s="180"/>
      <c r="K11" s="180"/>
      <c r="L11" s="180"/>
      <c r="M11" s="180"/>
      <c r="O11" s="170" t="str">
        <f t="shared" si="0"/>
        <v>CSPs</v>
      </c>
      <c r="P11" s="180">
        <f t="shared" ref="P11:V11" si="5">10^-3*SUM(P52:P66)</f>
        <v>950.82301603811436</v>
      </c>
      <c r="Q11" s="180">
        <f t="shared" si="5"/>
        <v>1021.4282023167979</v>
      </c>
      <c r="R11" s="180">
        <f t="shared" si="5"/>
        <v>1027.0383482683362</v>
      </c>
      <c r="S11" s="180">
        <f t="shared" si="5"/>
        <v>1039.5553940030759</v>
      </c>
      <c r="T11" s="180"/>
      <c r="U11" s="180"/>
      <c r="V11" s="180"/>
      <c r="W11" s="180"/>
      <c r="X11" s="180"/>
      <c r="Y11" s="180"/>
      <c r="Z11" s="180"/>
      <c r="AB11" s="170" t="str">
        <f>B11</f>
        <v>CSPs</v>
      </c>
      <c r="AC11" s="182">
        <f t="shared" si="3"/>
        <v>0.10934245724391563</v>
      </c>
      <c r="AD11" s="182">
        <f t="shared" si="3"/>
        <v>6.5823531121511306E-2</v>
      </c>
      <c r="AE11" s="182">
        <f t="shared" si="3"/>
        <v>5.3434132836832508E-2</v>
      </c>
      <c r="AF11" s="182">
        <f t="shared" si="3"/>
        <v>0.11152621228590401</v>
      </c>
      <c r="AG11" s="182"/>
      <c r="AH11" s="182"/>
      <c r="AI11" s="182"/>
      <c r="AJ11" s="182"/>
      <c r="AK11" s="182"/>
      <c r="AL11" s="182"/>
      <c r="AM11" s="182"/>
    </row>
    <row r="12" spans="1:39" x14ac:dyDescent="0.3">
      <c r="B12" s="170" t="s">
        <v>154</v>
      </c>
      <c r="C12" s="180">
        <v>10373.838055082741</v>
      </c>
      <c r="D12" s="180">
        <f t="shared" ref="D12:I12" si="6">SUM(D73:D92)</f>
        <v>11407.538946315002</v>
      </c>
      <c r="E12" s="180">
        <f t="shared" si="6"/>
        <v>7424.7299917276941</v>
      </c>
      <c r="F12" s="180">
        <f t="shared" si="6"/>
        <v>14049.366677016651</v>
      </c>
      <c r="G12" s="180"/>
      <c r="H12" s="180"/>
      <c r="I12" s="180"/>
      <c r="J12" s="180"/>
      <c r="K12" s="180"/>
      <c r="L12" s="180"/>
      <c r="M12" s="180"/>
      <c r="O12" s="170" t="str">
        <f t="shared" si="0"/>
        <v>Network Equipment</v>
      </c>
      <c r="P12" s="180">
        <f t="shared" ref="P12:V12" si="7">10^-3*SUM(P73:P92)</f>
        <v>165.56849223023832</v>
      </c>
      <c r="Q12" s="180">
        <f t="shared" si="7"/>
        <v>186.98809847962605</v>
      </c>
      <c r="R12" s="180">
        <f t="shared" si="7"/>
        <v>187.72953932881362</v>
      </c>
      <c r="S12" s="180">
        <f t="shared" si="7"/>
        <v>192.53570976273821</v>
      </c>
      <c r="T12" s="180"/>
      <c r="U12" s="180"/>
      <c r="V12" s="180"/>
      <c r="W12" s="180"/>
      <c r="X12" s="180"/>
      <c r="Y12" s="180"/>
      <c r="Z12" s="180"/>
      <c r="AB12" s="170" t="str">
        <f>B12</f>
        <v>Network Equipment</v>
      </c>
      <c r="AC12" s="182">
        <f t="shared" si="3"/>
        <v>6.2655870784019449E-2</v>
      </c>
      <c r="AD12" s="182">
        <f t="shared" si="3"/>
        <v>6.1006764810531244E-2</v>
      </c>
      <c r="AE12" s="182">
        <f t="shared" si="3"/>
        <v>3.9550142285935452E-2</v>
      </c>
      <c r="AF12" s="182">
        <f t="shared" si="3"/>
        <v>7.2970186643972118E-2</v>
      </c>
      <c r="AG12" s="182"/>
      <c r="AH12" s="182"/>
      <c r="AI12" s="182"/>
      <c r="AJ12" s="182"/>
      <c r="AK12" s="182"/>
      <c r="AL12" s="182"/>
      <c r="AM12" s="182"/>
    </row>
    <row r="13" spans="1:39" x14ac:dyDescent="0.3">
      <c r="B13" s="170" t="s">
        <v>166</v>
      </c>
      <c r="C13" s="180">
        <f t="shared" ref="C13:M13" si="8">SUM(C101:C171)</f>
        <v>52798.697321504187</v>
      </c>
      <c r="D13" s="180">
        <f t="shared" si="8"/>
        <v>59720.056146384239</v>
      </c>
      <c r="E13" s="180">
        <f t="shared" si="8"/>
        <v>43806.015820139357</v>
      </c>
      <c r="F13" s="180">
        <f t="shared" si="8"/>
        <v>49577.12075997371</v>
      </c>
      <c r="G13" s="180"/>
      <c r="H13" s="180"/>
      <c r="I13" s="180"/>
      <c r="J13" s="180"/>
      <c r="K13" s="180"/>
      <c r="L13" s="180"/>
      <c r="M13" s="180"/>
      <c r="O13" s="170" t="str">
        <f t="shared" si="0"/>
        <v>Semiconductor ICs</v>
      </c>
      <c r="P13" s="180">
        <f t="shared" ref="P13:Z13" si="9">10^-3*SUM(P101:P171)</f>
        <v>273.03379500412802</v>
      </c>
      <c r="Q13" s="180">
        <f t="shared" si="9"/>
        <v>415.38633458740674</v>
      </c>
      <c r="R13" s="180">
        <f t="shared" si="9"/>
        <v>470.53585578581516</v>
      </c>
      <c r="S13" s="180">
        <f t="shared" si="9"/>
        <v>435.4876036271458</v>
      </c>
      <c r="T13" s="180"/>
      <c r="U13" s="180"/>
      <c r="V13" s="180"/>
      <c r="W13" s="180"/>
      <c r="X13" s="180"/>
      <c r="Y13" s="180"/>
      <c r="Z13" s="180"/>
      <c r="AB13" s="170" t="str">
        <f>B13</f>
        <v>Semiconductor ICs</v>
      </c>
      <c r="AC13" s="182">
        <f t="shared" si="3"/>
        <v>0.19337788320565197</v>
      </c>
      <c r="AD13" s="182">
        <f t="shared" si="3"/>
        <v>0.14376991049959006</v>
      </c>
      <c r="AE13" s="182">
        <f t="shared" si="3"/>
        <v>9.3098146042412483E-2</v>
      </c>
      <c r="AF13" s="182">
        <f t="shared" si="3"/>
        <v>0.1138427830024307</v>
      </c>
      <c r="AG13" s="182"/>
      <c r="AH13" s="182"/>
      <c r="AI13" s="182"/>
      <c r="AJ13" s="182"/>
      <c r="AK13" s="182"/>
      <c r="AL13" s="182"/>
      <c r="AM13" s="182"/>
    </row>
    <row r="14" spans="1:39" x14ac:dyDescent="0.3">
      <c r="B14" s="170" t="s">
        <v>145</v>
      </c>
      <c r="C14" s="180">
        <f t="shared" ref="C14:I14" si="10">C149</f>
        <v>151.09566075208744</v>
      </c>
      <c r="D14" s="180">
        <f t="shared" si="10"/>
        <v>0.53407319212423232</v>
      </c>
      <c r="E14" s="180">
        <f t="shared" si="10"/>
        <v>-41.298089930313353</v>
      </c>
      <c r="F14" s="180">
        <f t="shared" si="10"/>
        <v>59.090379986866424</v>
      </c>
      <c r="G14" s="180"/>
      <c r="H14" s="180"/>
      <c r="I14" s="180"/>
      <c r="J14" s="180"/>
      <c r="K14" s="180"/>
      <c r="L14" s="180"/>
      <c r="M14" s="180"/>
      <c r="O14" s="170" t="str">
        <f t="shared" si="0"/>
        <v>Optical components</v>
      </c>
      <c r="P14" s="183">
        <f t="shared" ref="P14:V14" si="11">10^-3*P149</f>
        <v>2.8165905020639976</v>
      </c>
      <c r="Q14" s="183">
        <f t="shared" si="11"/>
        <v>2.9749020832224722</v>
      </c>
      <c r="R14" s="183">
        <f t="shared" si="11"/>
        <v>3.3483753777505134</v>
      </c>
      <c r="S14" s="183">
        <f t="shared" si="11"/>
        <v>3.6319215479510611</v>
      </c>
      <c r="T14" s="183"/>
      <c r="U14" s="183"/>
      <c r="V14" s="183"/>
      <c r="W14" s="183"/>
      <c r="X14" s="183"/>
      <c r="Y14" s="183"/>
      <c r="Z14" s="183"/>
      <c r="AB14" s="170" t="str">
        <f>B14</f>
        <v>Optical components</v>
      </c>
      <c r="AC14" s="182">
        <f t="shared" si="3"/>
        <v>5.3644880447251575E-2</v>
      </c>
      <c r="AD14" s="182">
        <f t="shared" si="3"/>
        <v>1.7952630949981177E-4</v>
      </c>
      <c r="AE14" s="182">
        <f t="shared" si="3"/>
        <v>-1.2333769446739272E-2</v>
      </c>
      <c r="AF14" s="182">
        <f t="shared" si="3"/>
        <v>1.6269729179641038E-2</v>
      </c>
      <c r="AG14" s="182"/>
      <c r="AH14" s="182"/>
      <c r="AI14" s="182"/>
      <c r="AJ14" s="182"/>
      <c r="AK14" s="182"/>
      <c r="AL14" s="182"/>
      <c r="AM14" s="182"/>
    </row>
    <row r="15" spans="1:39" x14ac:dyDescent="0.3">
      <c r="B15" s="170" t="s">
        <v>199</v>
      </c>
      <c r="C15" s="180">
        <f>SUM(C10:C14)</f>
        <v>224756.38466104332</v>
      </c>
      <c r="D15" s="180">
        <f t="shared" ref="D15:J15" si="12">SUM(D10:D14)</f>
        <v>219937.6669216679</v>
      </c>
      <c r="E15" s="180">
        <f t="shared" si="12"/>
        <v>194546.08042349931</v>
      </c>
      <c r="F15" s="180">
        <f t="shared" si="12"/>
        <v>276213.01787602174</v>
      </c>
      <c r="G15" s="180"/>
      <c r="H15" s="180"/>
      <c r="I15" s="180"/>
      <c r="J15" s="180"/>
      <c r="K15" s="180"/>
      <c r="L15" s="180"/>
      <c r="M15" s="180"/>
      <c r="O15" s="170" t="s">
        <v>199</v>
      </c>
      <c r="P15" s="180">
        <f>SUM(P10:P14)</f>
        <v>1648.6455896094258</v>
      </c>
      <c r="Q15" s="180">
        <f t="shared" ref="Q15:W15" si="13">SUM(Q10:Q14)</f>
        <v>1975.1364295924332</v>
      </c>
      <c r="R15" s="180">
        <f t="shared" si="13"/>
        <v>2112.6821218072241</v>
      </c>
      <c r="S15" s="180">
        <f t="shared" si="13"/>
        <v>2153.4730088209553</v>
      </c>
      <c r="T15" s="180"/>
      <c r="U15" s="180"/>
      <c r="V15" s="180"/>
      <c r="W15" s="180"/>
      <c r="X15" s="180"/>
      <c r="Y15" s="180"/>
      <c r="Z15" s="180"/>
      <c r="AB15" s="170" t="s">
        <v>199</v>
      </c>
      <c r="AC15" s="182">
        <f t="shared" si="3"/>
        <v>0.13632789610912646</v>
      </c>
      <c r="AD15" s="182">
        <f t="shared" si="3"/>
        <v>0.11135315192735915</v>
      </c>
      <c r="AE15" s="182">
        <f t="shared" si="3"/>
        <v>9.2084880359133869E-2</v>
      </c>
      <c r="AF15" s="182">
        <f t="shared" si="3"/>
        <v>0.12826397950873353</v>
      </c>
      <c r="AG15" s="182"/>
      <c r="AH15" s="182"/>
      <c r="AI15" s="182"/>
      <c r="AJ15" s="182"/>
      <c r="AK15" s="182"/>
      <c r="AL15" s="182"/>
      <c r="AM15" s="182"/>
    </row>
    <row r="16" spans="1:39" x14ac:dyDescent="0.3">
      <c r="A16" s="181"/>
      <c r="B16" s="181"/>
      <c r="C16" s="181"/>
      <c r="D16" s="181"/>
      <c r="E16" s="181"/>
      <c r="F16" s="181"/>
      <c r="G16" s="181"/>
      <c r="H16" s="181"/>
      <c r="I16" s="181"/>
      <c r="J16" s="181"/>
      <c r="K16" s="181"/>
      <c r="L16" s="181"/>
      <c r="M16" s="181"/>
      <c r="O16" s="184"/>
      <c r="P16" s="181"/>
      <c r="Q16" s="181"/>
      <c r="R16" s="181"/>
      <c r="S16" s="181"/>
      <c r="T16" s="181"/>
      <c r="U16" s="181"/>
      <c r="V16" s="186">
        <f>(V13/P13)^(1/6)-1</f>
        <v>-1</v>
      </c>
      <c r="W16" s="181"/>
      <c r="X16" s="181"/>
      <c r="Y16" s="181"/>
      <c r="Z16" s="181"/>
      <c r="AB16" s="184"/>
      <c r="AC16" s="185"/>
      <c r="AD16" s="185"/>
      <c r="AE16" s="185"/>
      <c r="AF16" s="185"/>
      <c r="AG16" s="185"/>
      <c r="AH16" s="185"/>
      <c r="AI16" s="185"/>
    </row>
    <row r="17" spans="1:40" ht="15.5" x14ac:dyDescent="0.35">
      <c r="B17" s="175" t="s">
        <v>79</v>
      </c>
      <c r="D17" s="176"/>
      <c r="E17" s="49"/>
      <c r="F17" s="177" t="s">
        <v>149</v>
      </c>
      <c r="G17" s="176"/>
      <c r="H17" s="176"/>
      <c r="I17" s="176"/>
      <c r="J17" s="178"/>
      <c r="K17" s="178"/>
      <c r="L17" s="178"/>
      <c r="M17" s="178"/>
      <c r="O17" s="175" t="s">
        <v>80</v>
      </c>
      <c r="Q17" s="178"/>
      <c r="R17" s="49"/>
      <c r="S17" s="161" t="s">
        <v>150</v>
      </c>
      <c r="AB17" s="175" t="s">
        <v>75</v>
      </c>
    </row>
    <row r="18" spans="1:40" x14ac:dyDescent="0.3">
      <c r="B18" s="179" t="str">
        <f>B9</f>
        <v>Segment</v>
      </c>
      <c r="C18" s="167">
        <v>2010</v>
      </c>
      <c r="D18" s="167">
        <v>2011</v>
      </c>
      <c r="E18" s="167">
        <v>2012</v>
      </c>
      <c r="F18" s="167">
        <v>2013</v>
      </c>
      <c r="G18" s="167">
        <v>2014</v>
      </c>
      <c r="H18" s="167">
        <v>2015</v>
      </c>
      <c r="I18" s="167">
        <v>2016</v>
      </c>
      <c r="J18" s="167">
        <v>2017</v>
      </c>
      <c r="K18" s="167">
        <v>2018</v>
      </c>
      <c r="L18" s="167">
        <v>2019</v>
      </c>
      <c r="M18" s="167">
        <v>2020</v>
      </c>
      <c r="O18" s="179" t="str">
        <f t="shared" ref="O18:O23" si="14">B18</f>
        <v>Segment</v>
      </c>
      <c r="P18" s="167">
        <v>2010</v>
      </c>
      <c r="Q18" s="167">
        <v>2011</v>
      </c>
      <c r="R18" s="167">
        <v>2012</v>
      </c>
      <c r="S18" s="167">
        <v>2013</v>
      </c>
      <c r="T18" s="167">
        <v>2014</v>
      </c>
      <c r="U18" s="167">
        <v>2015</v>
      </c>
      <c r="V18" s="167">
        <v>2016</v>
      </c>
      <c r="W18" s="167">
        <v>2017</v>
      </c>
      <c r="X18" s="167">
        <v>2018</v>
      </c>
      <c r="Y18" s="167">
        <v>2019</v>
      </c>
      <c r="Z18" s="167">
        <v>2020</v>
      </c>
      <c r="AB18" s="179" t="str">
        <f t="shared" ref="AB18:AB23" si="15">O18</f>
        <v>Segment</v>
      </c>
      <c r="AC18" s="167">
        <v>2010</v>
      </c>
      <c r="AD18" s="167">
        <v>2011</v>
      </c>
      <c r="AE18" s="167">
        <v>2012</v>
      </c>
      <c r="AF18" s="167">
        <v>2013</v>
      </c>
      <c r="AG18" s="167">
        <v>2014</v>
      </c>
      <c r="AH18" s="167">
        <v>2015</v>
      </c>
      <c r="AI18" s="167">
        <v>2016</v>
      </c>
      <c r="AJ18" s="167">
        <v>2017</v>
      </c>
      <c r="AK18" s="167">
        <v>2018</v>
      </c>
      <c r="AL18" s="167">
        <v>2019</v>
      </c>
      <c r="AM18" s="167">
        <f t="shared" ref="AM18" si="16">AM9</f>
        <v>2020</v>
      </c>
    </row>
    <row r="19" spans="1:40" x14ac:dyDescent="0.3">
      <c r="B19" s="170" t="s">
        <v>134</v>
      </c>
      <c r="C19" s="180">
        <f t="shared" ref="C19:L19" si="17">AVERAGE(C28:C42)</f>
        <v>5224.3116950932636</v>
      </c>
      <c r="D19" s="180">
        <f t="shared" si="17"/>
        <v>6797.960557682286</v>
      </c>
      <c r="E19" s="180">
        <f t="shared" si="17"/>
        <v>6805.9791670516361</v>
      </c>
      <c r="F19" s="180">
        <f t="shared" si="17"/>
        <v>6899.268893178637</v>
      </c>
      <c r="G19" s="180"/>
      <c r="H19" s="180"/>
      <c r="I19" s="180"/>
      <c r="J19" s="180"/>
      <c r="K19" s="180"/>
      <c r="L19" s="180"/>
      <c r="M19" s="180"/>
      <c r="O19" s="170" t="str">
        <f t="shared" si="14"/>
        <v>Internet Content &amp; Commerce</v>
      </c>
      <c r="P19" s="180">
        <f t="shared" ref="P19:Y19" si="18">10^-3*AVERAGE(P28:P42)</f>
        <v>18.314549702491522</v>
      </c>
      <c r="Q19" s="180">
        <f t="shared" si="18"/>
        <v>24.882778008955707</v>
      </c>
      <c r="R19" s="180">
        <f t="shared" si="18"/>
        <v>30.287857360464905</v>
      </c>
      <c r="S19" s="180">
        <f t="shared" si="18"/>
        <v>34.447312848574605</v>
      </c>
      <c r="T19" s="180"/>
      <c r="U19" s="180"/>
      <c r="V19" s="180"/>
      <c r="W19" s="180"/>
      <c r="X19" s="180"/>
      <c r="Y19" s="180"/>
      <c r="Z19" s="180"/>
      <c r="AB19" s="170" t="str">
        <f t="shared" si="15"/>
        <v>Internet Content &amp; Commerce</v>
      </c>
      <c r="AC19" s="182">
        <f t="shared" ref="AC19:AI19" si="19">AC47</f>
        <v>0.1714819020131271</v>
      </c>
      <c r="AD19" s="182">
        <f t="shared" si="19"/>
        <v>0.166079977384925</v>
      </c>
      <c r="AE19" s="182">
        <f t="shared" si="19"/>
        <v>0.19931303205904857</v>
      </c>
      <c r="AF19" s="182">
        <f t="shared" si="19"/>
        <v>0.15498433458856206</v>
      </c>
      <c r="AG19" s="182"/>
      <c r="AH19" s="182"/>
      <c r="AI19" s="182"/>
      <c r="AJ19" s="182"/>
      <c r="AK19" s="182"/>
      <c r="AL19" s="182"/>
      <c r="AM19" s="182"/>
    </row>
    <row r="20" spans="1:40" x14ac:dyDescent="0.3">
      <c r="B20" s="170" t="s">
        <v>141</v>
      </c>
      <c r="C20" s="180">
        <f t="shared" ref="C20:I20" si="20">AVERAGE(C52:C66)</f>
        <v>6931.0216651785613</v>
      </c>
      <c r="D20" s="180">
        <f t="shared" si="20"/>
        <v>4482.2674042392728</v>
      </c>
      <c r="E20" s="180">
        <f t="shared" si="20"/>
        <v>3658.5935686594221</v>
      </c>
      <c r="F20" s="180">
        <f t="shared" si="20"/>
        <v>7729.1783703029087</v>
      </c>
      <c r="G20" s="180"/>
      <c r="H20" s="180"/>
      <c r="I20" s="180"/>
      <c r="J20" s="180"/>
      <c r="K20" s="180"/>
      <c r="L20" s="180"/>
      <c r="M20" s="180"/>
      <c r="O20" s="170" t="str">
        <f t="shared" si="14"/>
        <v>Telecom Service Providers</v>
      </c>
      <c r="P20" s="180">
        <f t="shared" ref="P20:V20" si="21">10^-3*AVERAGE(P52:P66)</f>
        <v>63.388201069207625</v>
      </c>
      <c r="Q20" s="180">
        <f t="shared" si="21"/>
        <v>68.095213487786523</v>
      </c>
      <c r="R20" s="180">
        <f t="shared" si="21"/>
        <v>68.469223217889081</v>
      </c>
      <c r="S20" s="180">
        <f t="shared" si="21"/>
        <v>69.303692933538386</v>
      </c>
      <c r="T20" s="180"/>
      <c r="U20" s="180"/>
      <c r="V20" s="180"/>
      <c r="W20" s="180"/>
      <c r="X20" s="180"/>
      <c r="Y20" s="180"/>
      <c r="Z20" s="180"/>
      <c r="AB20" s="170" t="str">
        <f t="shared" si="15"/>
        <v>Telecom Service Providers</v>
      </c>
      <c r="AC20" s="182">
        <f t="shared" ref="AC20:AI20" si="22">AC68</f>
        <v>0.10452400312171123</v>
      </c>
      <c r="AD20" s="182">
        <f t="shared" si="22"/>
        <v>6.5438982827195527E-2</v>
      </c>
      <c r="AE20" s="182">
        <f t="shared" si="22"/>
        <v>5.7345284262774403E-2</v>
      </c>
      <c r="AF20" s="182">
        <f t="shared" si="22"/>
        <v>0.10404736756819076</v>
      </c>
      <c r="AG20" s="182"/>
      <c r="AH20" s="182"/>
      <c r="AI20" s="182"/>
      <c r="AJ20" s="182"/>
      <c r="AK20" s="182"/>
      <c r="AL20" s="182"/>
      <c r="AM20" s="182"/>
    </row>
    <row r="21" spans="1:40" x14ac:dyDescent="0.3">
      <c r="B21" s="170" t="str">
        <f>B12</f>
        <v>Network Equipment</v>
      </c>
      <c r="C21" s="180">
        <v>691.58920367218275</v>
      </c>
      <c r="D21" s="180">
        <f t="shared" ref="D21:I21" si="23">AVERAGE(D73:D92)</f>
        <v>712.97118414468764</v>
      </c>
      <c r="E21" s="180">
        <f t="shared" si="23"/>
        <v>412.48499954042745</v>
      </c>
      <c r="F21" s="180">
        <f t="shared" si="23"/>
        <v>739.44035142192899</v>
      </c>
      <c r="G21" s="180"/>
      <c r="H21" s="180"/>
      <c r="I21" s="180"/>
      <c r="J21" s="180"/>
      <c r="K21" s="180"/>
      <c r="L21" s="180"/>
      <c r="M21" s="180"/>
      <c r="O21" s="170" t="str">
        <f t="shared" si="14"/>
        <v>Network Equipment</v>
      </c>
      <c r="P21" s="180">
        <f t="shared" ref="P21:V21" si="24">10^-3*AVERAGE(P73:P92)</f>
        <v>10.348030764389895</v>
      </c>
      <c r="Q21" s="180">
        <f t="shared" si="24"/>
        <v>11.686756154976628</v>
      </c>
      <c r="R21" s="180">
        <f t="shared" si="24"/>
        <v>10.429418851600756</v>
      </c>
      <c r="S21" s="180">
        <f t="shared" si="24"/>
        <v>10.133458408565168</v>
      </c>
      <c r="T21" s="180"/>
      <c r="U21" s="180"/>
      <c r="V21" s="180"/>
      <c r="W21" s="180"/>
      <c r="X21" s="180"/>
      <c r="Y21" s="180"/>
      <c r="Z21" s="180"/>
      <c r="AB21" s="170" t="str">
        <f t="shared" si="15"/>
        <v>Network Equipment</v>
      </c>
      <c r="AC21" s="182">
        <v>4.3884588879824132E-2</v>
      </c>
      <c r="AD21" s="182">
        <f t="shared" ref="AD21:AI21" si="25">AD94</f>
        <v>4.4348010964746006E-2</v>
      </c>
      <c r="AE21" s="182">
        <f t="shared" si="25"/>
        <v>1.6286384175703179E-2</v>
      </c>
      <c r="AF21" s="182">
        <f t="shared" si="25"/>
        <v>5.2003879194764992E-2</v>
      </c>
      <c r="AG21" s="182"/>
      <c r="AH21" s="182"/>
      <c r="AI21" s="182"/>
      <c r="AJ21" s="182"/>
      <c r="AK21" s="182"/>
      <c r="AL21" s="182"/>
      <c r="AM21" s="182"/>
    </row>
    <row r="22" spans="1:40" x14ac:dyDescent="0.3">
      <c r="B22" s="170" t="str">
        <f>B13</f>
        <v>Semiconductor ICs</v>
      </c>
      <c r="C22" s="180">
        <f t="shared" ref="C22:M22" si="26">AVERAGE(C101:C171)</f>
        <v>1199.9703936705498</v>
      </c>
      <c r="D22" s="180">
        <f t="shared" si="26"/>
        <v>1357.2740033269145</v>
      </c>
      <c r="E22" s="180">
        <f t="shared" si="26"/>
        <v>952.30469174215989</v>
      </c>
      <c r="F22" s="180">
        <f t="shared" si="26"/>
        <v>1054.8323565951853</v>
      </c>
      <c r="G22" s="180"/>
      <c r="H22" s="180"/>
      <c r="I22" s="180"/>
      <c r="J22" s="180"/>
      <c r="K22" s="180"/>
      <c r="L22" s="180"/>
      <c r="M22" s="180"/>
      <c r="O22" s="170" t="str">
        <f t="shared" si="14"/>
        <v>Semiconductor ICs</v>
      </c>
      <c r="P22" s="180">
        <f t="shared" ref="P22:Z22" si="27">10^-3*AVERAGE(P101:P171)</f>
        <v>5.9355172826984353</v>
      </c>
      <c r="Q22" s="180">
        <f t="shared" si="27"/>
        <v>8.6538819705709749</v>
      </c>
      <c r="R22" s="180">
        <f t="shared" si="27"/>
        <v>9.4107171157163023</v>
      </c>
      <c r="S22" s="180">
        <f t="shared" si="27"/>
        <v>8.5389726201401146</v>
      </c>
      <c r="T22" s="180"/>
      <c r="U22" s="180"/>
      <c r="V22" s="180"/>
      <c r="W22" s="180"/>
      <c r="X22" s="180"/>
      <c r="Y22" s="180"/>
      <c r="Z22" s="180"/>
      <c r="AB22" s="170" t="str">
        <f t="shared" si="15"/>
        <v>Semiconductor ICs</v>
      </c>
      <c r="AC22" s="182">
        <f t="shared" ref="AC22:AI22" si="28">AC128</f>
        <v>0.36466416707484767</v>
      </c>
      <c r="AD22" s="182">
        <f t="shared" si="28"/>
        <v>0.88238197480914127</v>
      </c>
      <c r="AE22" s="182">
        <f t="shared" si="28"/>
        <v>-1.4709058109167365E-2</v>
      </c>
      <c r="AF22" s="182">
        <f t="shared" si="28"/>
        <v>5.76286106472194E-2</v>
      </c>
      <c r="AG22" s="182"/>
      <c r="AH22" s="182"/>
      <c r="AI22" s="182"/>
      <c r="AJ22" s="182"/>
      <c r="AK22" s="182"/>
      <c r="AL22" s="182"/>
      <c r="AM22" s="182"/>
    </row>
    <row r="23" spans="1:40" x14ac:dyDescent="0.3">
      <c r="B23" s="170" t="str">
        <f>B14</f>
        <v>Optical components</v>
      </c>
      <c r="C23" s="180">
        <f t="shared" ref="C23:L23" si="29">AVERAGE(C136:C149)</f>
        <v>27.745682336122719</v>
      </c>
      <c r="D23" s="180">
        <f t="shared" si="29"/>
        <v>-2.0540678678490125</v>
      </c>
      <c r="E23" s="180">
        <f t="shared" si="29"/>
        <v>-9.7983183217188898</v>
      </c>
      <c r="F23" s="180">
        <f t="shared" si="29"/>
        <v>6.3207299978110738</v>
      </c>
      <c r="G23" s="180"/>
      <c r="H23" s="180"/>
      <c r="I23" s="180"/>
      <c r="J23" s="180"/>
      <c r="K23" s="180"/>
      <c r="L23" s="180"/>
      <c r="M23" s="180"/>
      <c r="O23" s="170" t="str">
        <f t="shared" si="14"/>
        <v>Optical components</v>
      </c>
      <c r="P23" s="180">
        <f t="shared" ref="P23:Y23" si="30">10^-3*AVERAGE(P136:P149)</f>
        <v>0.54529764582367801</v>
      </c>
      <c r="Q23" s="180">
        <f t="shared" si="30"/>
        <v>0.57411897368326847</v>
      </c>
      <c r="R23" s="180">
        <f t="shared" si="30"/>
        <v>0.52648482962508558</v>
      </c>
      <c r="S23" s="180">
        <f t="shared" si="30"/>
        <v>0.56363222049184347</v>
      </c>
      <c r="T23" s="180"/>
      <c r="U23" s="180"/>
      <c r="V23" s="180"/>
      <c r="W23" s="180"/>
      <c r="X23" s="180"/>
      <c r="Y23" s="180"/>
      <c r="Z23" s="180"/>
      <c r="AB23" s="170" t="str">
        <f t="shared" si="15"/>
        <v>Optical components</v>
      </c>
      <c r="AC23" s="182">
        <f t="shared" ref="AC23:AI23" si="31">AC150</f>
        <v>5.3485219792488332E-2</v>
      </c>
      <c r="AD23" s="182">
        <f t="shared" si="31"/>
        <v>1.5271973426828947E-2</v>
      </c>
      <c r="AE23" s="182">
        <f t="shared" si="31"/>
        <v>-1.5802362149418572E-2</v>
      </c>
      <c r="AF23" s="182">
        <f t="shared" si="31"/>
        <v>1.1127895002804511E-2</v>
      </c>
      <c r="AG23" s="182"/>
      <c r="AH23" s="182"/>
      <c r="AI23" s="182"/>
      <c r="AJ23" s="182"/>
      <c r="AK23" s="182"/>
      <c r="AL23" s="182"/>
      <c r="AM23" s="182"/>
    </row>
    <row r="24" spans="1:40" x14ac:dyDescent="0.3">
      <c r="B24" s="187"/>
      <c r="C24" s="187"/>
      <c r="D24" s="187"/>
      <c r="E24" s="181"/>
      <c r="F24" s="181"/>
      <c r="G24" s="181"/>
      <c r="H24" s="181"/>
      <c r="I24" s="181"/>
      <c r="J24" s="181"/>
      <c r="K24" s="181"/>
      <c r="L24" s="181"/>
      <c r="M24" s="181"/>
      <c r="O24" s="184"/>
      <c r="P24" s="181"/>
      <c r="Q24" s="181"/>
      <c r="R24" s="181"/>
      <c r="S24" s="181"/>
      <c r="T24" s="181"/>
      <c r="U24" s="181"/>
      <c r="V24" s="181"/>
      <c r="W24" s="181"/>
      <c r="X24" s="181"/>
      <c r="Y24" s="181"/>
      <c r="Z24" s="181"/>
      <c r="AB24" s="184"/>
      <c r="AC24" s="185"/>
      <c r="AD24" s="185"/>
      <c r="AE24" s="185"/>
      <c r="AF24" s="185"/>
      <c r="AG24" s="185"/>
      <c r="AH24" s="185"/>
      <c r="AI24" s="185"/>
    </row>
    <row r="25" spans="1:40" x14ac:dyDescent="0.3">
      <c r="B25" s="181"/>
      <c r="C25" s="181"/>
      <c r="D25" s="181"/>
      <c r="E25" s="181"/>
      <c r="F25" s="181"/>
      <c r="G25" s="181"/>
      <c r="H25" s="181"/>
      <c r="I25" s="181"/>
      <c r="J25" s="181"/>
      <c r="K25" s="181"/>
      <c r="L25" s="181"/>
      <c r="M25" s="181"/>
      <c r="O25" s="184"/>
      <c r="P25" s="181"/>
      <c r="Q25" s="181"/>
      <c r="R25" s="181"/>
      <c r="S25" s="181"/>
      <c r="T25" s="181"/>
      <c r="U25" s="181"/>
      <c r="V25" s="181"/>
      <c r="W25" s="181"/>
      <c r="X25" s="181"/>
      <c r="Y25" s="181"/>
      <c r="Z25" s="181"/>
      <c r="AB25" s="184"/>
      <c r="AC25" s="185"/>
      <c r="AD25" s="185"/>
      <c r="AE25" s="185"/>
      <c r="AF25" s="185"/>
      <c r="AG25" s="185"/>
      <c r="AH25" s="185"/>
      <c r="AI25" s="185"/>
    </row>
    <row r="26" spans="1:40" ht="15.5" x14ac:dyDescent="0.35">
      <c r="B26" s="175" t="s">
        <v>124</v>
      </c>
      <c r="D26" s="176"/>
      <c r="F26" s="177" t="s">
        <v>149</v>
      </c>
      <c r="G26" s="176"/>
      <c r="H26" s="176"/>
      <c r="I26" s="176"/>
      <c r="J26" s="176"/>
      <c r="K26" s="176"/>
      <c r="L26" s="176"/>
      <c r="M26" s="178"/>
      <c r="O26" s="175" t="s">
        <v>88</v>
      </c>
      <c r="Q26" s="178"/>
      <c r="S26" s="177" t="s">
        <v>149</v>
      </c>
      <c r="AB26" s="175" t="s">
        <v>89</v>
      </c>
    </row>
    <row r="27" spans="1:40" x14ac:dyDescent="0.3">
      <c r="B27" s="188" t="str">
        <f>B10</f>
        <v>ICPs</v>
      </c>
      <c r="C27" s="167">
        <v>2010</v>
      </c>
      <c r="D27" s="167">
        <v>2011</v>
      </c>
      <c r="E27" s="167">
        <v>2012</v>
      </c>
      <c r="F27" s="167">
        <v>2013</v>
      </c>
      <c r="G27" s="167">
        <v>2014</v>
      </c>
      <c r="H27" s="167">
        <v>2015</v>
      </c>
      <c r="I27" s="167">
        <v>2016</v>
      </c>
      <c r="J27" s="167">
        <v>2017</v>
      </c>
      <c r="K27" s="167">
        <v>2018</v>
      </c>
      <c r="L27" s="167">
        <v>2019</v>
      </c>
      <c r="M27" s="167">
        <v>2020</v>
      </c>
      <c r="O27" s="188" t="str">
        <f t="shared" ref="O27:O45" si="32">B27</f>
        <v>ICPs</v>
      </c>
      <c r="P27" s="167">
        <v>2010</v>
      </c>
      <c r="Q27" s="167">
        <v>2011</v>
      </c>
      <c r="R27" s="167">
        <v>2012</v>
      </c>
      <c r="S27" s="167">
        <f>F27</f>
        <v>2013</v>
      </c>
      <c r="T27" s="167">
        <v>2014</v>
      </c>
      <c r="U27" s="167">
        <v>2015</v>
      </c>
      <c r="V27" s="167">
        <v>2016</v>
      </c>
      <c r="W27" s="167">
        <v>2017</v>
      </c>
      <c r="X27" s="167">
        <v>2018</v>
      </c>
      <c r="Y27" s="167">
        <v>2019</v>
      </c>
      <c r="Z27" s="167">
        <v>2020</v>
      </c>
      <c r="AB27" s="188" t="str">
        <f t="shared" ref="AB27:AB45" si="33">B27</f>
        <v>ICPs</v>
      </c>
      <c r="AC27" s="167">
        <v>2010</v>
      </c>
      <c r="AD27" s="167">
        <v>2011</v>
      </c>
      <c r="AE27" s="167">
        <v>2012</v>
      </c>
      <c r="AF27" s="167">
        <v>2013</v>
      </c>
      <c r="AG27" s="167">
        <v>2014</v>
      </c>
      <c r="AH27" s="189">
        <v>2015</v>
      </c>
      <c r="AI27" s="189">
        <v>2016</v>
      </c>
      <c r="AJ27" s="167">
        <v>2017</v>
      </c>
      <c r="AK27" s="167">
        <v>2018</v>
      </c>
      <c r="AL27" s="167">
        <v>2019</v>
      </c>
      <c r="AM27" s="167">
        <f t="shared" ref="AM27" si="34">AM18</f>
        <v>2020</v>
      </c>
      <c r="AN27" s="190" t="s">
        <v>110</v>
      </c>
    </row>
    <row r="28" spans="1:40" s="160" customFormat="1" x14ac:dyDescent="0.3">
      <c r="A28"/>
      <c r="B28" s="52" t="s">
        <v>86</v>
      </c>
      <c r="C28" s="173">
        <v>0</v>
      </c>
      <c r="D28" s="173">
        <v>443.22901204290923</v>
      </c>
      <c r="E28" s="173">
        <v>890.33000224124817</v>
      </c>
      <c r="F28" s="173">
        <v>3526.6936084608888</v>
      </c>
      <c r="G28" s="173"/>
      <c r="H28" s="173"/>
      <c r="I28" s="173"/>
      <c r="J28" s="173"/>
      <c r="K28" s="173"/>
      <c r="L28" s="173"/>
      <c r="M28" s="173"/>
      <c r="N28" s="161"/>
      <c r="O28" s="52" t="str">
        <f t="shared" si="32"/>
        <v>Alibaba</v>
      </c>
      <c r="P28" s="191">
        <v>1172.9366158394012</v>
      </c>
      <c r="Q28" s="191">
        <v>2703.0401364255317</v>
      </c>
      <c r="R28" s="192">
        <v>4907.9594637710261</v>
      </c>
      <c r="S28" s="192">
        <v>7958.1089045055551</v>
      </c>
      <c r="T28" s="192"/>
      <c r="U28" s="192"/>
      <c r="V28" s="192"/>
      <c r="W28" s="173"/>
      <c r="X28" s="173"/>
      <c r="Y28" s="173"/>
      <c r="Z28" s="173"/>
      <c r="AB28" s="52" t="str">
        <f t="shared" si="33"/>
        <v>Alibaba</v>
      </c>
      <c r="AC28" s="193"/>
      <c r="AD28" s="194">
        <v>7.6515283005109139E-2</v>
      </c>
      <c r="AE28" s="194">
        <v>9.8502510619492098E-2</v>
      </c>
      <c r="AF28" s="194">
        <v>0.35435989964797071</v>
      </c>
      <c r="AG28" s="194"/>
      <c r="AH28" s="195"/>
      <c r="AI28" s="195"/>
      <c r="AJ28" s="195"/>
      <c r="AK28" s="195"/>
      <c r="AL28" s="333"/>
      <c r="AM28" s="333"/>
      <c r="AN28" s="196"/>
    </row>
    <row r="29" spans="1:40" x14ac:dyDescent="0.3">
      <c r="B29" s="170" t="s">
        <v>125</v>
      </c>
      <c r="C29" s="173">
        <v>8505</v>
      </c>
      <c r="D29" s="173">
        <v>9737</v>
      </c>
      <c r="E29" s="173">
        <v>10737</v>
      </c>
      <c r="F29" s="173">
        <v>12920</v>
      </c>
      <c r="G29" s="173"/>
      <c r="H29" s="173"/>
      <c r="I29" s="173"/>
      <c r="J29" s="173"/>
      <c r="K29" s="173"/>
      <c r="L29" s="173"/>
      <c r="M29" s="173"/>
      <c r="O29" s="170" t="str">
        <f t="shared" si="32"/>
        <v>Alphabet</v>
      </c>
      <c r="P29" s="191">
        <v>29321</v>
      </c>
      <c r="Q29" s="191">
        <v>37905</v>
      </c>
      <c r="R29" s="197">
        <v>47290</v>
      </c>
      <c r="S29" s="197">
        <v>58807</v>
      </c>
      <c r="T29" s="197"/>
      <c r="U29" s="197"/>
      <c r="V29" s="192"/>
      <c r="W29" s="173"/>
      <c r="X29" s="173"/>
      <c r="Y29" s="173"/>
      <c r="Z29" s="173"/>
      <c r="AB29" s="52" t="str">
        <f t="shared" si="33"/>
        <v>Alphabet</v>
      </c>
      <c r="AC29" s="194">
        <v>0.20333549333242387</v>
      </c>
      <c r="AD29" s="194">
        <v>0.25260519720353514</v>
      </c>
      <c r="AE29" s="194">
        <v>0.2232184394163671</v>
      </c>
      <c r="AF29" s="194">
        <v>0.21136939479993877</v>
      </c>
      <c r="AG29" s="194"/>
      <c r="AH29" s="195"/>
      <c r="AI29" s="195"/>
      <c r="AJ29" s="195"/>
      <c r="AK29" s="195"/>
      <c r="AL29" s="334"/>
      <c r="AM29" s="334"/>
      <c r="AN29" s="196"/>
    </row>
    <row r="30" spans="1:40" s="160" customFormat="1" x14ac:dyDescent="0.3">
      <c r="A30"/>
      <c r="B30" s="52" t="s">
        <v>58</v>
      </c>
      <c r="C30" s="173">
        <v>1153</v>
      </c>
      <c r="D30" s="173">
        <v>469</v>
      </c>
      <c r="E30" s="173">
        <v>-40</v>
      </c>
      <c r="F30" s="173">
        <v>273</v>
      </c>
      <c r="G30" s="173"/>
      <c r="H30" s="173"/>
      <c r="I30" s="173"/>
      <c r="J30" s="173"/>
      <c r="K30" s="173"/>
      <c r="L30" s="173"/>
      <c r="M30" s="173"/>
      <c r="N30" s="161"/>
      <c r="O30" s="52" t="str">
        <f t="shared" si="32"/>
        <v>Amazon</v>
      </c>
      <c r="P30" s="191">
        <v>34205</v>
      </c>
      <c r="Q30" s="191">
        <v>48077</v>
      </c>
      <c r="R30" s="192">
        <v>61093</v>
      </c>
      <c r="S30" s="192">
        <v>74453</v>
      </c>
      <c r="T30" s="192"/>
      <c r="U30" s="192"/>
      <c r="V30" s="192"/>
      <c r="W30" s="173"/>
      <c r="X30" s="173"/>
      <c r="Y30" s="173"/>
      <c r="Z30" s="173"/>
      <c r="AB30" s="52" t="str">
        <f t="shared" si="33"/>
        <v>Amazon</v>
      </c>
      <c r="AC30" s="194">
        <v>2.154655752083029E-2</v>
      </c>
      <c r="AD30" s="194">
        <v>1.47263764377977E-2</v>
      </c>
      <c r="AE30" s="194">
        <v>6.547394955232187E-4</v>
      </c>
      <c r="AF30" s="194">
        <v>1.759499281425866E-3</v>
      </c>
      <c r="AG30" s="194"/>
      <c r="AH30" s="195"/>
      <c r="AI30" s="195"/>
      <c r="AJ30" s="195"/>
      <c r="AK30" s="195"/>
      <c r="AL30" s="333"/>
      <c r="AM30" s="333"/>
      <c r="AN30" s="196"/>
    </row>
    <row r="31" spans="1:40" s="160" customFormat="1" x14ac:dyDescent="0.3">
      <c r="A31"/>
      <c r="B31" s="52" t="s">
        <v>83</v>
      </c>
      <c r="C31" s="173">
        <v>16639</v>
      </c>
      <c r="D31" s="173">
        <v>32982</v>
      </c>
      <c r="E31" s="173">
        <v>41747</v>
      </c>
      <c r="F31" s="173">
        <v>37031</v>
      </c>
      <c r="G31" s="173"/>
      <c r="H31" s="173"/>
      <c r="I31" s="173"/>
      <c r="J31" s="173"/>
      <c r="K31" s="173"/>
      <c r="L31" s="173"/>
      <c r="M31" s="173"/>
      <c r="N31" s="161"/>
      <c r="O31" s="52" t="str">
        <f t="shared" si="32"/>
        <v>Apple</v>
      </c>
      <c r="P31" s="192">
        <v>76283</v>
      </c>
      <c r="Q31" s="192">
        <v>127841</v>
      </c>
      <c r="R31" s="192">
        <v>164717</v>
      </c>
      <c r="S31" s="192">
        <v>173992</v>
      </c>
      <c r="T31" s="192"/>
      <c r="U31" s="192"/>
      <c r="V31" s="192"/>
      <c r="W31" s="173"/>
      <c r="X31" s="173"/>
      <c r="Y31" s="173"/>
      <c r="Z31" s="173"/>
      <c r="AB31" s="52" t="str">
        <f t="shared" si="33"/>
        <v>Apple</v>
      </c>
      <c r="AC31" s="194">
        <v>0.13941507282094306</v>
      </c>
      <c r="AD31" s="194">
        <v>0.20276750025422205</v>
      </c>
      <c r="AE31" s="194">
        <v>0.25336182664812984</v>
      </c>
      <c r="AF31" s="194">
        <v>0.21286610878661089</v>
      </c>
      <c r="AG31" s="194"/>
      <c r="AH31" s="195"/>
      <c r="AI31" s="195"/>
      <c r="AJ31" s="195"/>
      <c r="AK31" s="195"/>
      <c r="AL31" s="333"/>
      <c r="AM31" s="333"/>
      <c r="AN31" s="196"/>
    </row>
    <row r="32" spans="1:40" x14ac:dyDescent="0.3">
      <c r="B32" s="52" t="s">
        <v>57</v>
      </c>
      <c r="C32" s="173">
        <v>522.71180803059929</v>
      </c>
      <c r="D32" s="173">
        <v>1028.6404847353888</v>
      </c>
      <c r="E32" s="173">
        <v>1722.3346251868386</v>
      </c>
      <c r="F32" s="173">
        <v>1826.8982572211412</v>
      </c>
      <c r="G32" s="173"/>
      <c r="H32" s="173"/>
      <c r="I32" s="173"/>
      <c r="J32" s="173"/>
      <c r="K32" s="173"/>
      <c r="L32" s="173"/>
      <c r="M32" s="173"/>
      <c r="O32" s="52" t="str">
        <f t="shared" si="32"/>
        <v>Baidu</v>
      </c>
      <c r="P32" s="192">
        <v>1172.9366158394012</v>
      </c>
      <c r="Q32" s="192">
        <v>2253.0061690110483</v>
      </c>
      <c r="R32" s="192">
        <v>3538.6159112464557</v>
      </c>
      <c r="S32" s="192">
        <v>5160.9959870732619</v>
      </c>
      <c r="T32" s="192"/>
      <c r="U32" s="192"/>
      <c r="V32" s="192"/>
      <c r="W32" s="173"/>
      <c r="X32" s="173"/>
      <c r="Y32" s="173"/>
      <c r="Z32" s="173"/>
      <c r="AA32" s="160"/>
      <c r="AB32" s="52" t="str">
        <f t="shared" si="33"/>
        <v>Baidu</v>
      </c>
      <c r="AC32" s="194">
        <v>0.29681355849936991</v>
      </c>
      <c r="AD32" s="194">
        <v>0.39142806442335432</v>
      </c>
      <c r="AE32" s="194">
        <v>0.45243254660376625</v>
      </c>
      <c r="AF32" s="194">
        <v>0.34377101854424325</v>
      </c>
      <c r="AG32" s="194"/>
      <c r="AH32" s="195"/>
      <c r="AI32" s="195"/>
      <c r="AJ32" s="195"/>
      <c r="AK32" s="195"/>
      <c r="AL32" s="334"/>
      <c r="AM32" s="334"/>
      <c r="AN32" s="196"/>
    </row>
    <row r="33" spans="1:40" x14ac:dyDescent="0.3">
      <c r="B33" s="52" t="s">
        <v>30</v>
      </c>
      <c r="C33" s="173">
        <v>1800.8</v>
      </c>
      <c r="D33" s="173">
        <v>3229.5</v>
      </c>
      <c r="E33" s="173">
        <v>2610</v>
      </c>
      <c r="F33" s="173">
        <v>2856</v>
      </c>
      <c r="G33" s="173"/>
      <c r="H33" s="173"/>
      <c r="I33" s="173"/>
      <c r="J33" s="173"/>
      <c r="K33" s="173"/>
      <c r="L33" s="173"/>
      <c r="M33" s="173"/>
      <c r="O33" s="52" t="str">
        <f t="shared" si="32"/>
        <v>Ebay</v>
      </c>
      <c r="P33" s="191">
        <v>9156.2739999999994</v>
      </c>
      <c r="Q33" s="191">
        <v>11651.654</v>
      </c>
      <c r="R33" s="192">
        <v>14071</v>
      </c>
      <c r="S33" s="192">
        <v>16047</v>
      </c>
      <c r="T33" s="192"/>
      <c r="U33" s="192"/>
      <c r="V33" s="192"/>
      <c r="W33" s="173"/>
      <c r="X33" s="173"/>
      <c r="Y33" s="173"/>
      <c r="Z33" s="173"/>
      <c r="AA33" s="160"/>
      <c r="AB33" s="52" t="str">
        <f t="shared" si="33"/>
        <v>Ebay</v>
      </c>
      <c r="AC33" s="194">
        <v>0.13560100975571504</v>
      </c>
      <c r="AD33" s="194">
        <v>0.15526550994391008</v>
      </c>
      <c r="AE33" s="194">
        <v>0.27280221732641602</v>
      </c>
      <c r="AF33" s="194">
        <v>0.17180781454477473</v>
      </c>
      <c r="AG33" s="194"/>
      <c r="AH33" s="195"/>
      <c r="AI33" s="195"/>
      <c r="AJ33" s="195"/>
      <c r="AK33" s="195"/>
      <c r="AL33" s="334"/>
      <c r="AM33" s="334"/>
      <c r="AN33" s="196"/>
    </row>
    <row r="34" spans="1:40" x14ac:dyDescent="0.3">
      <c r="B34" s="52" t="s">
        <v>69</v>
      </c>
      <c r="C34" s="193"/>
      <c r="D34" s="173">
        <v>769</v>
      </c>
      <c r="E34" s="173">
        <v>53</v>
      </c>
      <c r="F34" s="173">
        <v>1500</v>
      </c>
      <c r="G34" s="173"/>
      <c r="H34" s="173"/>
      <c r="I34" s="173"/>
      <c r="J34" s="173"/>
      <c r="K34" s="173"/>
      <c r="L34" s="173"/>
      <c r="M34" s="173"/>
      <c r="O34" s="52" t="str">
        <f t="shared" si="32"/>
        <v>Facebook</v>
      </c>
      <c r="P34" s="191">
        <v>1974</v>
      </c>
      <c r="Q34" s="191">
        <v>3711</v>
      </c>
      <c r="R34" s="192">
        <v>5089</v>
      </c>
      <c r="S34" s="192">
        <v>7872</v>
      </c>
      <c r="T34" s="192"/>
      <c r="U34" s="192"/>
      <c r="V34" s="192"/>
      <c r="W34" s="173"/>
      <c r="X34" s="173"/>
      <c r="Y34" s="173"/>
      <c r="Z34" s="173"/>
      <c r="AA34" s="160"/>
      <c r="AB34" s="52" t="str">
        <f t="shared" si="33"/>
        <v>Facebook</v>
      </c>
      <c r="AC34" s="193"/>
      <c r="AD34" s="194">
        <v>0.12584209108057126</v>
      </c>
      <c r="AE34" s="194">
        <v>5.7182157594812343E-2</v>
      </c>
      <c r="AF34" s="194">
        <v>0.13224085365853658</v>
      </c>
      <c r="AG34" s="194"/>
      <c r="AH34" s="195"/>
      <c r="AI34" s="195"/>
      <c r="AJ34" s="195"/>
      <c r="AK34" s="195"/>
      <c r="AL34" s="334"/>
      <c r="AM34" s="334"/>
      <c r="AN34" s="196"/>
    </row>
    <row r="35" spans="1:40" x14ac:dyDescent="0.3">
      <c r="B35" s="170" t="s">
        <v>61</v>
      </c>
      <c r="C35" s="173">
        <v>10.215</v>
      </c>
      <c r="D35" s="173">
        <v>11.9</v>
      </c>
      <c r="E35" s="173">
        <v>21.6</v>
      </c>
      <c r="F35" s="173">
        <v>26.700000000000003</v>
      </c>
      <c r="G35" s="173"/>
      <c r="H35" s="173"/>
      <c r="I35" s="173"/>
      <c r="J35" s="159"/>
      <c r="K35" s="159"/>
      <c r="L35" s="159"/>
      <c r="M35" s="159"/>
      <c r="O35" s="170" t="str">
        <f t="shared" si="32"/>
        <v>Linkedin</v>
      </c>
      <c r="P35" s="191">
        <v>244</v>
      </c>
      <c r="Q35" s="191">
        <v>522</v>
      </c>
      <c r="R35" s="197">
        <v>972</v>
      </c>
      <c r="S35" s="197">
        <v>1529</v>
      </c>
      <c r="T35" s="197"/>
      <c r="U35" s="197"/>
      <c r="V35" s="192"/>
      <c r="W35" s="159"/>
      <c r="X35" s="193"/>
      <c r="Y35" s="193"/>
      <c r="Z35" s="193"/>
      <c r="AB35" s="52" t="str">
        <f t="shared" si="33"/>
        <v>Linkedin</v>
      </c>
      <c r="AC35" s="194">
        <v>2.0073770491803276E-2</v>
      </c>
      <c r="AD35" s="194">
        <v>1.9764367816091956E-2</v>
      </c>
      <c r="AE35" s="194">
        <v>1.7489711934156379E-2</v>
      </c>
      <c r="AF35" s="194">
        <v>2.2498364944408114E-2</v>
      </c>
      <c r="AG35" s="194"/>
      <c r="AH35" s="195"/>
      <c r="AI35" s="195"/>
      <c r="AJ35" s="159"/>
      <c r="AK35" s="198"/>
      <c r="AL35" s="335"/>
      <c r="AM35" s="335"/>
      <c r="AN35" s="200"/>
    </row>
    <row r="36" spans="1:40" x14ac:dyDescent="0.3">
      <c r="B36" s="170" t="s">
        <v>85</v>
      </c>
      <c r="C36" s="173">
        <v>20568</v>
      </c>
      <c r="D36" s="173">
        <v>23468</v>
      </c>
      <c r="E36" s="173">
        <v>15459</v>
      </c>
      <c r="F36" s="173">
        <v>22822</v>
      </c>
      <c r="G36" s="173"/>
      <c r="H36" s="173"/>
      <c r="I36" s="173"/>
      <c r="J36" s="173"/>
      <c r="K36" s="173"/>
      <c r="L36" s="173"/>
      <c r="M36" s="173"/>
      <c r="O36" s="170" t="str">
        <f t="shared" si="32"/>
        <v>Microsoft</v>
      </c>
      <c r="P36" s="191">
        <v>66690</v>
      </c>
      <c r="Q36" s="191">
        <v>72052</v>
      </c>
      <c r="R36" s="197">
        <v>72930</v>
      </c>
      <c r="S36" s="197">
        <v>83433</v>
      </c>
      <c r="T36" s="197"/>
      <c r="U36" s="197"/>
      <c r="V36" s="192"/>
      <c r="W36" s="173"/>
      <c r="X36" s="173"/>
      <c r="Y36" s="173"/>
      <c r="Z36" s="173"/>
      <c r="AB36" s="52" t="str">
        <f t="shared" si="33"/>
        <v>Microsoft</v>
      </c>
      <c r="AC36" s="194">
        <v>0.20893687209476683</v>
      </c>
      <c r="AD36" s="194">
        <v>0.32584799866762892</v>
      </c>
      <c r="AE36" s="194">
        <v>0.21535719182778007</v>
      </c>
      <c r="AF36" s="194">
        <v>0.27136744453633455</v>
      </c>
      <c r="AG36" s="194"/>
      <c r="AH36" s="195"/>
      <c r="AI36" s="195"/>
      <c r="AJ36" s="195"/>
      <c r="AK36" s="195"/>
      <c r="AL36" s="334"/>
      <c r="AM36" s="334"/>
      <c r="AN36" s="196"/>
    </row>
    <row r="37" spans="1:40" x14ac:dyDescent="0.3">
      <c r="B37" s="170" t="s">
        <v>126</v>
      </c>
      <c r="C37" s="173">
        <v>6135</v>
      </c>
      <c r="D37" s="173">
        <v>6775</v>
      </c>
      <c r="E37" s="173">
        <v>9357</v>
      </c>
      <c r="F37" s="173">
        <v>10693</v>
      </c>
      <c r="G37" s="173"/>
      <c r="H37" s="173"/>
      <c r="I37" s="173"/>
      <c r="J37" s="173"/>
      <c r="K37" s="173"/>
      <c r="L37" s="173"/>
      <c r="M37" s="173"/>
      <c r="O37" s="170" t="str">
        <f t="shared" si="32"/>
        <v>Oracle</v>
      </c>
      <c r="P37" s="197">
        <v>26821</v>
      </c>
      <c r="Q37" s="197">
        <v>31993</v>
      </c>
      <c r="R37" s="197">
        <v>36814</v>
      </c>
      <c r="S37" s="197">
        <v>37552</v>
      </c>
      <c r="T37" s="197"/>
      <c r="U37" s="197"/>
      <c r="V37" s="192"/>
      <c r="W37" s="173"/>
      <c r="X37" s="173"/>
      <c r="Y37" s="173"/>
      <c r="Z37" s="173"/>
      <c r="AB37" s="52" t="str">
        <f t="shared" si="33"/>
        <v>Oracle</v>
      </c>
      <c r="AC37" s="194">
        <v>0.17437828567167518</v>
      </c>
      <c r="AD37" s="194">
        <v>0.19888725658737849</v>
      </c>
      <c r="AE37" s="194">
        <v>0.2454229369261694</v>
      </c>
      <c r="AF37" s="194">
        <v>0.27513847464848745</v>
      </c>
      <c r="AG37" s="194"/>
      <c r="AH37" s="195"/>
      <c r="AI37" s="195"/>
      <c r="AJ37" s="195"/>
      <c r="AK37" s="195"/>
      <c r="AL37" s="334"/>
      <c r="AM37" s="334"/>
      <c r="AN37" s="196"/>
    </row>
    <row r="38" spans="1:40" x14ac:dyDescent="0.3">
      <c r="B38" s="170" t="s">
        <v>127</v>
      </c>
      <c r="C38" s="193"/>
      <c r="D38" s="193"/>
      <c r="E38" s="193"/>
      <c r="F38" s="193"/>
      <c r="G38" s="173"/>
      <c r="H38" s="173"/>
      <c r="I38" s="173"/>
      <c r="J38" s="173"/>
      <c r="K38" s="173"/>
      <c r="L38" s="173"/>
      <c r="M38" s="173"/>
      <c r="O38" s="170" t="str">
        <f t="shared" si="32"/>
        <v>PayPal</v>
      </c>
      <c r="P38" s="201"/>
      <c r="Q38" s="201"/>
      <c r="R38" s="202"/>
      <c r="S38" s="202"/>
      <c r="T38" s="197"/>
      <c r="U38" s="197"/>
      <c r="V38" s="192"/>
      <c r="W38" s="173"/>
      <c r="X38" s="173"/>
      <c r="Y38" s="173"/>
      <c r="Z38" s="173"/>
      <c r="AB38" s="52" t="str">
        <f t="shared" si="33"/>
        <v>PayPal</v>
      </c>
      <c r="AC38" s="193"/>
      <c r="AD38" s="193"/>
      <c r="AE38" s="193"/>
      <c r="AF38" s="193"/>
      <c r="AG38" s="194"/>
      <c r="AH38" s="195"/>
      <c r="AI38" s="195"/>
      <c r="AJ38" s="195"/>
      <c r="AK38" s="195"/>
      <c r="AL38" s="334"/>
      <c r="AM38" s="334"/>
      <c r="AN38" s="196"/>
    </row>
    <row r="39" spans="1:40" x14ac:dyDescent="0.3">
      <c r="B39" s="170" t="s">
        <v>84</v>
      </c>
      <c r="C39" s="173">
        <v>1201.1018379953002</v>
      </c>
      <c r="D39" s="173">
        <v>1583.2571954091225</v>
      </c>
      <c r="E39" s="173">
        <v>2028.3645442431687</v>
      </c>
      <c r="F39" s="173">
        <v>2513.5952120634984</v>
      </c>
      <c r="G39" s="173"/>
      <c r="H39" s="173"/>
      <c r="I39" s="173"/>
      <c r="J39" s="173"/>
      <c r="K39" s="173"/>
      <c r="L39" s="173"/>
      <c r="M39" s="173"/>
      <c r="O39" s="170" t="str">
        <f t="shared" si="32"/>
        <v>Tencent</v>
      </c>
      <c r="P39" s="191">
        <v>2953.1309817864117</v>
      </c>
      <c r="Q39" s="191">
        <v>4420.0508950068916</v>
      </c>
      <c r="R39" s="197">
        <v>6963.6787989856175</v>
      </c>
      <c r="S39" s="197">
        <v>9623.2961734134533</v>
      </c>
      <c r="T39" s="197"/>
      <c r="U39" s="197"/>
      <c r="V39" s="192"/>
      <c r="W39" s="173"/>
      <c r="X39" s="173"/>
      <c r="Y39" s="173"/>
      <c r="Z39" s="173"/>
      <c r="AB39" s="52" t="str">
        <f t="shared" si="33"/>
        <v>Tencent</v>
      </c>
      <c r="AC39" s="194">
        <v>0.29400653115461106</v>
      </c>
      <c r="AD39" s="194">
        <v>0.34266760613869268</v>
      </c>
      <c r="AE39" s="194">
        <v>0.26966661729484309</v>
      </c>
      <c r="AF39" s="194">
        <v>0.25184868073880134</v>
      </c>
      <c r="AG39" s="194"/>
      <c r="AH39" s="195"/>
      <c r="AI39" s="195"/>
      <c r="AJ39" s="195"/>
      <c r="AK39" s="195"/>
      <c r="AL39" s="334"/>
      <c r="AM39" s="334"/>
      <c r="AN39" s="196"/>
    </row>
    <row r="40" spans="1:40" x14ac:dyDescent="0.3">
      <c r="B40" s="170" t="s">
        <v>82</v>
      </c>
      <c r="C40" s="193"/>
      <c r="D40" s="193"/>
      <c r="E40" s="173">
        <v>-79.400000000000006</v>
      </c>
      <c r="F40" s="173">
        <v>-645.29999999999995</v>
      </c>
      <c r="G40" s="173"/>
      <c r="H40" s="173"/>
      <c r="I40" s="173"/>
      <c r="J40" s="173"/>
      <c r="K40" s="173"/>
      <c r="L40" s="173"/>
      <c r="M40" s="173"/>
      <c r="O40" s="170" t="str">
        <f t="shared" si="32"/>
        <v>Twitter</v>
      </c>
      <c r="P40" s="191">
        <v>28.277999999999999</v>
      </c>
      <c r="Q40" s="191">
        <v>106.313</v>
      </c>
      <c r="R40" s="197">
        <v>316.93299999999999</v>
      </c>
      <c r="S40" s="197">
        <v>664.8900000000001</v>
      </c>
      <c r="T40" s="197"/>
      <c r="U40" s="197"/>
      <c r="V40" s="192"/>
      <c r="W40" s="173"/>
      <c r="X40" s="173"/>
      <c r="Y40" s="173"/>
      <c r="Z40" s="173"/>
      <c r="AB40" s="52" t="str">
        <f t="shared" si="33"/>
        <v>Twitter</v>
      </c>
      <c r="AC40" s="193"/>
      <c r="AD40" s="193"/>
      <c r="AE40" s="194">
        <v>-0.22307553962509427</v>
      </c>
      <c r="AF40" s="194">
        <v>-0.21432116590714251</v>
      </c>
      <c r="AG40" s="194"/>
      <c r="AH40" s="195"/>
      <c r="AI40" s="195"/>
      <c r="AJ40" s="195"/>
      <c r="AK40" s="195"/>
      <c r="AL40" s="334"/>
      <c r="AM40" s="334"/>
      <c r="AN40" s="196"/>
    </row>
    <row r="41" spans="1:40" x14ac:dyDescent="0.3">
      <c r="B41" s="170" t="s">
        <v>29</v>
      </c>
      <c r="C41" s="173">
        <f t="shared" ref="C41:I41" si="35">AC41*P41</f>
        <v>932.59999999999991</v>
      </c>
      <c r="D41" s="173">
        <f t="shared" si="35"/>
        <v>1079</v>
      </c>
      <c r="E41" s="173">
        <f t="shared" si="35"/>
        <v>3971.5</v>
      </c>
      <c r="F41" s="173">
        <f t="shared" si="35"/>
        <v>1298.5999999999999</v>
      </c>
      <c r="G41" s="173"/>
      <c r="H41" s="173"/>
      <c r="I41" s="173"/>
      <c r="J41" s="159"/>
      <c r="K41" s="159"/>
      <c r="L41" s="159"/>
      <c r="M41" s="159"/>
      <c r="O41" s="170" t="str">
        <f t="shared" si="32"/>
        <v>Yahoo!</v>
      </c>
      <c r="P41" s="191">
        <v>6324.6509999999998</v>
      </c>
      <c r="Q41" s="191">
        <v>4984.1989999999996</v>
      </c>
      <c r="R41" s="197">
        <v>4987</v>
      </c>
      <c r="S41" s="197">
        <v>4680</v>
      </c>
      <c r="T41" s="197"/>
      <c r="U41" s="197"/>
      <c r="V41" s="192"/>
      <c r="W41" s="159"/>
      <c r="X41" s="193"/>
      <c r="Y41" s="193"/>
      <c r="Z41" s="193"/>
      <c r="AB41" s="52" t="str">
        <f t="shared" si="33"/>
        <v>Yahoo!</v>
      </c>
      <c r="AC41" s="194">
        <v>0.14745477655605027</v>
      </c>
      <c r="AD41" s="194">
        <v>0.21648413315760467</v>
      </c>
      <c r="AE41" s="194">
        <v>0.79637056346500901</v>
      </c>
      <c r="AF41" s="194">
        <v>0.27747863247863247</v>
      </c>
      <c r="AG41" s="194"/>
      <c r="AH41" s="195"/>
      <c r="AI41" s="195"/>
      <c r="AJ41" s="159"/>
      <c r="AK41" s="198"/>
      <c r="AL41" s="335"/>
      <c r="AM41" s="335"/>
      <c r="AN41" s="200"/>
    </row>
    <row r="42" spans="1:40" x14ac:dyDescent="0.3">
      <c r="B42" s="170" t="s">
        <v>128</v>
      </c>
      <c r="C42" s="193"/>
      <c r="D42" s="193"/>
      <c r="E42" s="193"/>
      <c r="F42" s="173">
        <f>AF42*S42</f>
        <v>-52.42257324461454</v>
      </c>
      <c r="G42" s="173"/>
      <c r="H42" s="173"/>
      <c r="I42" s="159"/>
      <c r="J42" s="159"/>
      <c r="K42" s="159"/>
      <c r="L42" s="159"/>
      <c r="M42" s="159"/>
      <c r="O42" s="170" t="str">
        <f t="shared" si="32"/>
        <v>YouKu_Tudou</v>
      </c>
      <c r="P42" s="191">
        <v>57.48862141609149</v>
      </c>
      <c r="Q42" s="191">
        <v>139.62892493626936</v>
      </c>
      <c r="R42" s="197">
        <v>339.81587250552684</v>
      </c>
      <c r="S42" s="197">
        <v>490.08881505212906</v>
      </c>
      <c r="T42" s="197"/>
      <c r="U42" s="197"/>
      <c r="V42" s="159"/>
      <c r="W42" s="193"/>
      <c r="X42" s="159"/>
      <c r="Y42" s="159"/>
      <c r="Z42" s="159"/>
      <c r="AB42" s="52" t="str">
        <f t="shared" si="33"/>
        <v>YouKu_Tudou</v>
      </c>
      <c r="AC42" s="193"/>
      <c r="AD42" s="193"/>
      <c r="AE42" s="193"/>
      <c r="AF42" s="194">
        <v>-0.10696545531045945</v>
      </c>
      <c r="AG42" s="194"/>
      <c r="AH42" s="195"/>
      <c r="AI42" s="159"/>
      <c r="AJ42" s="198"/>
      <c r="AK42" s="198"/>
      <c r="AL42" s="335"/>
      <c r="AM42" s="335"/>
      <c r="AN42" s="200"/>
    </row>
    <row r="43" spans="1:40" x14ac:dyDescent="0.3">
      <c r="B43" s="170" t="s">
        <v>168</v>
      </c>
      <c r="C43" s="193"/>
      <c r="D43" s="193"/>
      <c r="E43" s="193"/>
      <c r="F43" s="173">
        <v>-248.77551806201799</v>
      </c>
      <c r="G43" s="173"/>
      <c r="H43" s="173"/>
      <c r="I43" s="173"/>
      <c r="J43" s="173"/>
      <c r="K43" s="173"/>
      <c r="L43" s="173"/>
      <c r="M43" s="173"/>
      <c r="O43" s="170" t="str">
        <f t="shared" si="32"/>
        <v>JD.com</v>
      </c>
      <c r="P43" s="201"/>
      <c r="Q43" s="201"/>
      <c r="R43" s="202"/>
      <c r="S43" s="192">
        <v>9024.9062036857176</v>
      </c>
      <c r="T43" s="192"/>
      <c r="U43" s="192"/>
      <c r="V43" s="173"/>
      <c r="W43" s="173"/>
      <c r="X43" s="173"/>
      <c r="Y43" s="173"/>
      <c r="Z43" s="173"/>
      <c r="AA43" s="160"/>
      <c r="AB43" s="52" t="str">
        <f t="shared" si="33"/>
        <v>JD.com</v>
      </c>
      <c r="AC43" s="194" t="s">
        <v>171</v>
      </c>
      <c r="AD43" s="194" t="s">
        <v>171</v>
      </c>
      <c r="AE43" s="194" t="s">
        <v>171</v>
      </c>
      <c r="AF43" s="194">
        <v>-2.0598540669104871E-2</v>
      </c>
      <c r="AG43" s="194"/>
      <c r="AH43" s="195"/>
      <c r="AI43" s="195"/>
      <c r="AJ43" s="195"/>
      <c r="AK43" s="195"/>
      <c r="AL43" s="333"/>
      <c r="AM43" s="333"/>
      <c r="AN43" s="196"/>
    </row>
    <row r="44" spans="1:40" x14ac:dyDescent="0.3">
      <c r="B44" s="170" t="s">
        <v>169</v>
      </c>
      <c r="C44" s="173">
        <v>264.92749187045348</v>
      </c>
      <c r="D44" s="173">
        <v>501.5534149382363</v>
      </c>
      <c r="E44" s="173">
        <v>577.10826172484462</v>
      </c>
      <c r="F44" s="173">
        <v>718.00535592533424</v>
      </c>
      <c r="G44" s="173"/>
      <c r="H44" s="173"/>
      <c r="I44" s="173"/>
      <c r="J44" s="173"/>
      <c r="K44" s="173"/>
      <c r="L44" s="173"/>
      <c r="M44" s="173"/>
      <c r="O44" s="170" t="str">
        <f t="shared" si="32"/>
        <v>Netease</v>
      </c>
      <c r="P44" s="191">
        <v>644.90767538658361</v>
      </c>
      <c r="Q44" s="191">
        <v>1145.9203308248461</v>
      </c>
      <c r="R44" s="192">
        <v>1316.0537067915739</v>
      </c>
      <c r="S44" s="192">
        <v>1570.9535195258611</v>
      </c>
      <c r="T44" s="192"/>
      <c r="U44" s="192"/>
      <c r="V44" s="173"/>
      <c r="W44" s="173"/>
      <c r="X44" s="173"/>
      <c r="Y44" s="173"/>
      <c r="Z44" s="173"/>
      <c r="AA44" s="160"/>
      <c r="AB44" s="52" t="str">
        <f t="shared" si="33"/>
        <v>Netease</v>
      </c>
      <c r="AC44" s="194">
        <v>0.24473899424620921</v>
      </c>
      <c r="AD44" s="194">
        <v>0.40766362687386787</v>
      </c>
      <c r="AE44" s="194">
        <v>0.42416218393944144</v>
      </c>
      <c r="AF44" s="194">
        <v>0.43054848865895007</v>
      </c>
      <c r="AG44" s="194"/>
      <c r="AH44" s="195"/>
      <c r="AI44" s="195"/>
      <c r="AJ44" s="203"/>
      <c r="AK44" s="203"/>
      <c r="AL44" s="333"/>
      <c r="AM44" s="333"/>
      <c r="AN44" s="196"/>
    </row>
    <row r="45" spans="1:40" x14ac:dyDescent="0.3">
      <c r="B45" s="170" t="s">
        <v>170</v>
      </c>
      <c r="C45" s="173">
        <v>0</v>
      </c>
      <c r="D45" s="173">
        <v>-155</v>
      </c>
      <c r="E45" s="173">
        <v>-9.5499999999999972</v>
      </c>
      <c r="F45" s="173">
        <v>52.023456447416677</v>
      </c>
      <c r="G45" s="173"/>
      <c r="H45" s="173"/>
      <c r="I45" s="173"/>
      <c r="J45" s="173"/>
      <c r="K45" s="173"/>
      <c r="L45" s="173"/>
      <c r="M45" s="173"/>
      <c r="O45" s="170" t="str">
        <f t="shared" si="32"/>
        <v>VIPshop</v>
      </c>
      <c r="P45" s="191">
        <v>0</v>
      </c>
      <c r="Q45" s="191">
        <v>226.9669676676813</v>
      </c>
      <c r="R45" s="192">
        <v>692.56200000000001</v>
      </c>
      <c r="S45" s="192">
        <v>1687.262332647103</v>
      </c>
      <c r="T45" s="192"/>
      <c r="U45" s="192"/>
      <c r="V45" s="173"/>
      <c r="W45" s="173"/>
      <c r="X45" s="173"/>
      <c r="Y45" s="173"/>
      <c r="Z45" s="173"/>
      <c r="AA45" s="160"/>
      <c r="AB45" s="52" t="str">
        <f t="shared" si="33"/>
        <v>VIPshop</v>
      </c>
      <c r="AC45" s="194" t="s">
        <v>171</v>
      </c>
      <c r="AD45" s="194">
        <v>-0.40534532820081481</v>
      </c>
      <c r="AE45" s="194">
        <v>-0.11385262258108299</v>
      </c>
      <c r="AF45" s="194">
        <v>1.9564174623146337E-2</v>
      </c>
      <c r="AG45" s="194"/>
      <c r="AH45" s="195"/>
      <c r="AI45" s="195"/>
      <c r="AJ45" s="203"/>
      <c r="AK45" s="203"/>
      <c r="AL45" s="333"/>
      <c r="AM45" s="333"/>
      <c r="AN45" s="196"/>
    </row>
    <row r="46" spans="1:40" x14ac:dyDescent="0.3">
      <c r="B46" s="170" t="s">
        <v>93</v>
      </c>
      <c r="C46" s="173">
        <f t="shared" ref="C46:L46" si="36">SUM(C28:C45)</f>
        <v>57732.35613789635</v>
      </c>
      <c r="D46" s="173">
        <f t="shared" si="36"/>
        <v>81922.080107125657</v>
      </c>
      <c r="E46" s="173">
        <f t="shared" si="36"/>
        <v>89045.287433396108</v>
      </c>
      <c r="F46" s="173">
        <f t="shared" si="36"/>
        <v>97111.017798811648</v>
      </c>
      <c r="G46" s="173"/>
      <c r="H46" s="173"/>
      <c r="I46" s="173"/>
      <c r="J46" s="173"/>
      <c r="K46" s="173"/>
      <c r="L46" s="173"/>
      <c r="M46" s="173"/>
      <c r="O46" s="170" t="s">
        <v>93</v>
      </c>
      <c r="P46" s="173">
        <f t="shared" ref="P46:Y46" si="37">SUM(P28:P45)</f>
        <v>257048.60351026789</v>
      </c>
      <c r="Q46" s="173">
        <f t="shared" si="37"/>
        <v>349731.77942387242</v>
      </c>
      <c r="R46" s="173">
        <f t="shared" si="37"/>
        <v>426038.61875330022</v>
      </c>
      <c r="S46" s="173">
        <f t="shared" si="37"/>
        <v>494545.50193590316</v>
      </c>
      <c r="T46" s="173"/>
      <c r="U46" s="173"/>
      <c r="V46" s="173"/>
      <c r="W46" s="173"/>
      <c r="X46" s="173"/>
      <c r="Y46" s="173"/>
      <c r="Z46" s="173"/>
      <c r="AA46" s="204"/>
      <c r="AB46" s="205" t="s">
        <v>76</v>
      </c>
      <c r="AC46" s="206">
        <f t="shared" ref="AC46:AK46" si="38">C46/P46</f>
        <v>0.22459704254176277</v>
      </c>
      <c r="AD46" s="206">
        <f t="shared" si="38"/>
        <v>0.23424259654664292</v>
      </c>
      <c r="AE46" s="206">
        <f t="shared" si="38"/>
        <v>0.20900754887893913</v>
      </c>
      <c r="AF46" s="206">
        <f t="shared" si="38"/>
        <v>0.19636417158516178</v>
      </c>
      <c r="AG46" s="206"/>
      <c r="AH46" s="206"/>
      <c r="AI46" s="206"/>
      <c r="AJ46" s="206"/>
      <c r="AK46" s="206"/>
      <c r="AL46" s="206"/>
      <c r="AM46" s="206"/>
      <c r="AN46" s="196"/>
    </row>
    <row r="47" spans="1:40" x14ac:dyDescent="0.3">
      <c r="O47" s="184" t="s">
        <v>48</v>
      </c>
      <c r="P47" s="207"/>
      <c r="Q47" s="207">
        <f t="shared" ref="Q47:Z47" si="39">Q46/P46-1</f>
        <v>0.360566735815401</v>
      </c>
      <c r="R47" s="207">
        <f t="shared" si="39"/>
        <v>0.21818674715558073</v>
      </c>
      <c r="S47" s="207">
        <f t="shared" si="39"/>
        <v>0.16079970257877529</v>
      </c>
      <c r="T47" s="207"/>
      <c r="U47" s="207"/>
      <c r="V47" s="207"/>
      <c r="W47" s="207"/>
      <c r="X47" s="207"/>
      <c r="Y47" s="207"/>
      <c r="Z47" s="207"/>
      <c r="AB47" s="208" t="s">
        <v>107</v>
      </c>
      <c r="AC47" s="209">
        <f t="shared" ref="AC47:AL47" si="40">AVERAGE(AC28:AC45)</f>
        <v>0.1714819020131271</v>
      </c>
      <c r="AD47" s="209">
        <f t="shared" si="40"/>
        <v>0.166079977384925</v>
      </c>
      <c r="AE47" s="209">
        <f t="shared" si="40"/>
        <v>0.19931303205904857</v>
      </c>
      <c r="AF47" s="209">
        <f t="shared" si="40"/>
        <v>0.15498433458856206</v>
      </c>
      <c r="AG47" s="209"/>
      <c r="AH47" s="209"/>
      <c r="AI47" s="209"/>
      <c r="AJ47" s="209"/>
      <c r="AK47" s="209"/>
      <c r="AL47" s="209"/>
      <c r="AM47" s="209"/>
      <c r="AN47" s="196"/>
    </row>
    <row r="48" spans="1:40" x14ac:dyDescent="0.3">
      <c r="A48" s="181"/>
      <c r="B48" s="181"/>
      <c r="C48" s="181"/>
      <c r="D48" s="181"/>
      <c r="E48" s="181"/>
      <c r="F48" s="181"/>
      <c r="G48" s="181"/>
      <c r="H48" s="181"/>
      <c r="I48" s="181"/>
      <c r="J48" s="181"/>
      <c r="K48" s="181"/>
      <c r="L48" s="181"/>
      <c r="M48" s="181"/>
      <c r="O48" s="184"/>
      <c r="P48" s="181"/>
      <c r="Q48" s="181"/>
      <c r="R48" s="181"/>
      <c r="S48" s="181"/>
      <c r="T48" s="181"/>
      <c r="U48" s="181"/>
      <c r="V48" s="181"/>
      <c r="W48" s="181"/>
      <c r="X48" s="181"/>
      <c r="Y48" s="181"/>
      <c r="Z48" s="181"/>
      <c r="AB48" s="184"/>
      <c r="AC48" s="185"/>
      <c r="AD48" s="185"/>
      <c r="AE48" s="185"/>
      <c r="AF48" s="185"/>
      <c r="AG48" s="185"/>
      <c r="AH48" s="185"/>
      <c r="AI48" s="185"/>
    </row>
    <row r="50" spans="2:40" ht="15.5" x14ac:dyDescent="0.35">
      <c r="B50" s="175" t="s">
        <v>124</v>
      </c>
      <c r="D50" s="176"/>
      <c r="F50" s="177" t="s">
        <v>149</v>
      </c>
      <c r="G50" s="176"/>
      <c r="H50" s="176"/>
      <c r="I50" s="176"/>
      <c r="J50" s="176"/>
      <c r="K50" s="176"/>
      <c r="L50" s="176"/>
      <c r="M50" s="178"/>
      <c r="O50" s="175" t="s">
        <v>88</v>
      </c>
      <c r="Q50" s="178"/>
      <c r="S50" s="177" t="s">
        <v>149</v>
      </c>
      <c r="AB50" s="175" t="s">
        <v>89</v>
      </c>
    </row>
    <row r="51" spans="2:40" ht="16" customHeight="1" x14ac:dyDescent="0.3">
      <c r="B51" s="188" t="str">
        <f>B11</f>
        <v>CSPs</v>
      </c>
      <c r="C51" s="167">
        <v>2010</v>
      </c>
      <c r="D51" s="167">
        <v>2011</v>
      </c>
      <c r="E51" s="167">
        <v>2012</v>
      </c>
      <c r="F51" s="167">
        <v>2013</v>
      </c>
      <c r="G51" s="167">
        <v>2014</v>
      </c>
      <c r="H51" s="167">
        <v>2015</v>
      </c>
      <c r="I51" s="167">
        <v>2016</v>
      </c>
      <c r="J51" s="167">
        <v>2017</v>
      </c>
      <c r="K51" s="167">
        <v>2018</v>
      </c>
      <c r="L51" s="167">
        <v>2019</v>
      </c>
      <c r="M51" s="167">
        <v>2020</v>
      </c>
      <c r="O51" s="210" t="str">
        <f t="shared" ref="O51:O66" si="41">B51</f>
        <v>CSPs</v>
      </c>
      <c r="P51" s="167">
        <v>2010</v>
      </c>
      <c r="Q51" s="167">
        <v>2011</v>
      </c>
      <c r="R51" s="167">
        <v>2012</v>
      </c>
      <c r="S51" s="167">
        <v>2013</v>
      </c>
      <c r="T51" s="167">
        <v>2014</v>
      </c>
      <c r="U51" s="167">
        <v>2015</v>
      </c>
      <c r="V51" s="167">
        <v>2016</v>
      </c>
      <c r="W51" s="167">
        <v>2017</v>
      </c>
      <c r="X51" s="167">
        <v>2018</v>
      </c>
      <c r="Y51" s="167">
        <v>2019</v>
      </c>
      <c r="Z51" s="167">
        <v>2020</v>
      </c>
      <c r="AB51" s="210" t="str">
        <f t="shared" ref="AB51:AB66" si="42">B51</f>
        <v>CSPs</v>
      </c>
      <c r="AC51" s="167">
        <v>2010</v>
      </c>
      <c r="AD51" s="167">
        <v>2011</v>
      </c>
      <c r="AE51" s="167">
        <v>2012</v>
      </c>
      <c r="AF51" s="167">
        <v>2013</v>
      </c>
      <c r="AG51" s="167">
        <v>2014</v>
      </c>
      <c r="AH51" s="189">
        <v>2015</v>
      </c>
      <c r="AI51" s="189">
        <v>2016</v>
      </c>
      <c r="AJ51" s="167">
        <v>2017</v>
      </c>
      <c r="AK51" s="167">
        <v>2018</v>
      </c>
      <c r="AL51" s="167">
        <v>2019</v>
      </c>
      <c r="AM51" s="167">
        <f t="shared" ref="AM51" si="43">AM9</f>
        <v>2020</v>
      </c>
      <c r="AN51" s="211" t="s">
        <v>110</v>
      </c>
    </row>
    <row r="52" spans="2:40" ht="16" customHeight="1" x14ac:dyDescent="0.3">
      <c r="B52" s="162" t="s">
        <v>23</v>
      </c>
      <c r="C52" s="212">
        <v>19864</v>
      </c>
      <c r="D52" s="212">
        <v>3944</v>
      </c>
      <c r="E52" s="213">
        <v>7264</v>
      </c>
      <c r="F52" s="213">
        <v>18249</v>
      </c>
      <c r="G52" s="213"/>
      <c r="H52" s="213"/>
      <c r="I52" s="213"/>
      <c r="J52" s="213"/>
      <c r="K52" s="213"/>
      <c r="L52" s="213"/>
      <c r="M52" s="213"/>
      <c r="O52" s="162" t="str">
        <f t="shared" si="41"/>
        <v>AT&amp;T</v>
      </c>
      <c r="P52" s="214">
        <v>124280</v>
      </c>
      <c r="Q52" s="214">
        <v>126723</v>
      </c>
      <c r="R52" s="197">
        <v>127434</v>
      </c>
      <c r="S52" s="197">
        <v>128752</v>
      </c>
      <c r="T52" s="197"/>
      <c r="U52" s="197"/>
      <c r="V52" s="192"/>
      <c r="W52" s="192"/>
      <c r="X52" s="192"/>
      <c r="Y52" s="192"/>
      <c r="Z52" s="192"/>
      <c r="AB52" s="162" t="str">
        <f t="shared" si="42"/>
        <v>AT&amp;T</v>
      </c>
      <c r="AC52" s="215">
        <f t="shared" ref="AC52:AC61" si="44">C52/P52</f>
        <v>0.15983263598326361</v>
      </c>
      <c r="AD52" s="215">
        <f t="shared" ref="AD52:AD61" si="45">D52/Q52</f>
        <v>3.1123000560277139E-2</v>
      </c>
      <c r="AE52" s="194">
        <f t="shared" ref="AE52:AE61" si="46">E52/R52</f>
        <v>5.7002055966225651E-2</v>
      </c>
      <c r="AF52" s="194">
        <f t="shared" ref="AF52:AF61" si="47">F52/S52</f>
        <v>0.14173760407605318</v>
      </c>
      <c r="AG52" s="194"/>
      <c r="AH52" s="195"/>
      <c r="AI52" s="195"/>
      <c r="AJ52" s="195"/>
      <c r="AK52" s="195"/>
      <c r="AL52" s="195"/>
      <c r="AM52" s="195"/>
      <c r="AN52" s="216"/>
    </row>
    <row r="53" spans="2:40" ht="16" customHeight="1" x14ac:dyDescent="0.3">
      <c r="B53" s="162" t="s">
        <v>100</v>
      </c>
      <c r="C53" s="212">
        <v>2268.9581000000003</v>
      </c>
      <c r="D53" s="212">
        <v>2619.4264000000003</v>
      </c>
      <c r="E53" s="212">
        <v>3148.6853999999998</v>
      </c>
      <c r="F53" s="212">
        <v>3177.4470999999994</v>
      </c>
      <c r="G53" s="212"/>
      <c r="H53" s="213"/>
      <c r="I53" s="213"/>
      <c r="J53" s="213"/>
      <c r="K53" s="213"/>
      <c r="L53" s="213"/>
      <c r="M53" s="213"/>
      <c r="O53" s="162" t="str">
        <f t="shared" si="41"/>
        <v>British Telecom</v>
      </c>
      <c r="P53" s="214">
        <v>31252.265899999999</v>
      </c>
      <c r="Q53" s="214">
        <v>30828.887999999999</v>
      </c>
      <c r="R53" s="197">
        <v>29376.073399999997</v>
      </c>
      <c r="S53" s="197">
        <v>28917.131699999998</v>
      </c>
      <c r="T53" s="197"/>
      <c r="U53" s="197"/>
      <c r="V53" s="192"/>
      <c r="W53" s="192"/>
      <c r="X53" s="192"/>
      <c r="Y53" s="192"/>
      <c r="Z53" s="192"/>
      <c r="AB53" s="162" t="str">
        <f t="shared" si="42"/>
        <v>British Telecom</v>
      </c>
      <c r="AC53" s="215">
        <f t="shared" si="44"/>
        <v>7.2601394959973142E-2</v>
      </c>
      <c r="AD53" s="215">
        <f t="shared" si="45"/>
        <v>8.4966619619883804E-2</v>
      </c>
      <c r="AE53" s="215">
        <f t="shared" si="46"/>
        <v>0.10718537352238507</v>
      </c>
      <c r="AF53" s="215">
        <f t="shared" si="47"/>
        <v>0.10988112973874237</v>
      </c>
      <c r="AG53" s="215"/>
      <c r="AH53" s="217"/>
      <c r="AI53" s="217"/>
      <c r="AJ53" s="217"/>
      <c r="AK53" s="217"/>
      <c r="AL53" s="217"/>
      <c r="AM53" s="217"/>
      <c r="AN53" s="216"/>
    </row>
    <row r="54" spans="2:40" ht="16" customHeight="1" x14ac:dyDescent="0.3">
      <c r="B54" s="170" t="s">
        <v>53</v>
      </c>
      <c r="C54" s="213">
        <v>17857</v>
      </c>
      <c r="D54" s="213">
        <v>19667</v>
      </c>
      <c r="E54" s="213">
        <v>20477.001600000003</v>
      </c>
      <c r="F54" s="213">
        <v>20102</v>
      </c>
      <c r="G54" s="213"/>
      <c r="H54" s="213"/>
      <c r="I54" s="213"/>
      <c r="J54" s="213"/>
      <c r="K54" s="213"/>
      <c r="L54" s="213"/>
      <c r="M54" s="213"/>
      <c r="O54" s="170" t="str">
        <f t="shared" si="41"/>
        <v>China Mobile</v>
      </c>
      <c r="P54" s="218">
        <v>73609.542700000005</v>
      </c>
      <c r="Q54" s="218">
        <v>83899.041100000002</v>
      </c>
      <c r="R54" s="197">
        <v>89946.286500000002</v>
      </c>
      <c r="S54" s="197">
        <v>102851.7392</v>
      </c>
      <c r="T54" s="197"/>
      <c r="U54" s="197"/>
      <c r="V54" s="192"/>
      <c r="W54" s="192"/>
      <c r="X54" s="192"/>
      <c r="Y54" s="192"/>
      <c r="Z54" s="192"/>
      <c r="AB54" s="170" t="str">
        <f t="shared" si="42"/>
        <v>China Mobile</v>
      </c>
      <c r="AC54" s="215">
        <f t="shared" si="44"/>
        <v>0.24259082919149827</v>
      </c>
      <c r="AD54" s="215">
        <f t="shared" si="45"/>
        <v>0.23441269104087531</v>
      </c>
      <c r="AE54" s="215">
        <f t="shared" si="46"/>
        <v>0.22765811015444204</v>
      </c>
      <c r="AF54" s="215">
        <f t="shared" si="47"/>
        <v>0.19544637899521294</v>
      </c>
      <c r="AG54" s="215"/>
      <c r="AH54" s="217"/>
      <c r="AI54" s="217"/>
      <c r="AJ54" s="217"/>
      <c r="AK54" s="217"/>
      <c r="AL54" s="217"/>
      <c r="AM54" s="217"/>
      <c r="AN54" s="216"/>
    </row>
    <row r="55" spans="2:40" ht="16" customHeight="1" x14ac:dyDescent="0.3">
      <c r="B55" s="170" t="s">
        <v>36</v>
      </c>
      <c r="C55" s="213">
        <v>2291</v>
      </c>
      <c r="D55" s="213">
        <v>2578</v>
      </c>
      <c r="E55" s="213">
        <v>2364.1200000000003</v>
      </c>
      <c r="F55" s="213">
        <v>2898</v>
      </c>
      <c r="G55" s="213"/>
      <c r="H55" s="213"/>
      <c r="I55" s="213"/>
      <c r="J55" s="213"/>
      <c r="K55" s="213"/>
      <c r="L55" s="213"/>
      <c r="M55" s="213"/>
      <c r="O55" s="170" t="str">
        <f t="shared" si="41"/>
        <v>China Telecom</v>
      </c>
      <c r="P55" s="218">
        <v>32440.562586205644</v>
      </c>
      <c r="Q55" s="218">
        <v>37867.396749848078</v>
      </c>
      <c r="R55" s="197">
        <v>44907.318177437744</v>
      </c>
      <c r="S55" s="197">
        <v>52318.159222989168</v>
      </c>
      <c r="T55" s="197"/>
      <c r="U55" s="197"/>
      <c r="V55" s="192"/>
      <c r="W55" s="192"/>
      <c r="X55" s="192"/>
      <c r="Y55" s="192"/>
      <c r="Z55" s="192"/>
      <c r="AB55" s="170" t="str">
        <f t="shared" si="42"/>
        <v>China Telecom</v>
      </c>
      <c r="AC55" s="215">
        <f t="shared" si="44"/>
        <v>7.0621463296514392E-2</v>
      </c>
      <c r="AD55" s="215">
        <f t="shared" si="45"/>
        <v>6.8079673314494285E-2</v>
      </c>
      <c r="AE55" s="215">
        <f t="shared" si="46"/>
        <v>5.2644426252729949E-2</v>
      </c>
      <c r="AF55" s="215">
        <f t="shared" si="47"/>
        <v>5.5391857111184203E-2</v>
      </c>
      <c r="AG55" s="215"/>
      <c r="AH55" s="217"/>
      <c r="AI55" s="217"/>
      <c r="AJ55" s="217"/>
      <c r="AK55" s="217"/>
      <c r="AL55" s="217"/>
      <c r="AM55" s="217"/>
      <c r="AN55" s="216"/>
    </row>
    <row r="56" spans="2:40" ht="16" customHeight="1" x14ac:dyDescent="0.3">
      <c r="B56" s="162" t="s">
        <v>101</v>
      </c>
      <c r="C56" s="212">
        <v>568.09868903815641</v>
      </c>
      <c r="D56" s="212">
        <v>652.96894326660538</v>
      </c>
      <c r="E56" s="212">
        <v>1124.7780877504438</v>
      </c>
      <c r="F56" s="212">
        <v>1693.0459536396909</v>
      </c>
      <c r="G56" s="212"/>
      <c r="H56" s="213"/>
      <c r="I56" s="213"/>
      <c r="J56" s="213"/>
      <c r="K56" s="213"/>
      <c r="L56" s="213"/>
      <c r="M56" s="213"/>
      <c r="O56" s="162" t="str">
        <f t="shared" si="41"/>
        <v>China Unicom</v>
      </c>
      <c r="P56" s="214">
        <v>25985.906599999998</v>
      </c>
      <c r="Q56" s="214">
        <v>33571.303500000002</v>
      </c>
      <c r="R56" s="197">
        <v>39952.623</v>
      </c>
      <c r="S56" s="197">
        <v>48130.402499999997</v>
      </c>
      <c r="T56" s="197"/>
      <c r="U56" s="197"/>
      <c r="V56" s="192"/>
      <c r="W56" s="192"/>
      <c r="X56" s="192"/>
      <c r="Y56" s="192"/>
      <c r="Z56" s="192"/>
      <c r="AB56" s="162" t="str">
        <f t="shared" si="42"/>
        <v>China Unicom</v>
      </c>
      <c r="AC56" s="215">
        <f t="shared" si="44"/>
        <v>2.1861799851083757E-2</v>
      </c>
      <c r="AD56" s="215">
        <f t="shared" si="45"/>
        <v>1.9450211197983579E-2</v>
      </c>
      <c r="AE56" s="215">
        <f t="shared" si="46"/>
        <v>2.8152797070431241E-2</v>
      </c>
      <c r="AF56" s="215">
        <f t="shared" si="47"/>
        <v>3.5176226785963216E-2</v>
      </c>
      <c r="AG56" s="215"/>
      <c r="AH56" s="217"/>
      <c r="AI56" s="217"/>
      <c r="AJ56" s="217"/>
      <c r="AK56" s="217"/>
      <c r="AL56" s="217"/>
      <c r="AM56" s="217"/>
      <c r="AN56" s="216"/>
    </row>
    <row r="57" spans="2:40" ht="16" customHeight="1" x14ac:dyDescent="0.3">
      <c r="B57" s="162" t="s">
        <v>37</v>
      </c>
      <c r="C57" s="212">
        <v>3635</v>
      </c>
      <c r="D57" s="212">
        <v>4160</v>
      </c>
      <c r="E57" s="212">
        <v>6203</v>
      </c>
      <c r="F57" s="212">
        <v>6816</v>
      </c>
      <c r="G57" s="212"/>
      <c r="H57" s="213"/>
      <c r="I57" s="213"/>
      <c r="J57" s="213"/>
      <c r="K57" s="213"/>
      <c r="L57" s="213"/>
      <c r="M57" s="213"/>
      <c r="O57" s="162" t="str">
        <f t="shared" si="41"/>
        <v>Comcast</v>
      </c>
      <c r="P57" s="214">
        <v>35762</v>
      </c>
      <c r="Q57" s="214">
        <v>37226</v>
      </c>
      <c r="R57" s="197">
        <v>39604</v>
      </c>
      <c r="S57" s="197">
        <v>41836</v>
      </c>
      <c r="T57" s="197"/>
      <c r="U57" s="197"/>
      <c r="V57" s="192"/>
      <c r="W57" s="192"/>
      <c r="X57" s="192"/>
      <c r="Y57" s="192"/>
      <c r="Z57" s="192"/>
      <c r="AB57" s="162" t="str">
        <f t="shared" si="42"/>
        <v>Comcast</v>
      </c>
      <c r="AC57" s="215">
        <f t="shared" si="44"/>
        <v>0.10164420334433197</v>
      </c>
      <c r="AD57" s="215">
        <f t="shared" si="45"/>
        <v>0.1117498522538011</v>
      </c>
      <c r="AE57" s="215">
        <f t="shared" si="46"/>
        <v>0.15662559337440662</v>
      </c>
      <c r="AF57" s="215">
        <f t="shared" si="47"/>
        <v>0.16292188545750072</v>
      </c>
      <c r="AG57" s="215"/>
      <c r="AH57" s="217"/>
      <c r="AI57" s="217"/>
      <c r="AJ57" s="217"/>
      <c r="AK57" s="217"/>
      <c r="AL57" s="217"/>
      <c r="AM57" s="217"/>
      <c r="AN57" s="216"/>
    </row>
    <row r="58" spans="2:40" ht="16" customHeight="1" x14ac:dyDescent="0.3">
      <c r="B58" s="170" t="s">
        <v>24</v>
      </c>
      <c r="C58" s="213">
        <v>2207</v>
      </c>
      <c r="D58" s="213">
        <v>752</v>
      </c>
      <c r="E58" s="213">
        <v>-5255</v>
      </c>
      <c r="F58" s="213">
        <v>1173.4372000000001</v>
      </c>
      <c r="G58" s="213"/>
      <c r="H58" s="213"/>
      <c r="I58" s="213"/>
      <c r="J58" s="213"/>
      <c r="K58" s="213"/>
      <c r="L58" s="213"/>
      <c r="M58" s="213"/>
      <c r="O58" s="170" t="str">
        <f t="shared" si="41"/>
        <v>Deutsche Telekom</v>
      </c>
      <c r="P58" s="218">
        <v>82234.080600000001</v>
      </c>
      <c r="Q58" s="218">
        <v>81077.062699999995</v>
      </c>
      <c r="R58" s="197">
        <v>75685.451099999991</v>
      </c>
      <c r="S58" s="197">
        <v>80018.292499999996</v>
      </c>
      <c r="T58" s="197"/>
      <c r="U58" s="197"/>
      <c r="V58" s="192"/>
      <c r="W58" s="192"/>
      <c r="X58" s="192"/>
      <c r="Y58" s="192"/>
      <c r="Z58" s="192"/>
      <c r="AB58" s="170" t="str">
        <f t="shared" si="42"/>
        <v>Deutsche Telekom</v>
      </c>
      <c r="AC58" s="215">
        <f t="shared" si="44"/>
        <v>2.6838021218176057E-2</v>
      </c>
      <c r="AD58" s="215">
        <f t="shared" si="45"/>
        <v>9.2751263422373598E-3</v>
      </c>
      <c r="AE58" s="215">
        <f t="shared" si="46"/>
        <v>-6.9432102519370473E-2</v>
      </c>
      <c r="AF58" s="215">
        <f t="shared" si="47"/>
        <v>1.4664611844847852E-2</v>
      </c>
      <c r="AG58" s="215"/>
      <c r="AH58" s="217"/>
      <c r="AI58" s="217"/>
      <c r="AJ58" s="217"/>
      <c r="AK58" s="217"/>
      <c r="AL58" s="217"/>
      <c r="AM58" s="217"/>
      <c r="AN58" s="216"/>
    </row>
    <row r="59" spans="2:40" ht="16" customHeight="1" x14ac:dyDescent="0.3">
      <c r="B59" s="170" t="s">
        <v>25</v>
      </c>
      <c r="C59" s="213">
        <v>6539</v>
      </c>
      <c r="D59" s="213">
        <v>5258</v>
      </c>
      <c r="E59" s="213">
        <v>4715</v>
      </c>
      <c r="F59" s="213">
        <v>2499</v>
      </c>
      <c r="G59" s="213"/>
      <c r="H59" s="213"/>
      <c r="I59" s="213"/>
      <c r="J59" s="213"/>
      <c r="K59" s="213"/>
      <c r="L59" s="213"/>
      <c r="M59" s="213"/>
      <c r="O59" s="170" t="str">
        <f t="shared" si="41"/>
        <v>France Telecom</v>
      </c>
      <c r="P59" s="218">
        <v>59965.513000000006</v>
      </c>
      <c r="Q59" s="218">
        <v>62387.829499999993</v>
      </c>
      <c r="R59" s="197">
        <v>56618.810099999995</v>
      </c>
      <c r="S59" s="197">
        <v>54461.676200000002</v>
      </c>
      <c r="T59" s="197"/>
      <c r="U59" s="197"/>
      <c r="V59" s="192"/>
      <c r="W59" s="192"/>
      <c r="X59" s="192"/>
      <c r="Y59" s="192"/>
      <c r="Z59" s="192"/>
      <c r="AB59" s="170" t="str">
        <f t="shared" si="42"/>
        <v>France Telecom</v>
      </c>
      <c r="AC59" s="215">
        <f t="shared" si="44"/>
        <v>0.10904601116311637</v>
      </c>
      <c r="AD59" s="215">
        <f t="shared" si="45"/>
        <v>8.4279258344770597E-2</v>
      </c>
      <c r="AE59" s="215">
        <f t="shared" si="46"/>
        <v>8.327621141582417E-2</v>
      </c>
      <c r="AF59" s="215">
        <f t="shared" si="47"/>
        <v>4.5885477171560135E-2</v>
      </c>
      <c r="AG59" s="215"/>
      <c r="AH59" s="217"/>
      <c r="AI59" s="217"/>
      <c r="AJ59" s="217"/>
      <c r="AK59" s="217"/>
      <c r="AL59" s="217"/>
      <c r="AM59" s="217"/>
      <c r="AN59" s="216"/>
    </row>
    <row r="60" spans="2:40" ht="16" customHeight="1" x14ac:dyDescent="0.3">
      <c r="B60" s="162" t="s">
        <v>102</v>
      </c>
      <c r="C60" s="212">
        <v>3715.67</v>
      </c>
      <c r="D60" s="212">
        <v>3210.95</v>
      </c>
      <c r="E60" s="212">
        <v>2892.6</v>
      </c>
      <c r="F60" s="212">
        <v>3649.29</v>
      </c>
      <c r="G60" s="212"/>
      <c r="H60" s="213"/>
      <c r="I60" s="213"/>
      <c r="J60" s="213"/>
      <c r="K60" s="213"/>
      <c r="L60" s="213"/>
      <c r="M60" s="213"/>
      <c r="O60" s="162" t="str">
        <f t="shared" si="41"/>
        <v>KDDI</v>
      </c>
      <c r="P60" s="214">
        <v>39734.082577638852</v>
      </c>
      <c r="Q60" s="214">
        <v>44268.768914326793</v>
      </c>
      <c r="R60" s="197">
        <v>44507.150149138513</v>
      </c>
      <c r="S60" s="197">
        <v>41625.481909959119</v>
      </c>
      <c r="T60" s="197"/>
      <c r="U60" s="197"/>
      <c r="V60" s="192"/>
      <c r="W60" s="192"/>
      <c r="X60" s="192"/>
      <c r="Y60" s="192"/>
      <c r="Z60" s="192"/>
      <c r="AB60" s="162" t="str">
        <f t="shared" si="42"/>
        <v>KDDI</v>
      </c>
      <c r="AC60" s="215">
        <f t="shared" si="44"/>
        <v>9.3513421198028801E-2</v>
      </c>
      <c r="AD60" s="215">
        <f t="shared" si="45"/>
        <v>7.2533076449768488E-2</v>
      </c>
      <c r="AE60" s="215">
        <f t="shared" si="46"/>
        <v>6.4991804469781117E-2</v>
      </c>
      <c r="AF60" s="215">
        <f t="shared" si="47"/>
        <v>8.7669615642981605E-2</v>
      </c>
      <c r="AG60" s="215"/>
      <c r="AH60" s="217"/>
      <c r="AI60" s="217"/>
      <c r="AJ60" s="217"/>
      <c r="AK60" s="217"/>
      <c r="AL60" s="217"/>
      <c r="AM60" s="217"/>
      <c r="AN60" s="216"/>
    </row>
    <row r="61" spans="2:40" ht="16" customHeight="1" x14ac:dyDescent="0.3">
      <c r="B61" s="162" t="s">
        <v>0</v>
      </c>
      <c r="C61" s="212">
        <v>5939</v>
      </c>
      <c r="D61" s="212">
        <v>5171</v>
      </c>
      <c r="E61" s="213">
        <v>6814.5012177349727</v>
      </c>
      <c r="F61" s="213">
        <v>5590.3783889400711</v>
      </c>
      <c r="G61" s="213"/>
      <c r="H61" s="213"/>
      <c r="I61" s="213"/>
      <c r="J61" s="213"/>
      <c r="K61" s="213"/>
      <c r="L61" s="213"/>
      <c r="M61" s="213"/>
      <c r="O61" s="162" t="str">
        <f t="shared" si="41"/>
        <v>NTT</v>
      </c>
      <c r="P61" s="214">
        <v>118111.6006009862</v>
      </c>
      <c r="Q61" s="214">
        <v>132974.25533663973</v>
      </c>
      <c r="R61" s="192">
        <v>130436.85984417387</v>
      </c>
      <c r="S61" s="197">
        <v>109109.97185580283</v>
      </c>
      <c r="T61" s="197"/>
      <c r="U61" s="197"/>
      <c r="V61" s="192"/>
      <c r="W61" s="192"/>
      <c r="X61" s="192"/>
      <c r="Y61" s="192"/>
      <c r="Z61" s="192"/>
      <c r="AB61" s="162" t="str">
        <f t="shared" si="42"/>
        <v>NTT</v>
      </c>
      <c r="AC61" s="215">
        <f t="shared" si="44"/>
        <v>5.0282952476984812E-2</v>
      </c>
      <c r="AD61" s="215">
        <f t="shared" si="45"/>
        <v>3.8887226605699085E-2</v>
      </c>
      <c r="AE61" s="215">
        <f t="shared" si="46"/>
        <v>5.2243677330747633E-2</v>
      </c>
      <c r="AF61" s="194">
        <f t="shared" si="47"/>
        <v>5.1236182118424373E-2</v>
      </c>
      <c r="AG61" s="194"/>
      <c r="AH61" s="195"/>
      <c r="AI61" s="195"/>
      <c r="AJ61" s="195"/>
      <c r="AK61" s="195"/>
      <c r="AL61" s="195"/>
      <c r="AM61" s="195"/>
      <c r="AN61" s="216"/>
    </row>
    <row r="62" spans="2:40" ht="16" customHeight="1" x14ac:dyDescent="0.3">
      <c r="B62" s="162" t="s">
        <v>103</v>
      </c>
      <c r="C62" s="212">
        <v>2342.13</v>
      </c>
      <c r="D62" s="212">
        <v>4504.79</v>
      </c>
      <c r="E62" s="213">
        <v>5456</v>
      </c>
      <c r="F62" s="213">
        <v>6341.4800000000005</v>
      </c>
      <c r="G62" s="213"/>
      <c r="H62" s="213"/>
      <c r="I62" s="213"/>
      <c r="J62" s="213"/>
      <c r="K62" s="213"/>
      <c r="L62" s="213"/>
      <c r="M62" s="213"/>
      <c r="O62" s="162" t="str">
        <f t="shared" si="41"/>
        <v>Softbank</v>
      </c>
      <c r="P62" s="214">
        <v>34473.106073283583</v>
      </c>
      <c r="Q62" s="214">
        <v>39816.842315983151</v>
      </c>
      <c r="R62" s="214">
        <v>40533.911497586014</v>
      </c>
      <c r="S62" s="197">
        <v>54248.700814324664</v>
      </c>
      <c r="T62" s="197"/>
      <c r="U62" s="197"/>
      <c r="V62" s="192"/>
      <c r="W62" s="192"/>
      <c r="X62" s="192"/>
      <c r="Y62" s="192"/>
      <c r="Z62" s="192"/>
      <c r="AB62" s="162" t="str">
        <f t="shared" si="42"/>
        <v>Softbank</v>
      </c>
      <c r="AC62" s="215">
        <f t="shared" ref="AC62:AG67" si="48">C62/P62</f>
        <v>6.7940788248701922E-2</v>
      </c>
      <c r="AD62" s="215">
        <f t="shared" si="48"/>
        <v>0.11313780144217266</v>
      </c>
      <c r="AE62" s="215">
        <f t="shared" si="48"/>
        <v>0.13460334318648054</v>
      </c>
      <c r="AF62" s="194">
        <f t="shared" si="48"/>
        <v>0.11689644000332443</v>
      </c>
      <c r="AG62" s="194"/>
      <c r="AH62" s="195"/>
      <c r="AI62" s="195"/>
      <c r="AJ62" s="195"/>
      <c r="AK62" s="195"/>
      <c r="AL62" s="195"/>
      <c r="AM62" s="195"/>
      <c r="AN62" s="216"/>
    </row>
    <row r="63" spans="2:40" ht="16" customHeight="1" x14ac:dyDescent="0.3">
      <c r="B63" s="162" t="s">
        <v>104</v>
      </c>
      <c r="C63" s="212">
        <v>4733.2185886402758</v>
      </c>
      <c r="D63" s="212">
        <v>-5949.4022796775089</v>
      </c>
      <c r="E63" s="213">
        <v>-1640.3339755940913</v>
      </c>
      <c r="F63" s="213">
        <v>-316.02708803611739</v>
      </c>
      <c r="G63" s="213"/>
      <c r="H63" s="213"/>
      <c r="I63" s="213"/>
      <c r="J63" s="213"/>
      <c r="K63" s="213"/>
      <c r="L63" s="213"/>
      <c r="M63" s="213"/>
      <c r="O63" s="162" t="str">
        <f t="shared" si="41"/>
        <v>Telecom Italia</v>
      </c>
      <c r="P63" s="214">
        <v>36322.410499999998</v>
      </c>
      <c r="Q63" s="214">
        <v>41232.411999999997</v>
      </c>
      <c r="R63" s="214">
        <v>38388.097399999999</v>
      </c>
      <c r="S63" s="197">
        <v>30917.777999999995</v>
      </c>
      <c r="T63" s="197"/>
      <c r="U63" s="197"/>
      <c r="V63" s="192"/>
      <c r="W63" s="192"/>
      <c r="X63" s="192"/>
      <c r="Y63" s="192"/>
      <c r="Z63" s="192"/>
      <c r="AB63" s="162" t="str">
        <f t="shared" si="42"/>
        <v>Telecom Italia</v>
      </c>
      <c r="AC63" s="215">
        <f t="shared" si="48"/>
        <v>0.13031124651378179</v>
      </c>
      <c r="AD63" s="215">
        <f t="shared" si="48"/>
        <v>-0.14428945557872067</v>
      </c>
      <c r="AE63" s="215">
        <f t="shared" si="48"/>
        <v>-4.2730275441941835E-2</v>
      </c>
      <c r="AF63" s="194">
        <f t="shared" si="48"/>
        <v>-1.0221532997491522E-2</v>
      </c>
      <c r="AG63" s="194"/>
      <c r="AH63" s="195"/>
      <c r="AI63" s="195"/>
      <c r="AJ63" s="195"/>
      <c r="AK63" s="195"/>
      <c r="AL63" s="195"/>
      <c r="AM63" s="195"/>
      <c r="AN63" s="216"/>
    </row>
    <row r="64" spans="2:40" ht="16" customHeight="1" x14ac:dyDescent="0.3">
      <c r="B64" s="162" t="s">
        <v>105</v>
      </c>
      <c r="C64" s="212">
        <v>13259</v>
      </c>
      <c r="D64" s="212">
        <v>7294</v>
      </c>
      <c r="E64" s="213">
        <v>3928</v>
      </c>
      <c r="F64" s="213">
        <v>6128.7542000000003</v>
      </c>
      <c r="G64" s="213"/>
      <c r="H64" s="213"/>
      <c r="I64" s="213"/>
      <c r="J64" s="213"/>
      <c r="K64" s="213"/>
      <c r="L64" s="213"/>
      <c r="M64" s="213"/>
      <c r="O64" s="162" t="str">
        <f t="shared" si="41"/>
        <v>Telefonica</v>
      </c>
      <c r="P64" s="214">
        <v>80012.939200000008</v>
      </c>
      <c r="Q64" s="214">
        <v>86527.655099999989</v>
      </c>
      <c r="R64" s="214">
        <v>81136.519499999995</v>
      </c>
      <c r="S64" s="197">
        <v>75845.821800000005</v>
      </c>
      <c r="T64" s="197"/>
      <c r="U64" s="197"/>
      <c r="V64" s="192"/>
      <c r="W64" s="192"/>
      <c r="X64" s="192"/>
      <c r="Y64" s="192"/>
      <c r="Z64" s="192"/>
      <c r="AB64" s="162" t="str">
        <f t="shared" si="42"/>
        <v>Telefonica</v>
      </c>
      <c r="AC64" s="215">
        <f t="shared" si="48"/>
        <v>0.16571069795171328</v>
      </c>
      <c r="AD64" s="215">
        <f t="shared" si="48"/>
        <v>8.4296748728141607E-2</v>
      </c>
      <c r="AE64" s="215">
        <f t="shared" si="48"/>
        <v>4.8412231929667628E-2</v>
      </c>
      <c r="AF64" s="194">
        <f t="shared" si="48"/>
        <v>8.0805429416548294E-2</v>
      </c>
      <c r="AG64" s="194"/>
      <c r="AH64" s="195"/>
      <c r="AI64" s="195"/>
      <c r="AJ64" s="195"/>
      <c r="AK64" s="195"/>
      <c r="AL64" s="195"/>
      <c r="AM64" s="195"/>
      <c r="AN64" s="216"/>
    </row>
    <row r="65" spans="2:40" ht="16" customHeight="1" x14ac:dyDescent="0.3">
      <c r="B65" s="162" t="s">
        <v>22</v>
      </c>
      <c r="C65" s="213">
        <v>2549</v>
      </c>
      <c r="D65" s="213">
        <v>2404</v>
      </c>
      <c r="E65" s="213">
        <v>875</v>
      </c>
      <c r="F65" s="213">
        <v>11497</v>
      </c>
      <c r="G65" s="213"/>
      <c r="H65" s="213"/>
      <c r="I65" s="213"/>
      <c r="J65" s="213"/>
      <c r="K65" s="213"/>
      <c r="L65" s="213"/>
      <c r="M65" s="213"/>
      <c r="O65" s="162" t="str">
        <f t="shared" si="41"/>
        <v>Verizon</v>
      </c>
      <c r="P65" s="214">
        <v>106565</v>
      </c>
      <c r="Q65" s="214">
        <v>110875</v>
      </c>
      <c r="R65" s="214">
        <v>115846</v>
      </c>
      <c r="S65" s="197">
        <v>120550</v>
      </c>
      <c r="T65" s="197"/>
      <c r="U65" s="197"/>
      <c r="V65" s="192"/>
      <c r="W65" s="192"/>
      <c r="X65" s="192"/>
      <c r="Y65" s="192"/>
      <c r="Z65" s="192"/>
      <c r="AB65" s="162" t="str">
        <f t="shared" si="42"/>
        <v>Verizon</v>
      </c>
      <c r="AC65" s="215">
        <f t="shared" si="48"/>
        <v>2.3919673438746306E-2</v>
      </c>
      <c r="AD65" s="215">
        <f t="shared" si="48"/>
        <v>2.1682074408117247E-2</v>
      </c>
      <c r="AE65" s="215">
        <f t="shared" si="48"/>
        <v>7.5531308806519003E-3</v>
      </c>
      <c r="AF65" s="194">
        <f t="shared" si="48"/>
        <v>9.5371215263376191E-2</v>
      </c>
      <c r="AG65" s="194"/>
      <c r="AH65" s="195"/>
      <c r="AI65" s="195"/>
      <c r="AJ65" s="195"/>
      <c r="AK65" s="195"/>
      <c r="AL65" s="195"/>
      <c r="AM65" s="195"/>
      <c r="AN65" s="216"/>
    </row>
    <row r="66" spans="2:40" ht="16" customHeight="1" x14ac:dyDescent="0.3">
      <c r="B66" s="162" t="s">
        <v>106</v>
      </c>
      <c r="C66" s="212">
        <v>16197.249599999999</v>
      </c>
      <c r="D66" s="212">
        <v>10967.278</v>
      </c>
      <c r="E66" s="213">
        <v>-3488.4487999999997</v>
      </c>
      <c r="F66" s="213">
        <v>26438.8698</v>
      </c>
      <c r="G66" s="213"/>
      <c r="H66" s="213"/>
      <c r="I66" s="213"/>
      <c r="J66" s="213"/>
      <c r="K66" s="213"/>
      <c r="L66" s="213"/>
      <c r="M66" s="213"/>
      <c r="O66" s="162" t="str">
        <f t="shared" si="41"/>
        <v>Vodafone</v>
      </c>
      <c r="P66" s="214">
        <v>70074.005700000009</v>
      </c>
      <c r="Q66" s="214">
        <v>72152.747100000008</v>
      </c>
      <c r="R66" s="214">
        <v>72665.247600000002</v>
      </c>
      <c r="S66" s="197">
        <v>69972.238299999997</v>
      </c>
      <c r="T66" s="197"/>
      <c r="U66" s="197"/>
      <c r="V66" s="192"/>
      <c r="W66" s="192"/>
      <c r="X66" s="192"/>
      <c r="Y66" s="192"/>
      <c r="Z66" s="192"/>
      <c r="AB66" s="162" t="str">
        <f t="shared" si="42"/>
        <v>Vodafone</v>
      </c>
      <c r="AC66" s="215">
        <f t="shared" si="48"/>
        <v>0.23114490798975398</v>
      </c>
      <c r="AD66" s="215">
        <f t="shared" si="48"/>
        <v>0.15200083767843123</v>
      </c>
      <c r="AE66" s="215">
        <f t="shared" si="48"/>
        <v>-4.8007113650845104E-2</v>
      </c>
      <c r="AF66" s="215">
        <f t="shared" si="48"/>
        <v>0.3778479928946335</v>
      </c>
      <c r="AG66" s="215"/>
      <c r="AH66" s="215"/>
      <c r="AI66" s="217"/>
      <c r="AJ66" s="217"/>
      <c r="AK66" s="217"/>
      <c r="AL66" s="217"/>
      <c r="AM66" s="217"/>
      <c r="AN66" s="216"/>
    </row>
    <row r="67" spans="2:40" ht="16" customHeight="1" x14ac:dyDescent="0.3">
      <c r="B67" s="170" t="s">
        <v>93</v>
      </c>
      <c r="C67" s="173">
        <f>SUM(C52:C66)</f>
        <v>103965.32497767842</v>
      </c>
      <c r="D67" s="173">
        <f t="shared" ref="D67:H67" si="49">SUM(D52:D66)</f>
        <v>67234.011063589089</v>
      </c>
      <c r="E67" s="173">
        <f t="shared" si="49"/>
        <v>54878.90352989133</v>
      </c>
      <c r="F67" s="173">
        <f t="shared" si="49"/>
        <v>115937.67555454363</v>
      </c>
      <c r="G67" s="173"/>
      <c r="H67" s="173"/>
      <c r="I67" s="173"/>
      <c r="J67" s="173"/>
      <c r="K67" s="173"/>
      <c r="L67" s="173"/>
      <c r="M67" s="173"/>
      <c r="O67" s="170" t="s">
        <v>93</v>
      </c>
      <c r="P67" s="173">
        <f t="shared" ref="P67:V67" si="50">SUM(P52:P66)</f>
        <v>950823.01603811432</v>
      </c>
      <c r="Q67" s="173">
        <f t="shared" si="50"/>
        <v>1021428.2023167978</v>
      </c>
      <c r="R67" s="173">
        <f t="shared" si="50"/>
        <v>1027038.3482683363</v>
      </c>
      <c r="S67" s="173">
        <f t="shared" si="50"/>
        <v>1039555.3940030758</v>
      </c>
      <c r="T67" s="173"/>
      <c r="U67" s="173"/>
      <c r="V67" s="173"/>
      <c r="W67" s="173"/>
      <c r="X67" s="173"/>
      <c r="Y67" s="173"/>
      <c r="Z67" s="173"/>
      <c r="AB67" s="205" t="s">
        <v>76</v>
      </c>
      <c r="AC67" s="219">
        <f t="shared" si="48"/>
        <v>0.10934245724391563</v>
      </c>
      <c r="AD67" s="219">
        <f t="shared" si="48"/>
        <v>6.5823531121511306E-2</v>
      </c>
      <c r="AE67" s="219">
        <f t="shared" si="48"/>
        <v>5.3434132836832508E-2</v>
      </c>
      <c r="AF67" s="219">
        <f t="shared" si="48"/>
        <v>0.11152621228590402</v>
      </c>
      <c r="AG67" s="219"/>
      <c r="AH67" s="219"/>
      <c r="AI67" s="220"/>
      <c r="AJ67" s="220"/>
      <c r="AK67" s="220"/>
      <c r="AL67" s="220"/>
      <c r="AM67" s="220"/>
      <c r="AN67" s="216"/>
    </row>
    <row r="68" spans="2:40" x14ac:dyDescent="0.3">
      <c r="O68" s="184" t="s">
        <v>48</v>
      </c>
      <c r="P68" s="207"/>
      <c r="Q68" s="207">
        <f t="shared" ref="Q68:Z68" si="51">Q67/P67-1</f>
        <v>7.4256917520655774E-2</v>
      </c>
      <c r="R68" s="207">
        <f t="shared" si="51"/>
        <v>5.4924525667232604E-3</v>
      </c>
      <c r="S68" s="207">
        <f t="shared" si="51"/>
        <v>1.218751544754304E-2</v>
      </c>
      <c r="T68" s="207"/>
      <c r="U68" s="207"/>
      <c r="V68" s="207"/>
      <c r="W68" s="207"/>
      <c r="X68" s="207"/>
      <c r="Y68" s="207"/>
      <c r="Z68" s="207"/>
      <c r="AB68" s="208" t="s">
        <v>107</v>
      </c>
      <c r="AC68" s="209">
        <f t="shared" ref="AC68:AI68" si="52">AVERAGE(AC52:AC66)</f>
        <v>0.10452400312171123</v>
      </c>
      <c r="AD68" s="209">
        <f t="shared" si="52"/>
        <v>6.5438982827195527E-2</v>
      </c>
      <c r="AE68" s="209">
        <f t="shared" si="52"/>
        <v>5.7345284262774403E-2</v>
      </c>
      <c r="AF68" s="209">
        <f t="shared" si="52"/>
        <v>0.10404736756819076</v>
      </c>
      <c r="AG68" s="209"/>
      <c r="AH68" s="209"/>
      <c r="AI68" s="221"/>
      <c r="AJ68" s="221"/>
      <c r="AK68" s="221"/>
      <c r="AL68" s="221"/>
      <c r="AM68" s="221"/>
      <c r="AN68" s="216"/>
    </row>
    <row r="69" spans="2:40" x14ac:dyDescent="0.3">
      <c r="C69" s="181"/>
      <c r="D69" s="181"/>
      <c r="E69" s="181"/>
      <c r="F69" s="181"/>
      <c r="G69" s="181"/>
      <c r="H69" s="181"/>
      <c r="I69" s="181"/>
      <c r="J69" s="181"/>
      <c r="K69" s="181"/>
      <c r="L69" s="181"/>
      <c r="M69" s="181"/>
      <c r="O69" s="184"/>
      <c r="P69" s="181"/>
      <c r="Q69" s="181"/>
      <c r="R69" s="181"/>
      <c r="S69" s="181"/>
      <c r="T69" s="181"/>
      <c r="U69" s="181"/>
      <c r="V69" s="181"/>
      <c r="W69" s="181"/>
      <c r="X69" s="181"/>
      <c r="Y69" s="181"/>
      <c r="Z69" s="181"/>
      <c r="AB69" s="184"/>
      <c r="AC69" s="185"/>
      <c r="AD69" s="185"/>
      <c r="AE69" s="185"/>
      <c r="AF69" s="185"/>
      <c r="AG69" s="185"/>
      <c r="AH69" s="185"/>
      <c r="AI69" s="185"/>
    </row>
    <row r="70" spans="2:40" ht="14.5" customHeight="1" x14ac:dyDescent="0.3">
      <c r="B70" s="181"/>
      <c r="C70" s="181"/>
      <c r="D70" s="181"/>
      <c r="E70" s="181"/>
      <c r="F70" s="181"/>
      <c r="G70" s="181"/>
      <c r="H70" s="178"/>
      <c r="I70" s="178"/>
      <c r="J70" s="178"/>
      <c r="K70" s="178"/>
      <c r="L70" s="178"/>
      <c r="M70" s="178"/>
      <c r="O70" s="184"/>
      <c r="Q70" s="181"/>
      <c r="S70" s="222" t="s">
        <v>149</v>
      </c>
      <c r="T70" s="181"/>
      <c r="U70" s="181"/>
      <c r="V70" s="181"/>
      <c r="W70" s="181"/>
      <c r="X70" s="181"/>
      <c r="Y70" s="181"/>
      <c r="Z70" s="181"/>
      <c r="AB70" s="184"/>
      <c r="AC70" s="185"/>
      <c r="AD70" s="185"/>
      <c r="AE70" s="185"/>
      <c r="AF70" s="185"/>
      <c r="AG70" s="185"/>
      <c r="AH70" s="185"/>
      <c r="AI70" s="185"/>
    </row>
    <row r="71" spans="2:40" ht="15.5" x14ac:dyDescent="0.35">
      <c r="B71" s="175" t="s">
        <v>124</v>
      </c>
      <c r="D71" s="176"/>
      <c r="F71" s="177" t="s">
        <v>149</v>
      </c>
      <c r="M71" s="178"/>
      <c r="O71" s="175" t="s">
        <v>172</v>
      </c>
      <c r="Q71" s="178"/>
      <c r="R71" s="49"/>
      <c r="AB71" s="175" t="s">
        <v>89</v>
      </c>
    </row>
    <row r="72" spans="2:40" ht="14.5" x14ac:dyDescent="0.35">
      <c r="B72" s="313" t="str">
        <f>B12</f>
        <v>Network Equipment</v>
      </c>
      <c r="C72" s="167">
        <v>2010</v>
      </c>
      <c r="D72" s="167">
        <v>2011</v>
      </c>
      <c r="E72" s="167">
        <v>2012</v>
      </c>
      <c r="F72" s="167">
        <v>2013</v>
      </c>
      <c r="G72" s="167">
        <v>2014</v>
      </c>
      <c r="H72" s="167">
        <v>2015</v>
      </c>
      <c r="I72" s="167">
        <v>2016</v>
      </c>
      <c r="J72" s="167">
        <v>2017</v>
      </c>
      <c r="K72" s="167">
        <v>2018</v>
      </c>
      <c r="L72" s="167">
        <v>2019</v>
      </c>
      <c r="M72" s="167">
        <v>2020</v>
      </c>
      <c r="O72" s="210" t="str">
        <f t="shared" ref="O72:O92" si="53">B72</f>
        <v>Network Equipment</v>
      </c>
      <c r="P72" s="167">
        <v>2010</v>
      </c>
      <c r="Q72" s="167">
        <v>2011</v>
      </c>
      <c r="R72" s="167">
        <v>2012</v>
      </c>
      <c r="S72" s="167">
        <v>2013</v>
      </c>
      <c r="T72" s="167">
        <v>2014</v>
      </c>
      <c r="U72" s="167">
        <v>2015</v>
      </c>
      <c r="V72" s="167">
        <v>2016</v>
      </c>
      <c r="W72" s="167">
        <v>2017</v>
      </c>
      <c r="X72" s="167">
        <v>2018</v>
      </c>
      <c r="Y72" s="167">
        <v>2019</v>
      </c>
      <c r="Z72" s="167">
        <v>2020</v>
      </c>
      <c r="AB72" s="210" t="str">
        <f>O72</f>
        <v>Network Equipment</v>
      </c>
      <c r="AC72" s="167">
        <v>2010</v>
      </c>
      <c r="AD72" s="167">
        <v>2011</v>
      </c>
      <c r="AE72" s="167">
        <v>2012</v>
      </c>
      <c r="AF72" s="167">
        <v>2013</v>
      </c>
      <c r="AG72" s="167">
        <v>2014</v>
      </c>
      <c r="AH72" s="189">
        <v>2015</v>
      </c>
      <c r="AI72" s="189">
        <v>2016</v>
      </c>
      <c r="AJ72" s="167">
        <v>2017</v>
      </c>
      <c r="AK72" s="167">
        <v>2018</v>
      </c>
      <c r="AL72" s="167">
        <v>2019</v>
      </c>
      <c r="AM72" s="189">
        <f t="shared" ref="AM72" si="54">AM9</f>
        <v>2020</v>
      </c>
      <c r="AN72" s="211" t="s">
        <v>110</v>
      </c>
    </row>
    <row r="73" spans="2:40" x14ac:dyDescent="0.3">
      <c r="B73" s="170" t="s">
        <v>87</v>
      </c>
      <c r="C73" s="223">
        <v>127.4</v>
      </c>
      <c r="D73" s="223">
        <v>138.60999999999999</v>
      </c>
      <c r="E73" s="223">
        <v>47.262999999999998</v>
      </c>
      <c r="F73" s="223">
        <v>50.158999999999992</v>
      </c>
      <c r="G73" s="223"/>
      <c r="H73" s="223"/>
      <c r="I73" s="223"/>
      <c r="J73" s="223"/>
      <c r="K73" s="223"/>
      <c r="L73" s="223"/>
      <c r="M73" s="223"/>
      <c r="O73" s="170" t="str">
        <f t="shared" si="53"/>
        <v>Adtran</v>
      </c>
      <c r="P73" s="223">
        <v>605.70000000000005</v>
      </c>
      <c r="Q73" s="223">
        <v>717.2</v>
      </c>
      <c r="R73" s="192">
        <v>620.58100000000002</v>
      </c>
      <c r="S73" s="192">
        <v>641.74399999999991</v>
      </c>
      <c r="T73" s="192"/>
      <c r="U73" s="192"/>
      <c r="V73" s="192"/>
      <c r="W73" s="192"/>
      <c r="X73" s="192"/>
      <c r="Y73" s="192"/>
      <c r="Z73" s="192"/>
      <c r="AB73" s="170" t="str">
        <f t="shared" ref="AB73:AB92" si="55">B73</f>
        <v>Adtran</v>
      </c>
      <c r="AC73" s="194">
        <f t="shared" ref="AC73:AM74" si="56">C73/P73</f>
        <v>0.21033514941390127</v>
      </c>
      <c r="AD73" s="194">
        <f t="shared" si="56"/>
        <v>0.19326547685443388</v>
      </c>
      <c r="AE73" s="194">
        <f t="shared" si="56"/>
        <v>7.6159276548911414E-2</v>
      </c>
      <c r="AF73" s="194">
        <f t="shared" si="56"/>
        <v>7.8160450273006055E-2</v>
      </c>
      <c r="AG73" s="194"/>
      <c r="AH73" s="195"/>
      <c r="AI73" s="195"/>
      <c r="AJ73" s="195"/>
      <c r="AK73" s="195"/>
      <c r="AL73" s="195"/>
      <c r="AM73" s="195"/>
      <c r="AN73" s="216"/>
    </row>
    <row r="74" spans="2:40" x14ac:dyDescent="0.3">
      <c r="B74" s="170" t="s">
        <v>200</v>
      </c>
      <c r="C74" s="223">
        <v>9.3017924999999995</v>
      </c>
      <c r="D74" s="223">
        <v>23.5858636</v>
      </c>
      <c r="E74" s="223">
        <v>22.17699</v>
      </c>
      <c r="F74" s="223">
        <v>7.4196327999999987</v>
      </c>
      <c r="G74" s="223"/>
      <c r="H74" s="223"/>
      <c r="I74" s="223"/>
      <c r="J74" s="223"/>
      <c r="K74" s="223"/>
      <c r="L74" s="223"/>
      <c r="M74" s="223"/>
      <c r="O74" s="170" t="str">
        <f t="shared" si="53"/>
        <v xml:space="preserve">ADVA </v>
      </c>
      <c r="P74" s="223">
        <v>380.90967470000004</v>
      </c>
      <c r="Q74" s="223">
        <v>432.81839499999995</v>
      </c>
      <c r="R74" s="192">
        <v>424.50529040000004</v>
      </c>
      <c r="S74" s="192">
        <v>412.46770060000006</v>
      </c>
      <c r="T74" s="192"/>
      <c r="U74" s="192"/>
      <c r="V74" s="192"/>
      <c r="W74" s="192"/>
      <c r="X74" s="192"/>
      <c r="Y74" s="192"/>
      <c r="Z74" s="192"/>
      <c r="AB74" s="170" t="str">
        <f t="shared" si="55"/>
        <v xml:space="preserve">ADVA </v>
      </c>
      <c r="AC74" s="194">
        <f t="shared" si="56"/>
        <v>2.4419942883640279E-2</v>
      </c>
      <c r="AD74" s="194">
        <f t="shared" si="56"/>
        <v>5.4493671878248155E-2</v>
      </c>
      <c r="AE74" s="194">
        <f t="shared" si="56"/>
        <v>5.2241963767055088E-2</v>
      </c>
      <c r="AF74" s="194">
        <f t="shared" si="56"/>
        <v>1.7988397125900911E-2</v>
      </c>
      <c r="AG74" s="194"/>
      <c r="AH74" s="195"/>
      <c r="AI74" s="195"/>
      <c r="AJ74" s="195"/>
      <c r="AK74" s="195"/>
      <c r="AL74" s="195"/>
      <c r="AM74" s="195"/>
      <c r="AN74" s="216"/>
    </row>
    <row r="75" spans="2:40" x14ac:dyDescent="0.3">
      <c r="B75" s="170" t="s">
        <v>34</v>
      </c>
      <c r="C75" s="223">
        <v>-435</v>
      </c>
      <c r="D75" s="223">
        <v>1533</v>
      </c>
      <c r="E75" s="223">
        <v>-1434</v>
      </c>
      <c r="F75" s="223">
        <v>-1704.1825000000003</v>
      </c>
      <c r="G75" s="223"/>
      <c r="H75" s="223"/>
      <c r="I75" s="163"/>
      <c r="J75" s="163"/>
      <c r="K75" s="163"/>
      <c r="L75" s="163"/>
      <c r="M75" s="163"/>
      <c r="O75" s="170" t="str">
        <f t="shared" si="53"/>
        <v>Alcatel-Lucent</v>
      </c>
      <c r="P75" s="223">
        <v>21228.953699999998</v>
      </c>
      <c r="Q75" s="223">
        <v>21841.921000000002</v>
      </c>
      <c r="R75" s="192">
        <v>18571.2163</v>
      </c>
      <c r="S75" s="192">
        <v>19182.641599999999</v>
      </c>
      <c r="T75" s="192"/>
      <c r="U75" s="192"/>
      <c r="V75" s="163"/>
      <c r="W75" s="163"/>
      <c r="X75" s="202"/>
      <c r="Y75" s="163"/>
      <c r="Z75" s="163"/>
      <c r="AB75" s="170" t="str">
        <f t="shared" si="55"/>
        <v>Alcatel-Lucent</v>
      </c>
      <c r="AC75" s="194">
        <f t="shared" ref="AC75:AH75" si="57">C75/P75</f>
        <v>-2.0490882694798096E-2</v>
      </c>
      <c r="AD75" s="194">
        <f t="shared" si="57"/>
        <v>7.0186134269050779E-2</v>
      </c>
      <c r="AE75" s="194">
        <f t="shared" si="57"/>
        <v>-7.721626719731868E-2</v>
      </c>
      <c r="AF75" s="194">
        <f t="shared" si="57"/>
        <v>-8.8839823812378399E-2</v>
      </c>
      <c r="AG75" s="194"/>
      <c r="AH75" s="195"/>
      <c r="AI75" s="224"/>
      <c r="AJ75" s="198"/>
      <c r="AK75" s="198"/>
      <c r="AL75" s="198"/>
      <c r="AM75" s="198"/>
      <c r="AN75" s="225"/>
    </row>
    <row r="76" spans="2:40" x14ac:dyDescent="0.3">
      <c r="B76" s="170" t="s">
        <v>92</v>
      </c>
      <c r="C76" s="226" t="s">
        <v>157</v>
      </c>
      <c r="D76" s="226" t="s">
        <v>157</v>
      </c>
      <c r="E76" s="226" t="s">
        <v>157</v>
      </c>
      <c r="F76" s="223">
        <v>42.462000000000003</v>
      </c>
      <c r="G76" s="223"/>
      <c r="H76" s="223"/>
      <c r="I76" s="223"/>
      <c r="J76" s="223"/>
      <c r="K76" s="223"/>
      <c r="L76" s="223"/>
      <c r="M76" s="223"/>
      <c r="O76" s="170" t="str">
        <f t="shared" si="53"/>
        <v>Arista</v>
      </c>
      <c r="P76" s="223"/>
      <c r="Q76" s="223"/>
      <c r="R76" s="192"/>
      <c r="S76" s="192">
        <v>361.23900000000003</v>
      </c>
      <c r="T76" s="192"/>
      <c r="U76" s="192"/>
      <c r="V76" s="192"/>
      <c r="W76" s="192"/>
      <c r="X76" s="192"/>
      <c r="Y76" s="192"/>
      <c r="Z76" s="192"/>
      <c r="AB76" s="170" t="str">
        <f t="shared" si="55"/>
        <v>Arista</v>
      </c>
      <c r="AC76" s="194"/>
      <c r="AD76" s="194"/>
      <c r="AE76" s="194"/>
      <c r="AF76" s="194">
        <v>0.11754544775065814</v>
      </c>
      <c r="AG76" s="194"/>
      <c r="AH76" s="195"/>
      <c r="AI76" s="195"/>
      <c r="AJ76" s="195"/>
      <c r="AK76" s="195"/>
      <c r="AL76" s="195"/>
      <c r="AM76" s="195"/>
      <c r="AN76" s="216"/>
    </row>
    <row r="77" spans="2:40" x14ac:dyDescent="0.3">
      <c r="B77" s="170" t="s">
        <v>17</v>
      </c>
      <c r="C77" s="223">
        <v>118.85</v>
      </c>
      <c r="D77" s="223">
        <v>82.28</v>
      </c>
      <c r="E77" s="223">
        <v>115.30000000000001</v>
      </c>
      <c r="F77" s="223">
        <v>311.23</v>
      </c>
      <c r="G77" s="223"/>
      <c r="H77" s="223"/>
      <c r="I77" s="223"/>
      <c r="J77" s="155"/>
      <c r="K77" s="163"/>
      <c r="L77" s="337"/>
      <c r="M77" s="337"/>
      <c r="O77" s="170" t="str">
        <f t="shared" si="53"/>
        <v>Brocade</v>
      </c>
      <c r="P77" s="223">
        <v>2094.5</v>
      </c>
      <c r="Q77" s="223">
        <v>2161.5</v>
      </c>
      <c r="R77" s="192">
        <v>2264.7290000000003</v>
      </c>
      <c r="S77" s="192">
        <v>2200</v>
      </c>
      <c r="T77" s="192"/>
      <c r="U77" s="192"/>
      <c r="V77" s="192"/>
      <c r="W77" s="155"/>
      <c r="X77" s="163"/>
      <c r="Y77" s="202"/>
      <c r="Z77" s="202"/>
      <c r="AB77" s="170" t="str">
        <f t="shared" si="55"/>
        <v>Brocade</v>
      </c>
      <c r="AC77" s="194">
        <v>5.6743852948197657E-2</v>
      </c>
      <c r="AD77" s="194">
        <v>3.8066157760814248E-2</v>
      </c>
      <c r="AE77" s="194">
        <v>5.0911168621057969E-2</v>
      </c>
      <c r="AF77" s="194">
        <v>0.14146818181818183</v>
      </c>
      <c r="AG77" s="194"/>
      <c r="AH77" s="195"/>
      <c r="AI77" s="195"/>
      <c r="AJ77" s="155"/>
      <c r="AK77" s="155"/>
      <c r="AL77" s="155"/>
      <c r="AM77" s="155"/>
      <c r="AN77" s="225"/>
    </row>
    <row r="78" spans="2:40" x14ac:dyDescent="0.3">
      <c r="B78" s="170" t="s">
        <v>215</v>
      </c>
      <c r="C78" s="223">
        <v>-359.2</v>
      </c>
      <c r="D78" s="223">
        <v>-164.17000000000002</v>
      </c>
      <c r="E78" s="223">
        <v>-143.72399999999999</v>
      </c>
      <c r="F78" s="223">
        <v>-54.033000000000001</v>
      </c>
      <c r="G78" s="223"/>
      <c r="H78" s="223"/>
      <c r="I78" s="223"/>
      <c r="J78" s="223"/>
      <c r="K78" s="223"/>
      <c r="L78" s="223"/>
      <c r="M78" s="223"/>
      <c r="O78" s="170" t="str">
        <f t="shared" si="53"/>
        <v>Ciena</v>
      </c>
      <c r="P78" s="223">
        <v>1493.7239999999999</v>
      </c>
      <c r="Q78" s="223">
        <v>1725.3500000000001</v>
      </c>
      <c r="R78" s="192">
        <v>1870.3000000000002</v>
      </c>
      <c r="S78" s="192">
        <v>2163.1999999999998</v>
      </c>
      <c r="T78" s="192"/>
      <c r="U78" s="192"/>
      <c r="V78" s="192"/>
      <c r="W78" s="192"/>
      <c r="X78" s="192"/>
      <c r="Y78" s="192"/>
      <c r="Z78" s="192"/>
      <c r="AB78" s="170" t="str">
        <f t="shared" si="55"/>
        <v>Ciena</v>
      </c>
      <c r="AC78" s="194">
        <f>C78/P78</f>
        <v>-0.24047280488229419</v>
      </c>
      <c r="AD78" s="194">
        <f>D78/Q78</f>
        <v>-9.5151708349030639E-2</v>
      </c>
      <c r="AE78" s="194">
        <f>E78/R78</f>
        <v>-7.684542586750788E-2</v>
      </c>
      <c r="AF78" s="194">
        <f>F78/S78</f>
        <v>-2.4978272928994086E-2</v>
      </c>
      <c r="AG78" s="194"/>
      <c r="AH78" s="195"/>
      <c r="AI78" s="195"/>
      <c r="AJ78" s="195"/>
      <c r="AK78" s="195"/>
      <c r="AL78" s="195"/>
      <c r="AM78" s="195"/>
      <c r="AN78" s="216"/>
    </row>
    <row r="79" spans="2:40" x14ac:dyDescent="0.3">
      <c r="B79" s="170" t="s">
        <v>35</v>
      </c>
      <c r="C79" s="223">
        <v>7578</v>
      </c>
      <c r="D79" s="223">
        <v>6998</v>
      </c>
      <c r="E79" s="223">
        <v>9317</v>
      </c>
      <c r="F79" s="223">
        <v>8173</v>
      </c>
      <c r="G79" s="223"/>
      <c r="H79" s="223"/>
      <c r="I79" s="223"/>
      <c r="J79" s="223"/>
      <c r="K79" s="223"/>
      <c r="L79" s="223"/>
      <c r="M79" s="223"/>
      <c r="O79" s="170" t="str">
        <f t="shared" si="53"/>
        <v>Cisco Systems</v>
      </c>
      <c r="P79" s="223">
        <v>42361</v>
      </c>
      <c r="Q79" s="223">
        <v>44844</v>
      </c>
      <c r="R79" s="192">
        <v>47252</v>
      </c>
      <c r="S79" s="192">
        <v>47873</v>
      </c>
      <c r="T79" s="192"/>
      <c r="U79" s="192"/>
      <c r="V79" s="192"/>
      <c r="W79" s="192"/>
      <c r="X79" s="192"/>
      <c r="Y79" s="192"/>
      <c r="Z79" s="192"/>
      <c r="AB79" s="170" t="str">
        <f t="shared" si="55"/>
        <v>Cisco Systems</v>
      </c>
      <c r="AC79" s="194">
        <v>0.17889096102547153</v>
      </c>
      <c r="AD79" s="194">
        <v>0.15605209169565606</v>
      </c>
      <c r="AE79" s="194">
        <v>0.19717683907559469</v>
      </c>
      <c r="AF79" s="194">
        <v>0.17072253671171642</v>
      </c>
      <c r="AG79" s="194"/>
      <c r="AH79" s="195"/>
      <c r="AI79" s="195"/>
      <c r="AJ79" s="195"/>
      <c r="AK79" s="195"/>
      <c r="AL79" s="195"/>
      <c r="AM79" s="195"/>
      <c r="AN79" s="216"/>
    </row>
    <row r="80" spans="2:40" x14ac:dyDescent="0.3">
      <c r="B80" s="170" t="s">
        <v>151</v>
      </c>
      <c r="C80" s="226" t="s">
        <v>157</v>
      </c>
      <c r="D80" s="226" t="s">
        <v>157</v>
      </c>
      <c r="E80" s="226" t="s">
        <v>157</v>
      </c>
      <c r="F80" s="226" t="s">
        <v>157</v>
      </c>
      <c r="G80" s="226"/>
      <c r="H80" s="223"/>
      <c r="I80" s="223"/>
      <c r="J80" s="223"/>
      <c r="K80" s="223"/>
      <c r="L80" s="223"/>
      <c r="M80" s="223"/>
      <c r="O80" s="170" t="str">
        <f t="shared" si="53"/>
        <v>Dell</v>
      </c>
      <c r="P80" s="226" t="s">
        <v>157</v>
      </c>
      <c r="Q80" s="226" t="s">
        <v>157</v>
      </c>
      <c r="R80" s="226" t="s">
        <v>157</v>
      </c>
      <c r="S80" s="226" t="s">
        <v>157</v>
      </c>
      <c r="T80" s="226"/>
      <c r="U80" s="192"/>
      <c r="V80" s="192"/>
      <c r="W80" s="192"/>
      <c r="X80" s="192"/>
      <c r="Y80" s="192"/>
      <c r="Z80" s="192"/>
      <c r="AB80" s="170" t="str">
        <f t="shared" si="55"/>
        <v>Dell</v>
      </c>
      <c r="AC80" s="226" t="s">
        <v>157</v>
      </c>
      <c r="AD80" s="226" t="s">
        <v>157</v>
      </c>
      <c r="AE80" s="226" t="s">
        <v>157</v>
      </c>
      <c r="AF80" s="226" t="s">
        <v>157</v>
      </c>
      <c r="AG80" s="226"/>
      <c r="AH80" s="195"/>
      <c r="AI80" s="195"/>
      <c r="AJ80" s="195"/>
      <c r="AK80" s="195"/>
      <c r="AL80" s="195"/>
      <c r="AM80" s="195"/>
      <c r="AN80" s="216"/>
    </row>
    <row r="81" spans="2:40" x14ac:dyDescent="0.3">
      <c r="B81" s="170" t="s">
        <v>18</v>
      </c>
      <c r="C81" s="223">
        <v>1275.7910825932174</v>
      </c>
      <c r="D81" s="223">
        <v>1240.6506331709199</v>
      </c>
      <c r="E81" s="223">
        <v>1294.1123234928384</v>
      </c>
      <c r="F81" s="223">
        <v>1336.0163207303419</v>
      </c>
      <c r="G81" s="223"/>
      <c r="H81" s="223"/>
      <c r="I81" s="155"/>
      <c r="J81" s="155"/>
      <c r="K81" s="155"/>
      <c r="L81" s="155"/>
      <c r="M81" s="155"/>
      <c r="O81" s="170" t="str">
        <f t="shared" si="53"/>
        <v>EMC</v>
      </c>
      <c r="P81" s="223">
        <v>8824.2870000000003</v>
      </c>
      <c r="Q81" s="223">
        <v>10090.200000000001</v>
      </c>
      <c r="R81" s="192">
        <v>10282</v>
      </c>
      <c r="S81" s="192">
        <v>10739</v>
      </c>
      <c r="T81" s="192"/>
      <c r="U81" s="192"/>
      <c r="V81" s="155"/>
      <c r="W81" s="155"/>
      <c r="X81" s="163"/>
      <c r="Y81" s="155"/>
      <c r="Z81" s="155"/>
      <c r="AB81" s="170" t="str">
        <f t="shared" si="55"/>
        <v>EMC</v>
      </c>
      <c r="AC81" s="194">
        <v>0.14457724262517951</v>
      </c>
      <c r="AD81" s="194">
        <v>0.12295600019533011</v>
      </c>
      <c r="AE81" s="194">
        <v>0.12586192603509419</v>
      </c>
      <c r="AF81" s="194">
        <v>0.12440788907070881</v>
      </c>
      <c r="AG81" s="194"/>
      <c r="AH81" s="195"/>
      <c r="AI81" s="227"/>
      <c r="AJ81" s="198"/>
      <c r="AK81" s="198"/>
      <c r="AL81" s="198"/>
      <c r="AM81" s="198"/>
      <c r="AN81" s="225"/>
    </row>
    <row r="82" spans="2:40" x14ac:dyDescent="0.3">
      <c r="B82" s="170" t="s">
        <v>19</v>
      </c>
      <c r="C82" s="223">
        <v>-30.005000000000003</v>
      </c>
      <c r="D82" s="223">
        <v>-26.509999999999998</v>
      </c>
      <c r="E82" s="223">
        <v>-13.843000000000002</v>
      </c>
      <c r="F82" s="223">
        <v>-19.207000000000001</v>
      </c>
      <c r="G82" s="223"/>
      <c r="H82" s="164"/>
      <c r="I82" s="165"/>
      <c r="J82" s="228"/>
      <c r="K82" s="228"/>
      <c r="L82" s="228"/>
      <c r="M82" s="228"/>
      <c r="O82" s="170" t="str">
        <f t="shared" si="53"/>
        <v>Emulex</v>
      </c>
      <c r="P82" s="223">
        <v>422.428</v>
      </c>
      <c r="Q82" s="223">
        <v>482.54499999999996</v>
      </c>
      <c r="R82" s="192">
        <v>496.11699999999996</v>
      </c>
      <c r="S82" s="192">
        <v>474.95499999999998</v>
      </c>
      <c r="T82" s="192"/>
      <c r="U82" s="425"/>
      <c r="V82" s="426"/>
      <c r="W82" s="155"/>
      <c r="X82" s="163"/>
      <c r="Y82" s="155"/>
      <c r="Z82" s="155"/>
      <c r="AB82" s="170" t="str">
        <f t="shared" si="55"/>
        <v>Emulex</v>
      </c>
      <c r="AC82" s="194">
        <v>-7.1029855975456177E-2</v>
      </c>
      <c r="AD82" s="194">
        <v>-5.4937881441109122E-2</v>
      </c>
      <c r="AE82" s="194">
        <v>-2.7902692308467564E-2</v>
      </c>
      <c r="AF82" s="194">
        <v>-4.0439620595635377E-2</v>
      </c>
      <c r="AG82" s="194"/>
      <c r="AH82" s="425"/>
      <c r="AI82" s="427"/>
      <c r="AJ82" s="198"/>
      <c r="AK82" s="198"/>
      <c r="AL82" s="198"/>
      <c r="AM82" s="198"/>
      <c r="AN82" s="225"/>
    </row>
    <row r="83" spans="2:40" x14ac:dyDescent="0.3">
      <c r="B83" s="170" t="s">
        <v>52</v>
      </c>
      <c r="C83" s="229">
        <v>1550.4086</v>
      </c>
      <c r="D83" s="229">
        <v>1321.3500000000001</v>
      </c>
      <c r="E83" s="229">
        <v>854.47000000000014</v>
      </c>
      <c r="F83" s="229">
        <v>1854.8600000000001</v>
      </c>
      <c r="G83" s="229"/>
      <c r="H83" s="229"/>
      <c r="I83" s="229"/>
      <c r="J83" s="229"/>
      <c r="K83" s="229"/>
      <c r="L83" s="229"/>
      <c r="M83" s="229"/>
      <c r="O83" s="170" t="str">
        <f t="shared" si="53"/>
        <v>Ericsson</v>
      </c>
      <c r="P83" s="229">
        <v>28444.22</v>
      </c>
      <c r="Q83" s="229">
        <v>34946.119999999995</v>
      </c>
      <c r="R83" s="192">
        <v>33663.520000000004</v>
      </c>
      <c r="S83" s="192">
        <v>34872.334499999997</v>
      </c>
      <c r="T83" s="192"/>
      <c r="U83" s="192"/>
      <c r="V83" s="192"/>
      <c r="W83" s="192"/>
      <c r="X83" s="192"/>
      <c r="Y83" s="192"/>
      <c r="Z83" s="192"/>
      <c r="AB83" s="170" t="str">
        <f t="shared" si="55"/>
        <v>Ericsson</v>
      </c>
      <c r="AC83" s="194">
        <v>5.4506982437908295E-2</v>
      </c>
      <c r="AD83" s="194">
        <f t="shared" ref="AD83:AM83" si="58">D83/Q83</f>
        <v>3.7811064575981546E-2</v>
      </c>
      <c r="AE83" s="194">
        <f t="shared" si="58"/>
        <v>2.5382669429697191E-2</v>
      </c>
      <c r="AF83" s="194">
        <f t="shared" si="58"/>
        <v>5.3190015139364999E-2</v>
      </c>
      <c r="AG83" s="194"/>
      <c r="AH83" s="195"/>
      <c r="AI83" s="195"/>
      <c r="AJ83" s="195"/>
      <c r="AK83" s="195"/>
      <c r="AL83" s="195"/>
      <c r="AM83" s="195"/>
      <c r="AN83" s="216"/>
    </row>
    <row r="84" spans="2:40" x14ac:dyDescent="0.3">
      <c r="B84" s="170" t="s">
        <v>212</v>
      </c>
      <c r="C84" s="396"/>
      <c r="D84" s="396"/>
      <c r="E84" s="229">
        <v>11.48371728</v>
      </c>
      <c r="F84" s="229">
        <v>16.4832</v>
      </c>
      <c r="G84" s="229"/>
      <c r="H84" s="229"/>
      <c r="I84" s="229"/>
      <c r="J84" s="229"/>
      <c r="K84" s="229"/>
      <c r="L84" s="229"/>
      <c r="M84" s="229"/>
      <c r="O84" s="170" t="str">
        <f t="shared" si="53"/>
        <v>H3C</v>
      </c>
      <c r="P84" s="229"/>
      <c r="Q84" s="229"/>
      <c r="R84" s="399">
        <v>1037.5991999999999</v>
      </c>
      <c r="S84" s="192">
        <v>1390.4640000000002</v>
      </c>
      <c r="T84" s="192"/>
      <c r="U84" s="192"/>
      <c r="V84" s="192"/>
      <c r="W84" s="192"/>
      <c r="X84" s="192"/>
      <c r="Y84" s="192"/>
      <c r="Z84" s="192"/>
      <c r="AB84" s="170" t="str">
        <f t="shared" si="55"/>
        <v>H3C</v>
      </c>
      <c r="AC84" s="194"/>
      <c r="AD84" s="194"/>
      <c r="AE84" s="194">
        <f t="shared" ref="AE84:AM87" si="59">E84/R84</f>
        <v>1.1067584940312215E-2</v>
      </c>
      <c r="AF84" s="194">
        <f t="shared" si="59"/>
        <v>1.1854460093896712E-2</v>
      </c>
      <c r="AG84" s="194"/>
      <c r="AH84" s="195"/>
      <c r="AI84" s="195"/>
      <c r="AJ84" s="195"/>
      <c r="AK84" s="195"/>
      <c r="AL84" s="195"/>
      <c r="AM84" s="195"/>
      <c r="AN84" s="216"/>
    </row>
    <row r="85" spans="2:40" x14ac:dyDescent="0.3">
      <c r="B85" s="170" t="s">
        <v>20</v>
      </c>
      <c r="C85" s="230">
        <v>3967.4922600619198</v>
      </c>
      <c r="D85" s="230">
        <v>1850</v>
      </c>
      <c r="E85" s="230">
        <v>2400</v>
      </c>
      <c r="F85" s="230">
        <v>3389.8842</v>
      </c>
      <c r="G85" s="230"/>
      <c r="H85" s="230"/>
      <c r="I85" s="230"/>
      <c r="J85" s="397"/>
      <c r="K85" s="398"/>
      <c r="L85" s="398"/>
      <c r="M85" s="397"/>
      <c r="O85" s="170" t="str">
        <f t="shared" si="53"/>
        <v>Huawei</v>
      </c>
      <c r="P85" s="223">
        <v>27313.46</v>
      </c>
      <c r="Q85" s="223">
        <v>31507.030500000001</v>
      </c>
      <c r="R85" s="231">
        <v>34835.323600000003</v>
      </c>
      <c r="S85" s="231">
        <v>38578.634999999995</v>
      </c>
      <c r="T85" s="231"/>
      <c r="U85" s="231"/>
      <c r="V85" s="231"/>
      <c r="W85" s="231"/>
      <c r="X85" s="192"/>
      <c r="Y85" s="192"/>
      <c r="Z85" s="231"/>
      <c r="AB85" s="170" t="str">
        <f t="shared" si="55"/>
        <v>Huawei</v>
      </c>
      <c r="AC85" s="194">
        <f>C85/P85</f>
        <v>0.14525776888251873</v>
      </c>
      <c r="AD85" s="194">
        <f>D85/Q85</f>
        <v>5.8717053642995648E-2</v>
      </c>
      <c r="AE85" s="194">
        <f t="shared" si="59"/>
        <v>6.889558505493544E-2</v>
      </c>
      <c r="AF85" s="194">
        <f t="shared" si="59"/>
        <v>8.7869469720740515E-2</v>
      </c>
      <c r="AG85" s="194"/>
      <c r="AH85" s="195"/>
      <c r="AI85" s="195"/>
      <c r="AJ85" s="195"/>
      <c r="AK85" s="195"/>
      <c r="AL85" s="195"/>
      <c r="AM85" s="195"/>
      <c r="AN85" s="216"/>
    </row>
    <row r="86" spans="2:40" x14ac:dyDescent="0.3">
      <c r="B86" s="170" t="s">
        <v>21</v>
      </c>
      <c r="C86" s="223">
        <v>-27.900000000000002</v>
      </c>
      <c r="D86" s="223">
        <v>-81.799999999999983</v>
      </c>
      <c r="E86" s="223">
        <v>-85.28</v>
      </c>
      <c r="F86" s="223">
        <v>-32.209000000000003</v>
      </c>
      <c r="G86" s="223"/>
      <c r="H86" s="223"/>
      <c r="I86" s="223"/>
      <c r="J86" s="223"/>
      <c r="K86" s="223"/>
      <c r="L86" s="229"/>
      <c r="M86" s="223"/>
      <c r="O86" s="170" t="str">
        <f t="shared" si="53"/>
        <v>Infinera</v>
      </c>
      <c r="P86" s="223">
        <v>459.19799999999998</v>
      </c>
      <c r="Q86" s="223">
        <v>404.9</v>
      </c>
      <c r="R86" s="192">
        <v>438.51400000000001</v>
      </c>
      <c r="S86" s="192">
        <v>544.13</v>
      </c>
      <c r="T86" s="192"/>
      <c r="U86" s="192"/>
      <c r="V86" s="192"/>
      <c r="W86" s="192"/>
      <c r="X86" s="192"/>
      <c r="Y86" s="192"/>
      <c r="Z86" s="192"/>
      <c r="AB86" s="170" t="str">
        <f t="shared" si="55"/>
        <v>Infinera</v>
      </c>
      <c r="AC86" s="194">
        <f>C86/P86</f>
        <v>-6.0758104347144376E-2</v>
      </c>
      <c r="AD86" s="194">
        <f>D86/Q86</f>
        <v>-0.20202519140528521</v>
      </c>
      <c r="AE86" s="194">
        <f t="shared" si="59"/>
        <v>-0.19447497685364662</v>
      </c>
      <c r="AF86" s="194">
        <f t="shared" si="59"/>
        <v>-5.9193575064782317E-2</v>
      </c>
      <c r="AG86" s="194"/>
      <c r="AH86" s="195"/>
      <c r="AI86" s="195"/>
      <c r="AJ86" s="195"/>
      <c r="AK86" s="195"/>
      <c r="AL86" s="195"/>
      <c r="AM86" s="195"/>
      <c r="AN86" s="216"/>
    </row>
    <row r="87" spans="2:40" x14ac:dyDescent="0.3">
      <c r="B87" s="170" t="s">
        <v>213</v>
      </c>
      <c r="C87" s="223"/>
      <c r="D87" s="223"/>
      <c r="E87" s="223">
        <v>18.420799999999996</v>
      </c>
      <c r="F87" s="223">
        <v>23.664000000000001</v>
      </c>
      <c r="G87" s="223"/>
      <c r="H87" s="223"/>
      <c r="I87" s="223"/>
      <c r="J87" s="223"/>
      <c r="K87" s="223"/>
      <c r="L87" s="229"/>
      <c r="M87" s="223"/>
      <c r="O87" s="170" t="str">
        <f t="shared" si="53"/>
        <v>Inspur</v>
      </c>
      <c r="P87" s="223"/>
      <c r="Q87" s="223"/>
      <c r="R87" s="192">
        <v>452.4212</v>
      </c>
      <c r="S87" s="192">
        <v>689.35680000000002</v>
      </c>
      <c r="T87" s="192"/>
      <c r="U87" s="192"/>
      <c r="V87" s="192"/>
      <c r="W87" s="192"/>
      <c r="X87" s="192"/>
      <c r="Y87" s="192"/>
      <c r="Z87" s="192"/>
      <c r="AB87" s="170" t="str">
        <f t="shared" si="55"/>
        <v>Inspur</v>
      </c>
      <c r="AC87" s="194"/>
      <c r="AD87" s="194"/>
      <c r="AE87" s="194">
        <f t="shared" si="59"/>
        <v>4.0716040716040708E-2</v>
      </c>
      <c r="AF87" s="194">
        <f t="shared" si="59"/>
        <v>3.4327651515151519E-2</v>
      </c>
      <c r="AG87" s="194"/>
      <c r="AH87" s="195"/>
      <c r="AI87" s="195"/>
      <c r="AJ87" s="195"/>
      <c r="AK87" s="195"/>
      <c r="AL87" s="195"/>
      <c r="AM87" s="195"/>
      <c r="AN87" s="216"/>
    </row>
    <row r="88" spans="2:40" x14ac:dyDescent="0.3">
      <c r="B88" s="170" t="s">
        <v>67</v>
      </c>
      <c r="C88" s="223">
        <v>364.86339930037417</v>
      </c>
      <c r="D88" s="223">
        <v>254.4363248151395</v>
      </c>
      <c r="E88" s="223">
        <v>107.0034640762463</v>
      </c>
      <c r="F88" s="223">
        <v>273.30775227000169</v>
      </c>
      <c r="G88" s="223"/>
      <c r="H88" s="223"/>
      <c r="I88" s="223"/>
      <c r="J88" s="223"/>
      <c r="K88" s="223"/>
      <c r="L88" s="229"/>
      <c r="M88" s="223"/>
      <c r="O88" s="170" t="str">
        <f t="shared" si="53"/>
        <v>Juniper</v>
      </c>
      <c r="P88" s="223">
        <v>4087.9</v>
      </c>
      <c r="Q88" s="223">
        <v>4449.3</v>
      </c>
      <c r="R88" s="192">
        <v>4364.8</v>
      </c>
      <c r="S88" s="192">
        <v>4669.6000000000004</v>
      </c>
      <c r="T88" s="192"/>
      <c r="U88" s="192"/>
      <c r="V88" s="192"/>
      <c r="W88" s="192"/>
      <c r="X88" s="192"/>
      <c r="Y88" s="192"/>
      <c r="Z88" s="192"/>
      <c r="AB88" s="170" t="str">
        <f t="shared" si="55"/>
        <v>Juniper</v>
      </c>
      <c r="AC88" s="194">
        <v>0.15125125369994372</v>
      </c>
      <c r="AD88" s="194">
        <v>9.5588070033488418E-2</v>
      </c>
      <c r="AE88" s="194">
        <v>4.2774010263929615E-2</v>
      </c>
      <c r="AF88" s="194">
        <v>9.4205071098166865E-2</v>
      </c>
      <c r="AG88" s="195"/>
      <c r="AH88" s="195"/>
      <c r="AI88" s="195"/>
      <c r="AJ88" s="195"/>
      <c r="AK88" s="195"/>
      <c r="AL88" s="195"/>
      <c r="AM88" s="195"/>
      <c r="AN88" s="216"/>
    </row>
    <row r="89" spans="2:40" x14ac:dyDescent="0.3">
      <c r="B89" s="170" t="s">
        <v>129</v>
      </c>
      <c r="C89" s="223">
        <v>1778.1014166556336</v>
      </c>
      <c r="D89" s="223">
        <v>-2068.3903252710593</v>
      </c>
      <c r="E89" s="223">
        <v>-4867.0520231213877</v>
      </c>
      <c r="F89" s="223">
        <v>54.441641216305939</v>
      </c>
      <c r="G89" s="223"/>
      <c r="H89" s="223"/>
      <c r="I89" s="223"/>
      <c r="J89" s="223"/>
      <c r="K89" s="223"/>
      <c r="L89" s="223"/>
      <c r="M89" s="223"/>
      <c r="O89" s="170" t="str">
        <f t="shared" si="53"/>
        <v>Nokia</v>
      </c>
      <c r="P89" s="223">
        <v>16762.87567853833</v>
      </c>
      <c r="Q89" s="223">
        <v>18967.194884626078</v>
      </c>
      <c r="R89" s="192">
        <v>17176.621708413615</v>
      </c>
      <c r="S89" s="192">
        <v>14980.746248838135</v>
      </c>
      <c r="T89" s="192"/>
      <c r="U89" s="192"/>
      <c r="V89" s="192"/>
      <c r="W89" s="192"/>
      <c r="X89" s="192"/>
      <c r="Y89" s="192"/>
      <c r="Z89" s="192"/>
      <c r="AB89" s="170" t="str">
        <f t="shared" si="55"/>
        <v>Nokia</v>
      </c>
      <c r="AC89" s="194">
        <f>C89/P89</f>
        <v>0.10607376984440407</v>
      </c>
      <c r="AD89" s="194">
        <f>D89/Q89</f>
        <v>-0.10905093440820814</v>
      </c>
      <c r="AE89" s="194">
        <f>E89/R89</f>
        <v>-0.283353275501047</v>
      </c>
      <c r="AF89" s="194">
        <f>F89/S89</f>
        <v>3.6341074277610355E-3</v>
      </c>
      <c r="AG89" s="194"/>
      <c r="AH89" s="195"/>
      <c r="AI89" s="195"/>
      <c r="AJ89" s="195"/>
      <c r="AK89" s="195"/>
      <c r="AL89" s="195"/>
      <c r="AM89" s="195"/>
      <c r="AN89" s="216"/>
    </row>
    <row r="90" spans="2:40" x14ac:dyDescent="0.3">
      <c r="B90" s="170" t="s">
        <v>68</v>
      </c>
      <c r="C90" s="223">
        <v>100.941</v>
      </c>
      <c r="D90" s="223">
        <v>124.38</v>
      </c>
      <c r="E90" s="223">
        <v>74.16</v>
      </c>
      <c r="F90" s="223">
        <v>58.170999999999999</v>
      </c>
      <c r="G90" s="223"/>
      <c r="H90" s="223"/>
      <c r="I90" s="223"/>
      <c r="J90" s="155"/>
      <c r="K90" s="163"/>
      <c r="L90" s="337"/>
      <c r="M90" s="337"/>
      <c r="O90" s="170" t="str">
        <f t="shared" si="53"/>
        <v>Qlogic</v>
      </c>
      <c r="P90" s="229">
        <v>590.67100000000005</v>
      </c>
      <c r="Q90" s="229">
        <v>606.79999999999995</v>
      </c>
      <c r="R90" s="192">
        <v>502.79999999999995</v>
      </c>
      <c r="S90" s="192">
        <v>462.11599999999999</v>
      </c>
      <c r="T90" s="192"/>
      <c r="U90" s="192"/>
      <c r="V90" s="192"/>
      <c r="W90" s="155"/>
      <c r="X90" s="163"/>
      <c r="Y90" s="202"/>
      <c r="Z90" s="202"/>
      <c r="AB90" s="170" t="str">
        <f t="shared" si="55"/>
        <v>Qlogic</v>
      </c>
      <c r="AC90" s="194">
        <v>0.17089208713480092</v>
      </c>
      <c r="AD90" s="194">
        <v>0.20497692814765986</v>
      </c>
      <c r="AE90" s="194">
        <v>0.14749403341288783</v>
      </c>
      <c r="AF90" s="194">
        <v>0.12587964926555237</v>
      </c>
      <c r="AG90" s="194"/>
      <c r="AH90" s="195"/>
      <c r="AI90" s="195"/>
      <c r="AJ90" s="155"/>
      <c r="AK90" s="155"/>
      <c r="AL90" s="155"/>
      <c r="AM90" s="155"/>
      <c r="AN90" s="225"/>
    </row>
    <row r="91" spans="2:40" x14ac:dyDescent="0.3">
      <c r="B91" s="170" t="s">
        <v>90</v>
      </c>
      <c r="C91" s="229">
        <v>11.2866</v>
      </c>
      <c r="D91" s="229">
        <v>17.879250000000003</v>
      </c>
      <c r="E91" s="229">
        <v>20.554439999999996</v>
      </c>
      <c r="F91" s="223">
        <v>18.899429999999999</v>
      </c>
      <c r="G91" s="223"/>
      <c r="H91" s="223"/>
      <c r="I91" s="155"/>
      <c r="J91" s="155"/>
      <c r="K91" s="155"/>
      <c r="L91" s="155"/>
      <c r="M91" s="155"/>
      <c r="O91" s="170" t="str">
        <f t="shared" si="53"/>
        <v>Transmode</v>
      </c>
      <c r="P91" s="229">
        <v>97.368859999999998</v>
      </c>
      <c r="Q91" s="229">
        <v>141.21870000000001</v>
      </c>
      <c r="R91" s="192">
        <v>149.18762999999998</v>
      </c>
      <c r="S91" s="192">
        <v>157.80453999999997</v>
      </c>
      <c r="T91" s="192"/>
      <c r="U91" s="192"/>
      <c r="V91" s="155"/>
      <c r="W91" s="155"/>
      <c r="X91" s="202"/>
      <c r="Y91" s="155"/>
      <c r="Z91" s="155"/>
      <c r="AB91" s="170" t="str">
        <f t="shared" si="55"/>
        <v>Transmode</v>
      </c>
      <c r="AC91" s="194">
        <f t="shared" ref="AC91:AH93" si="60">C91/P91</f>
        <v>0.11591590987097929</v>
      </c>
      <c r="AD91" s="194">
        <f t="shared" si="60"/>
        <v>0.12660681623609338</v>
      </c>
      <c r="AE91" s="194">
        <f t="shared" si="60"/>
        <v>0.13777576599346741</v>
      </c>
      <c r="AF91" s="194">
        <f t="shared" si="60"/>
        <v>0.11976480524578065</v>
      </c>
      <c r="AG91" s="194"/>
      <c r="AH91" s="195"/>
      <c r="AI91" s="227"/>
      <c r="AJ91" s="198"/>
      <c r="AK91" s="198"/>
      <c r="AL91" s="198"/>
      <c r="AM91" s="198"/>
      <c r="AN91" s="225"/>
    </row>
    <row r="92" spans="2:40" x14ac:dyDescent="0.3">
      <c r="B92" s="170" t="s">
        <v>1</v>
      </c>
      <c r="C92" s="223">
        <v>89.081690000000009</v>
      </c>
      <c r="D92" s="223">
        <v>164.2372</v>
      </c>
      <c r="E92" s="223">
        <v>-313.31572000000006</v>
      </c>
      <c r="F92" s="223">
        <v>249</v>
      </c>
      <c r="G92" s="223"/>
      <c r="H92" s="223"/>
      <c r="I92" s="223"/>
      <c r="J92" s="223"/>
      <c r="K92" s="223"/>
      <c r="L92" s="223"/>
      <c r="M92" s="223"/>
      <c r="O92" s="170" t="str">
        <f t="shared" si="53"/>
        <v>ZTE</v>
      </c>
      <c r="P92" s="223">
        <v>10401.296317</v>
      </c>
      <c r="Q92" s="223">
        <v>13670</v>
      </c>
      <c r="R92" s="192">
        <v>13327.303400000001</v>
      </c>
      <c r="S92" s="192">
        <v>12142.275373299999</v>
      </c>
      <c r="T92" s="192"/>
      <c r="U92" s="192"/>
      <c r="V92" s="192"/>
      <c r="W92" s="192"/>
      <c r="X92" s="192"/>
      <c r="Y92" s="192"/>
      <c r="Z92" s="192"/>
      <c r="AB92" s="170" t="str">
        <f t="shared" si="55"/>
        <v>ZTE</v>
      </c>
      <c r="AC92" s="194">
        <f t="shared" si="60"/>
        <v>8.5644795884147491E-3</v>
      </c>
      <c r="AD92" s="194">
        <f t="shared" si="60"/>
        <v>1.2014425749817119E-2</v>
      </c>
      <c r="AE92" s="194">
        <f t="shared" si="60"/>
        <v>-2.350931096833888E-2</v>
      </c>
      <c r="AF92" s="194">
        <f t="shared" si="60"/>
        <v>2.050686484573833E-2</v>
      </c>
      <c r="AG92" s="194"/>
      <c r="AH92" s="195"/>
      <c r="AI92" s="195"/>
      <c r="AJ92" s="195"/>
      <c r="AK92" s="195"/>
      <c r="AL92" s="195"/>
      <c r="AM92" s="195"/>
      <c r="AN92" s="216"/>
    </row>
    <row r="93" spans="2:40" x14ac:dyDescent="0.3">
      <c r="B93" s="170" t="s">
        <v>93</v>
      </c>
      <c r="C93" s="173">
        <f>SUM(C73:C92)</f>
        <v>16119.412841111149</v>
      </c>
      <c r="D93" s="173">
        <f t="shared" ref="D93:M93" si="61">SUM(D73:D92)</f>
        <v>11407.538946315002</v>
      </c>
      <c r="E93" s="173">
        <f t="shared" si="61"/>
        <v>7424.7299917276941</v>
      </c>
      <c r="F93" s="173">
        <f t="shared" si="61"/>
        <v>14049.366677016651</v>
      </c>
      <c r="G93" s="173"/>
      <c r="H93" s="173"/>
      <c r="I93" s="173"/>
      <c r="J93" s="173"/>
      <c r="K93" s="173"/>
      <c r="L93" s="173"/>
      <c r="M93" s="173"/>
      <c r="O93" s="170" t="s">
        <v>93</v>
      </c>
      <c r="P93" s="173">
        <f t="shared" ref="P93:X93" si="62">SUM(P73:P92)</f>
        <v>165568.49223023831</v>
      </c>
      <c r="Q93" s="173">
        <f t="shared" si="62"/>
        <v>186988.09847962603</v>
      </c>
      <c r="R93" s="173">
        <f t="shared" si="62"/>
        <v>187729.53932881361</v>
      </c>
      <c r="S93" s="173">
        <f t="shared" si="62"/>
        <v>192535.7097627382</v>
      </c>
      <c r="T93" s="173"/>
      <c r="U93" s="173"/>
      <c r="V93" s="173"/>
      <c r="W93" s="173"/>
      <c r="X93" s="173"/>
      <c r="Y93" s="173"/>
      <c r="Z93" s="173"/>
      <c r="AB93" s="205" t="s">
        <v>76</v>
      </c>
      <c r="AC93" s="206">
        <f t="shared" si="60"/>
        <v>9.73579732712406E-2</v>
      </c>
      <c r="AD93" s="206">
        <f t="shared" si="60"/>
        <v>6.1006764810531258E-2</v>
      </c>
      <c r="AE93" s="206">
        <f t="shared" si="60"/>
        <v>3.9550142285935452E-2</v>
      </c>
      <c r="AF93" s="206">
        <f t="shared" si="60"/>
        <v>7.2970186643972118E-2</v>
      </c>
      <c r="AG93" s="206"/>
      <c r="AH93" s="232"/>
      <c r="AI93" s="233"/>
      <c r="AJ93" s="233"/>
      <c r="AK93" s="233"/>
      <c r="AL93" s="233"/>
      <c r="AM93" s="287"/>
    </row>
    <row r="94" spans="2:40" x14ac:dyDescent="0.3">
      <c r="B94" s="234" t="s">
        <v>91</v>
      </c>
      <c r="O94" s="184" t="s">
        <v>48</v>
      </c>
      <c r="P94" s="207"/>
      <c r="Q94" s="207">
        <f t="shared" ref="Q94:Y94" si="63">Q93/P93-1</f>
        <v>0.12937006287163499</v>
      </c>
      <c r="R94" s="207">
        <f t="shared" si="63"/>
        <v>3.9651766888701978E-3</v>
      </c>
      <c r="S94" s="207">
        <f t="shared" si="63"/>
        <v>2.560156729254226E-2</v>
      </c>
      <c r="T94" s="207"/>
      <c r="U94" s="207"/>
      <c r="V94" s="207"/>
      <c r="W94" s="207"/>
      <c r="X94" s="207"/>
      <c r="Y94" s="207"/>
      <c r="Z94" s="207"/>
      <c r="AB94" s="208" t="s">
        <v>107</v>
      </c>
      <c r="AC94" s="209">
        <f t="shared" ref="AC94:AI94" si="64">AVERAGE(AC73:AC92)</f>
        <v>6.0917359528479202E-2</v>
      </c>
      <c r="AD94" s="209">
        <f t="shared" si="64"/>
        <v>4.4348010964746006E-2</v>
      </c>
      <c r="AE94" s="209">
        <f t="shared" si="64"/>
        <v>1.6286384175703179E-2</v>
      </c>
      <c r="AF94" s="209">
        <f t="shared" si="64"/>
        <v>5.2003879194764992E-2</v>
      </c>
      <c r="AG94" s="209"/>
      <c r="AH94" s="209"/>
      <c r="AI94" s="221"/>
      <c r="AJ94" s="221"/>
      <c r="AK94" s="221"/>
      <c r="AL94" s="221"/>
      <c r="AM94" s="288"/>
    </row>
    <row r="95" spans="2:40" x14ac:dyDescent="0.3">
      <c r="B95" s="235" t="s">
        <v>111</v>
      </c>
      <c r="C95" s="236">
        <f t="shared" ref="C95:H95" si="65">C73+C74+C75+C78+C83+C85+C86+C91+C92</f>
        <v>4932.8709425619199</v>
      </c>
      <c r="D95" s="236">
        <f t="shared" si="65"/>
        <v>4802.6923135999996</v>
      </c>
      <c r="E95" s="236">
        <f t="shared" si="65"/>
        <v>1368.1447100000003</v>
      </c>
      <c r="F95" s="236">
        <f t="shared" si="65"/>
        <v>3779.7977627999999</v>
      </c>
      <c r="G95" s="236"/>
      <c r="H95" s="236"/>
      <c r="I95" s="236"/>
      <c r="J95" s="236"/>
      <c r="K95" s="236"/>
      <c r="L95" s="236"/>
      <c r="M95" s="236"/>
      <c r="O95" s="235" t="s">
        <v>111</v>
      </c>
      <c r="P95" s="236">
        <f t="shared" ref="P95:U95" si="66">P73+P74+P75+P78+P83+P85+P86+P91+P92</f>
        <v>90424.830551700012</v>
      </c>
      <c r="Q95" s="236">
        <f t="shared" si="66"/>
        <v>105386.55859499998</v>
      </c>
      <c r="R95" s="236">
        <f t="shared" si="66"/>
        <v>103900.45122040001</v>
      </c>
      <c r="S95" s="236">
        <f>S73+S74+S75+S78+S83+S85+S86+S91+S92</f>
        <v>108695.2327139</v>
      </c>
      <c r="T95" s="236"/>
      <c r="U95" s="236"/>
      <c r="V95" s="236"/>
      <c r="W95" s="236"/>
      <c r="X95" s="236"/>
      <c r="Y95" s="236"/>
      <c r="Z95" s="236"/>
      <c r="AA95" s="371" t="e">
        <f>L95/Y95</f>
        <v>#DIV/0!</v>
      </c>
      <c r="AB95" s="237" t="str">
        <f>B95</f>
        <v>Telecom</v>
      </c>
      <c r="AC95" s="194">
        <f t="shared" ref="AC95:AM96" si="67">C95/P95</f>
        <v>5.4552172367539821E-2</v>
      </c>
      <c r="AD95" s="194">
        <f t="shared" si="67"/>
        <v>4.5572152441723829E-2</v>
      </c>
      <c r="AE95" s="194">
        <f t="shared" si="67"/>
        <v>1.316784185179146E-2</v>
      </c>
      <c r="AF95" s="194">
        <f t="shared" si="67"/>
        <v>3.477427361279882E-2</v>
      </c>
      <c r="AG95" s="194"/>
      <c r="AH95" s="238"/>
      <c r="AI95" s="239"/>
      <c r="AJ95" s="239"/>
      <c r="AK95" s="239"/>
      <c r="AL95" s="239"/>
      <c r="AM95" s="312"/>
    </row>
    <row r="96" spans="2:40" ht="13.5" customHeight="1" x14ac:dyDescent="0.3">
      <c r="B96" s="240" t="s">
        <v>112</v>
      </c>
      <c r="C96" s="236">
        <f>C93-C95</f>
        <v>11186.541898549229</v>
      </c>
      <c r="D96" s="236">
        <f t="shared" ref="D96:I96" si="68">D93-D95</f>
        <v>6604.8466327150027</v>
      </c>
      <c r="E96" s="236">
        <f t="shared" si="68"/>
        <v>6056.5852817276937</v>
      </c>
      <c r="F96" s="236">
        <f t="shared" si="68"/>
        <v>10269.568914216652</v>
      </c>
      <c r="G96" s="236"/>
      <c r="H96" s="236"/>
      <c r="I96" s="236"/>
      <c r="J96" s="236"/>
      <c r="K96" s="236"/>
      <c r="L96" s="236"/>
      <c r="M96" s="236"/>
      <c r="O96" s="240" t="s">
        <v>112</v>
      </c>
      <c r="P96" s="236">
        <f t="shared" ref="P96:V96" si="69">P93-P95</f>
        <v>75143.661678538294</v>
      </c>
      <c r="Q96" s="236">
        <f t="shared" si="69"/>
        <v>81601.53988462605</v>
      </c>
      <c r="R96" s="236">
        <f t="shared" si="69"/>
        <v>83829.088108413605</v>
      </c>
      <c r="S96" s="236">
        <f t="shared" si="69"/>
        <v>83840.477048838206</v>
      </c>
      <c r="T96" s="236"/>
      <c r="U96" s="236"/>
      <c r="V96" s="236"/>
      <c r="W96" s="236"/>
      <c r="X96" s="236"/>
      <c r="Y96" s="236"/>
      <c r="Z96" s="236"/>
      <c r="AB96" s="237" t="str">
        <f>B96</f>
        <v>Datacom</v>
      </c>
      <c r="AC96" s="194">
        <f t="shared" si="67"/>
        <v>0.14886873554824659</v>
      </c>
      <c r="AD96" s="194">
        <f t="shared" si="67"/>
        <v>8.0940220516100503E-2</v>
      </c>
      <c r="AE96" s="194">
        <f t="shared" si="67"/>
        <v>7.2249208698237255E-2</v>
      </c>
      <c r="AF96" s="194">
        <f t="shared" si="67"/>
        <v>0.12248939027666184</v>
      </c>
      <c r="AG96" s="194"/>
      <c r="AH96" s="238"/>
      <c r="AI96" s="239"/>
      <c r="AJ96" s="239"/>
      <c r="AK96" s="239"/>
      <c r="AL96" s="239"/>
      <c r="AM96" s="312"/>
    </row>
    <row r="97" spans="1:40" x14ac:dyDescent="0.3">
      <c r="B97" s="241"/>
      <c r="C97" s="236"/>
      <c r="D97" s="236"/>
      <c r="E97" s="236"/>
      <c r="F97" s="236"/>
      <c r="G97" s="207"/>
      <c r="H97" s="207"/>
      <c r="I97" s="207"/>
      <c r="J97" s="207"/>
      <c r="K97" s="207"/>
      <c r="L97" s="207"/>
      <c r="M97" s="207"/>
      <c r="O97" s="241"/>
      <c r="P97" s="236"/>
      <c r="Q97" s="236"/>
      <c r="R97" s="236"/>
      <c r="S97" s="236"/>
      <c r="T97" s="236"/>
      <c r="U97" s="236"/>
      <c r="V97" s="236"/>
      <c r="W97" s="236"/>
      <c r="X97" s="236"/>
      <c r="Y97" s="236"/>
      <c r="Z97" s="236"/>
      <c r="AC97" s="242"/>
      <c r="AD97" s="242"/>
      <c r="AE97" s="242"/>
      <c r="AF97" s="242"/>
      <c r="AG97" s="242"/>
      <c r="AH97" s="242"/>
      <c r="AI97" s="242"/>
    </row>
    <row r="98" spans="1:40" x14ac:dyDescent="0.3">
      <c r="AC98" s="285">
        <f t="shared" ref="AC98:AH98" si="70">(C74+C75+C78+C86+C89)/(P74+P75+P78+P86+P89)</f>
        <v>2.3937690888222042E-2</v>
      </c>
      <c r="AD98" s="285">
        <f t="shared" si="70"/>
        <v>-1.7471438763277159E-2</v>
      </c>
      <c r="AE98" s="285">
        <f t="shared" si="70"/>
        <v>-0.16911858919903189</v>
      </c>
      <c r="AF98" s="285">
        <f t="shared" si="70"/>
        <v>-4.6363077631646855E-2</v>
      </c>
      <c r="AG98" s="285" t="e">
        <f t="shared" si="70"/>
        <v>#DIV/0!</v>
      </c>
      <c r="AH98" s="285" t="e">
        <f t="shared" si="70"/>
        <v>#DIV/0!</v>
      </c>
      <c r="AI98" s="285" t="e">
        <f>(I74+I78+I86+I89)/(V74+V78+V86+V89)</f>
        <v>#DIV/0!</v>
      </c>
      <c r="AJ98" s="285" t="e">
        <f>(J74+J78+J86+J89)/(W74+W78+W86+W89)</f>
        <v>#DIV/0!</v>
      </c>
      <c r="AK98" s="285"/>
      <c r="AL98" s="332" t="s">
        <v>214</v>
      </c>
    </row>
    <row r="99" spans="1:40" ht="15.5" x14ac:dyDescent="0.35">
      <c r="B99" s="175" t="s">
        <v>124</v>
      </c>
      <c r="D99" s="176"/>
      <c r="F99" s="177" t="s">
        <v>149</v>
      </c>
      <c r="G99" s="176"/>
      <c r="H99" s="176"/>
      <c r="I99" s="176"/>
      <c r="J99" s="176"/>
      <c r="K99" s="176"/>
      <c r="L99" s="176"/>
      <c r="M99" s="178"/>
      <c r="O99" s="175" t="s">
        <v>88</v>
      </c>
      <c r="Q99" s="178"/>
      <c r="S99" s="177" t="s">
        <v>149</v>
      </c>
      <c r="AB99" s="175" t="s">
        <v>89</v>
      </c>
    </row>
    <row r="100" spans="1:40" ht="14.5" x14ac:dyDescent="0.35">
      <c r="B100" s="314" t="s">
        <v>166</v>
      </c>
      <c r="C100" s="167">
        <v>2010</v>
      </c>
      <c r="D100" s="167">
        <v>2011</v>
      </c>
      <c r="E100" s="167">
        <v>2012</v>
      </c>
      <c r="F100" s="167">
        <v>2013</v>
      </c>
      <c r="G100" s="167">
        <v>2014</v>
      </c>
      <c r="H100" s="167">
        <v>2015</v>
      </c>
      <c r="I100" s="167">
        <v>2016</v>
      </c>
      <c r="J100" s="167">
        <v>2017</v>
      </c>
      <c r="K100" s="167">
        <v>2018</v>
      </c>
      <c r="L100" s="167">
        <v>2019</v>
      </c>
      <c r="M100" s="167">
        <v>2020</v>
      </c>
      <c r="O100" s="166" t="str">
        <f t="shared" ref="O100:O126" si="71">B100</f>
        <v>Semiconductor ICs</v>
      </c>
      <c r="P100" s="167">
        <v>2010</v>
      </c>
      <c r="Q100" s="167">
        <v>2011</v>
      </c>
      <c r="R100" s="167">
        <v>2012</v>
      </c>
      <c r="S100" s="167">
        <v>2013</v>
      </c>
      <c r="T100" s="167">
        <v>2014</v>
      </c>
      <c r="U100" s="167">
        <v>2015</v>
      </c>
      <c r="V100" s="167">
        <v>2016</v>
      </c>
      <c r="W100" s="167">
        <v>2017</v>
      </c>
      <c r="X100" s="167">
        <v>2018</v>
      </c>
      <c r="Y100" s="167">
        <v>2019</v>
      </c>
      <c r="Z100" s="167">
        <v>2020</v>
      </c>
      <c r="AB100" s="166" t="str">
        <f>B100</f>
        <v>Semiconductor ICs</v>
      </c>
      <c r="AC100" s="167">
        <v>2010</v>
      </c>
      <c r="AD100" s="167">
        <v>2011</v>
      </c>
      <c r="AE100" s="167">
        <v>2012</v>
      </c>
      <c r="AF100" s="167">
        <v>2013</v>
      </c>
      <c r="AG100" s="167">
        <v>2014</v>
      </c>
      <c r="AH100" s="167">
        <v>2015</v>
      </c>
      <c r="AI100" s="167">
        <v>2016</v>
      </c>
      <c r="AJ100" s="167">
        <v>2017</v>
      </c>
      <c r="AK100" s="167">
        <v>2018</v>
      </c>
      <c r="AL100" s="167">
        <v>2019</v>
      </c>
      <c r="AM100" s="189">
        <f t="shared" ref="AM100" si="72">AM9</f>
        <v>2020</v>
      </c>
      <c r="AN100" s="211" t="s">
        <v>110</v>
      </c>
    </row>
    <row r="101" spans="1:40" s="160" customFormat="1" x14ac:dyDescent="0.3">
      <c r="A101"/>
      <c r="B101" s="168" t="s">
        <v>62</v>
      </c>
      <c r="C101" s="339">
        <v>783</v>
      </c>
      <c r="D101" s="339">
        <v>771</v>
      </c>
      <c r="E101" s="339">
        <v>556.80700000000002</v>
      </c>
      <c r="F101" s="342">
        <v>440.1</v>
      </c>
      <c r="G101" s="342"/>
      <c r="H101" s="342"/>
      <c r="I101" s="429"/>
      <c r="J101" s="430"/>
      <c r="K101" s="431"/>
      <c r="L101" s="158"/>
      <c r="M101" s="158"/>
      <c r="N101" s="161"/>
      <c r="O101" s="168" t="str">
        <f t="shared" si="71"/>
        <v>Altera</v>
      </c>
      <c r="P101" s="339">
        <v>1954</v>
      </c>
      <c r="Q101" s="339">
        <v>2064</v>
      </c>
      <c r="R101" s="339">
        <v>1783.0350000000001</v>
      </c>
      <c r="S101" s="339">
        <v>1732.5719999999999</v>
      </c>
      <c r="T101" s="339"/>
      <c r="U101" s="339"/>
      <c r="V101" s="429"/>
      <c r="W101" s="430"/>
      <c r="X101" s="431"/>
      <c r="Y101" s="158"/>
      <c r="Z101" s="158"/>
      <c r="AB101" s="170" t="str">
        <f t="shared" ref="AB101:AB126" si="73">O101</f>
        <v>Altera</v>
      </c>
      <c r="AC101" s="194">
        <f t="shared" ref="AC101:AH102" si="74">C101/P101</f>
        <v>0.40071647901740021</v>
      </c>
      <c r="AD101" s="194">
        <f t="shared" si="74"/>
        <v>0.37354651162790697</v>
      </c>
      <c r="AE101" s="194">
        <f t="shared" si="74"/>
        <v>0.31228046561060213</v>
      </c>
      <c r="AF101" s="194">
        <f t="shared" si="74"/>
        <v>0.25401541754108925</v>
      </c>
      <c r="AG101" s="194"/>
      <c r="AH101" s="194"/>
      <c r="AI101" s="429"/>
      <c r="AJ101" s="430"/>
      <c r="AK101" s="431"/>
      <c r="AL101" s="198"/>
      <c r="AM101" s="199"/>
      <c r="AN101" s="225"/>
    </row>
    <row r="102" spans="1:40" x14ac:dyDescent="0.3">
      <c r="B102" s="170" t="s">
        <v>26</v>
      </c>
      <c r="C102" s="342">
        <v>-1.01</v>
      </c>
      <c r="D102" s="342">
        <v>-19.100000000000001</v>
      </c>
      <c r="E102" s="342">
        <v>-184.09100000000001</v>
      </c>
      <c r="F102" s="342">
        <v>-59</v>
      </c>
      <c r="G102" s="342"/>
      <c r="H102" s="342"/>
      <c r="I102" s="342"/>
      <c r="J102" s="432"/>
      <c r="K102" s="431"/>
      <c r="L102" s="172"/>
      <c r="M102" s="172"/>
      <c r="N102" s="278"/>
      <c r="O102" s="170" t="str">
        <f t="shared" si="71"/>
        <v>AMCC</v>
      </c>
      <c r="P102" s="339">
        <v>246.7</v>
      </c>
      <c r="Q102" s="339">
        <v>240.7</v>
      </c>
      <c r="R102" s="339">
        <v>188.083</v>
      </c>
      <c r="S102" s="339">
        <v>220.6</v>
      </c>
      <c r="T102" s="339"/>
      <c r="U102" s="339"/>
      <c r="V102" s="339"/>
      <c r="W102" s="432"/>
      <c r="X102" s="431"/>
      <c r="Y102" s="158"/>
      <c r="Z102" s="172"/>
      <c r="AB102" s="170" t="str">
        <f t="shared" si="73"/>
        <v>AMCC</v>
      </c>
      <c r="AC102" s="194">
        <f t="shared" si="74"/>
        <v>-4.0940413457640863E-3</v>
      </c>
      <c r="AD102" s="194">
        <f t="shared" si="74"/>
        <v>-7.9351890319900295E-2</v>
      </c>
      <c r="AE102" s="194">
        <f t="shared" si="74"/>
        <v>-0.97877532791374022</v>
      </c>
      <c r="AF102" s="194">
        <f t="shared" si="74"/>
        <v>-0.26745240253853131</v>
      </c>
      <c r="AG102" s="194"/>
      <c r="AH102" s="194"/>
      <c r="AI102" s="194"/>
      <c r="AJ102" s="432"/>
      <c r="AK102" s="431"/>
      <c r="AL102" s="198"/>
      <c r="AM102" s="199"/>
      <c r="AN102" s="225"/>
    </row>
    <row r="103" spans="1:40" x14ac:dyDescent="0.3">
      <c r="B103" s="170" t="s">
        <v>232</v>
      </c>
      <c r="C103" s="342">
        <v>471</v>
      </c>
      <c r="D103" s="342">
        <v>491</v>
      </c>
      <c r="E103" s="342">
        <v>-1183</v>
      </c>
      <c r="F103" s="342">
        <v>-83</v>
      </c>
      <c r="G103" s="342"/>
      <c r="H103" s="342"/>
      <c r="I103" s="342"/>
      <c r="J103" s="342"/>
      <c r="K103" s="342"/>
      <c r="L103" s="377"/>
      <c r="M103" s="342"/>
      <c r="N103" s="278"/>
      <c r="O103" s="170" t="str">
        <f t="shared" si="71"/>
        <v>AMD</v>
      </c>
      <c r="P103" s="339">
        <v>6494</v>
      </c>
      <c r="Q103" s="339">
        <v>6558</v>
      </c>
      <c r="R103" s="339">
        <v>5422</v>
      </c>
      <c r="S103" s="339">
        <v>5299</v>
      </c>
      <c r="T103" s="339"/>
      <c r="U103" s="339"/>
      <c r="V103" s="339"/>
      <c r="W103" s="339"/>
      <c r="X103" s="339"/>
      <c r="Y103" s="339"/>
      <c r="Z103" s="339"/>
      <c r="AB103" s="170" t="str">
        <f t="shared" si="73"/>
        <v>AMD</v>
      </c>
      <c r="AC103" s="194"/>
      <c r="AD103" s="194"/>
      <c r="AE103" s="194">
        <f t="shared" ref="AE103:AH107" si="75">E103/R103</f>
        <v>-0.21818517152342309</v>
      </c>
      <c r="AF103" s="194">
        <f t="shared" si="75"/>
        <v>-1.5663332704283828E-2</v>
      </c>
      <c r="AG103" s="194"/>
      <c r="AH103" s="194"/>
      <c r="AI103" s="194"/>
      <c r="AJ103" s="194"/>
      <c r="AK103" s="194"/>
      <c r="AL103" s="194"/>
      <c r="AM103" s="194"/>
      <c r="AN103" s="216"/>
    </row>
    <row r="104" spans="1:40" x14ac:dyDescent="0.3">
      <c r="B104" s="170" t="s">
        <v>65</v>
      </c>
      <c r="C104" s="342">
        <v>711</v>
      </c>
      <c r="D104" s="342">
        <v>861</v>
      </c>
      <c r="E104" s="342">
        <v>651.23599999999999</v>
      </c>
      <c r="F104" s="342">
        <v>673.48699999999997</v>
      </c>
      <c r="G104" s="342"/>
      <c r="H104" s="342"/>
      <c r="I104" s="342"/>
      <c r="J104" s="342"/>
      <c r="K104" s="343"/>
      <c r="L104" s="378"/>
      <c r="M104" s="169"/>
      <c r="N104" s="278"/>
      <c r="O104" s="170" t="str">
        <f t="shared" si="71"/>
        <v>Analog Devices</v>
      </c>
      <c r="P104" s="339">
        <v>2761</v>
      </c>
      <c r="Q104" s="339">
        <v>2993</v>
      </c>
      <c r="R104" s="339">
        <v>2701.1419999999998</v>
      </c>
      <c r="S104" s="339">
        <v>2633.6889999999999</v>
      </c>
      <c r="T104" s="339"/>
      <c r="U104" s="339"/>
      <c r="V104" s="340"/>
      <c r="W104" s="340"/>
      <c r="X104" s="341"/>
      <c r="Y104" s="353"/>
      <c r="Z104" s="353"/>
      <c r="AB104" s="170" t="str">
        <f t="shared" si="73"/>
        <v>Analog Devices</v>
      </c>
      <c r="AC104" s="194">
        <f t="shared" ref="AC104:AC127" si="76">C104/P104</f>
        <v>0.2575153929735603</v>
      </c>
      <c r="AD104" s="194">
        <f t="shared" ref="AD104:AD127" si="77">D104/Q104</f>
        <v>0.28767123287671231</v>
      </c>
      <c r="AE104" s="194">
        <f t="shared" si="75"/>
        <v>0.24109654361007307</v>
      </c>
      <c r="AF104" s="194">
        <f t="shared" si="75"/>
        <v>0.25572001857470644</v>
      </c>
      <c r="AG104" s="194"/>
      <c r="AH104" s="194"/>
      <c r="AI104" s="194"/>
      <c r="AJ104" s="194"/>
      <c r="AK104" s="194"/>
      <c r="AL104" s="194"/>
      <c r="AM104" s="194"/>
      <c r="AN104" s="216"/>
    </row>
    <row r="105" spans="1:40" x14ac:dyDescent="0.3">
      <c r="B105" s="170" t="s">
        <v>9</v>
      </c>
      <c r="C105" s="342">
        <f>511+40</f>
        <v>551</v>
      </c>
      <c r="D105" s="342">
        <f>558+332</f>
        <v>890</v>
      </c>
      <c r="E105" s="342">
        <f>563+196</f>
        <v>759</v>
      </c>
      <c r="F105" s="347">
        <f>552+125</f>
        <v>677</v>
      </c>
      <c r="G105" s="347"/>
      <c r="H105" s="342"/>
      <c r="I105" s="433"/>
      <c r="J105" s="430"/>
      <c r="K105" s="431"/>
      <c r="L105" s="379"/>
      <c r="M105" s="158"/>
      <c r="N105" s="278"/>
      <c r="O105" s="170" t="str">
        <f t="shared" si="71"/>
        <v>Avago</v>
      </c>
      <c r="P105" s="339">
        <f>2187+1869</f>
        <v>4056</v>
      </c>
      <c r="Q105" s="339">
        <f>2351.56+2044</f>
        <v>4395.5599999999995</v>
      </c>
      <c r="R105" s="339">
        <f>2377+2506</f>
        <v>4883</v>
      </c>
      <c r="S105" s="339">
        <f>2520+2370</f>
        <v>4890</v>
      </c>
      <c r="T105" s="339"/>
      <c r="U105" s="339"/>
      <c r="V105" s="433"/>
      <c r="W105" s="430"/>
      <c r="X105" s="431"/>
      <c r="Y105" s="158"/>
      <c r="Z105" s="158"/>
      <c r="AB105" s="170" t="str">
        <f t="shared" si="73"/>
        <v>Avago</v>
      </c>
      <c r="AC105" s="194">
        <f t="shared" si="76"/>
        <v>0.13584812623274162</v>
      </c>
      <c r="AD105" s="194">
        <f t="shared" si="77"/>
        <v>0.20247704501815469</v>
      </c>
      <c r="AE105" s="194">
        <f t="shared" si="75"/>
        <v>0.15543723121032152</v>
      </c>
      <c r="AF105" s="194">
        <f t="shared" si="75"/>
        <v>0.13844580777096113</v>
      </c>
      <c r="AG105" s="194"/>
      <c r="AH105" s="194"/>
      <c r="AI105" s="433"/>
      <c r="AJ105" s="430"/>
      <c r="AK105" s="431"/>
      <c r="AL105" s="198"/>
      <c r="AM105" s="199"/>
      <c r="AN105" s="225"/>
    </row>
    <row r="106" spans="1:40" x14ac:dyDescent="0.3">
      <c r="B106" s="170" t="s">
        <v>27</v>
      </c>
      <c r="C106" s="342">
        <v>1081.8</v>
      </c>
      <c r="D106" s="342">
        <v>927</v>
      </c>
      <c r="E106" s="342">
        <v>719</v>
      </c>
      <c r="F106" s="342">
        <v>424</v>
      </c>
      <c r="G106" s="342"/>
      <c r="H106" s="342"/>
      <c r="I106" s="342"/>
      <c r="J106" s="342"/>
      <c r="K106" s="343"/>
      <c r="L106" s="377"/>
      <c r="M106" s="169"/>
      <c r="N106" s="278"/>
      <c r="O106" s="170" t="str">
        <f t="shared" si="71"/>
        <v>Broadcom</v>
      </c>
      <c r="P106" s="339">
        <v>6818</v>
      </c>
      <c r="Q106" s="339">
        <v>7389</v>
      </c>
      <c r="R106" s="339">
        <v>8006</v>
      </c>
      <c r="S106" s="339">
        <v>8305</v>
      </c>
      <c r="T106" s="339"/>
      <c r="U106" s="339"/>
      <c r="V106" s="339"/>
      <c r="W106" s="339"/>
      <c r="X106" s="345"/>
      <c r="Y106" s="353"/>
      <c r="Z106" s="353"/>
      <c r="AB106" s="170" t="str">
        <f t="shared" si="73"/>
        <v>Broadcom</v>
      </c>
      <c r="AC106" s="194">
        <f t="shared" si="76"/>
        <v>0.15866823115283074</v>
      </c>
      <c r="AD106" s="194">
        <f t="shared" si="77"/>
        <v>0.12545676004872108</v>
      </c>
      <c r="AE106" s="194">
        <f t="shared" si="75"/>
        <v>8.9807644266799894E-2</v>
      </c>
      <c r="AF106" s="194">
        <f t="shared" si="75"/>
        <v>5.1053582179409994E-2</v>
      </c>
      <c r="AG106" s="194"/>
      <c r="AH106" s="194"/>
      <c r="AI106" s="194"/>
      <c r="AJ106" s="194"/>
      <c r="AK106" s="194"/>
      <c r="AL106" s="194"/>
      <c r="AM106" s="194"/>
      <c r="AN106" s="216"/>
    </row>
    <row r="107" spans="1:40" x14ac:dyDescent="0.3">
      <c r="B107" s="170" t="s">
        <v>146</v>
      </c>
      <c r="C107" s="339">
        <v>37</v>
      </c>
      <c r="D107" s="343">
        <v>0</v>
      </c>
      <c r="E107" s="343">
        <v>-113</v>
      </c>
      <c r="F107" s="343">
        <v>-3</v>
      </c>
      <c r="G107" s="343"/>
      <c r="H107" s="343"/>
      <c r="I107" s="343"/>
      <c r="J107" s="343"/>
      <c r="K107" s="338"/>
      <c r="L107" s="158"/>
      <c r="M107" s="172"/>
      <c r="N107" s="278"/>
      <c r="O107" s="170" t="str">
        <f t="shared" si="71"/>
        <v>Cavium</v>
      </c>
      <c r="P107" s="339">
        <v>207</v>
      </c>
      <c r="Q107" s="339">
        <v>259</v>
      </c>
      <c r="R107" s="339">
        <v>235</v>
      </c>
      <c r="S107" s="339">
        <v>304</v>
      </c>
      <c r="T107" s="339"/>
      <c r="U107" s="339"/>
      <c r="V107" s="339"/>
      <c r="W107" s="342"/>
      <c r="X107" s="338"/>
      <c r="Y107" s="158"/>
      <c r="Z107" s="158"/>
      <c r="AB107" s="170" t="str">
        <f t="shared" si="73"/>
        <v>Cavium</v>
      </c>
      <c r="AC107" s="194">
        <f t="shared" si="76"/>
        <v>0.17874396135265699</v>
      </c>
      <c r="AD107" s="194">
        <f t="shared" si="77"/>
        <v>0</v>
      </c>
      <c r="AE107" s="194">
        <f t="shared" si="75"/>
        <v>-0.48085106382978721</v>
      </c>
      <c r="AF107" s="194">
        <f t="shared" si="75"/>
        <v>-9.8684210526315784E-3</v>
      </c>
      <c r="AG107" s="194"/>
      <c r="AH107" s="194"/>
      <c r="AI107" s="194"/>
      <c r="AJ107" s="194"/>
      <c r="AK107" s="338"/>
      <c r="AL107" s="198"/>
      <c r="AM107" s="198"/>
      <c r="AN107" s="158"/>
    </row>
    <row r="108" spans="1:40" x14ac:dyDescent="0.3">
      <c r="B108" s="170" t="s">
        <v>202</v>
      </c>
      <c r="C108" s="343">
        <v>-1053</v>
      </c>
      <c r="D108" s="343">
        <v>-410</v>
      </c>
      <c r="E108" s="343">
        <v>-108</v>
      </c>
      <c r="F108" s="343">
        <v>-208</v>
      </c>
      <c r="G108" s="343"/>
      <c r="H108" s="428"/>
      <c r="I108" s="417"/>
      <c r="J108" s="417"/>
      <c r="K108" s="418"/>
      <c r="L108" s="172"/>
      <c r="M108" s="158"/>
      <c r="N108" s="278"/>
      <c r="O108" s="170" t="str">
        <f t="shared" si="71"/>
        <v xml:space="preserve">Freescale </v>
      </c>
      <c r="P108" s="339">
        <v>4631</v>
      </c>
      <c r="Q108" s="339">
        <v>4369</v>
      </c>
      <c r="R108" s="343">
        <v>4004</v>
      </c>
      <c r="S108" s="343">
        <v>4322</v>
      </c>
      <c r="T108" s="343"/>
      <c r="U108" s="428"/>
      <c r="V108" s="417"/>
      <c r="W108" s="417"/>
      <c r="X108" s="418"/>
      <c r="Y108" s="158"/>
      <c r="Z108" s="158"/>
      <c r="AB108" s="170" t="str">
        <f t="shared" si="73"/>
        <v xml:space="preserve">Freescale </v>
      </c>
      <c r="AC108" s="194">
        <f t="shared" si="76"/>
        <v>-0.227380695314187</v>
      </c>
      <c r="AD108" s="194">
        <f t="shared" si="77"/>
        <v>-9.3842984664682993E-2</v>
      </c>
      <c r="AE108" s="194">
        <f t="shared" ref="AE108:AE127" si="78">E108/R108</f>
        <v>-2.6973026973026972E-2</v>
      </c>
      <c r="AF108" s="194">
        <f t="shared" ref="AF108:AF127" si="79">F108/S108</f>
        <v>-4.8125867653863952E-2</v>
      </c>
      <c r="AG108" s="194"/>
      <c r="AH108" s="428"/>
      <c r="AI108" s="417"/>
      <c r="AJ108" s="417"/>
      <c r="AK108" s="418"/>
      <c r="AL108" s="198"/>
      <c r="AM108" s="199"/>
      <c r="AN108" s="225"/>
    </row>
    <row r="109" spans="1:40" x14ac:dyDescent="0.3">
      <c r="B109" s="170" t="s">
        <v>203</v>
      </c>
      <c r="C109" s="339">
        <v>5.3</v>
      </c>
      <c r="D109" s="343">
        <v>1.9</v>
      </c>
      <c r="E109" s="343">
        <v>-20.7</v>
      </c>
      <c r="F109" s="343">
        <v>-13.2</v>
      </c>
      <c r="G109" s="343"/>
      <c r="H109" s="343"/>
      <c r="I109" s="343"/>
      <c r="J109" s="343"/>
      <c r="K109" s="343"/>
      <c r="L109" s="378"/>
      <c r="M109" s="169"/>
      <c r="N109" s="285"/>
      <c r="O109" s="170" t="str">
        <f t="shared" si="71"/>
        <v>Inphi</v>
      </c>
      <c r="P109" s="339">
        <v>83.2</v>
      </c>
      <c r="Q109" s="339">
        <v>79.3</v>
      </c>
      <c r="R109" s="339">
        <v>91.2</v>
      </c>
      <c r="S109" s="339">
        <v>102.7</v>
      </c>
      <c r="T109" s="339"/>
      <c r="U109" s="339"/>
      <c r="V109" s="339"/>
      <c r="W109" s="339"/>
      <c r="X109" s="339"/>
      <c r="Y109" s="353"/>
      <c r="Z109" s="353"/>
      <c r="AB109" s="170" t="str">
        <f t="shared" si="73"/>
        <v>Inphi</v>
      </c>
      <c r="AC109" s="194">
        <f t="shared" si="76"/>
        <v>6.3701923076923073E-2</v>
      </c>
      <c r="AD109" s="194">
        <f t="shared" si="77"/>
        <v>2.3959646910466582E-2</v>
      </c>
      <c r="AE109" s="194">
        <f t="shared" si="78"/>
        <v>-0.2269736842105263</v>
      </c>
      <c r="AF109" s="194">
        <f t="shared" si="79"/>
        <v>-0.1285296981499513</v>
      </c>
      <c r="AG109" s="194"/>
      <c r="AH109" s="194"/>
      <c r="AI109" s="194"/>
      <c r="AJ109" s="194"/>
      <c r="AK109" s="194"/>
      <c r="AL109" s="194"/>
      <c r="AM109" s="194"/>
      <c r="AN109" s="216"/>
    </row>
    <row r="110" spans="1:40" x14ac:dyDescent="0.3">
      <c r="B110" s="170" t="s">
        <v>7</v>
      </c>
      <c r="C110" s="342">
        <v>11464</v>
      </c>
      <c r="D110" s="342">
        <v>12942</v>
      </c>
      <c r="E110" s="342">
        <v>11005</v>
      </c>
      <c r="F110" s="342">
        <v>9620</v>
      </c>
      <c r="G110" s="342"/>
      <c r="H110" s="342"/>
      <c r="I110" s="339"/>
      <c r="J110" s="339"/>
      <c r="K110" s="339"/>
      <c r="L110" s="380"/>
      <c r="M110" s="169"/>
      <c r="N110" s="278"/>
      <c r="O110" s="170" t="str">
        <f t="shared" si="71"/>
        <v>Intel</v>
      </c>
      <c r="P110" s="339">
        <v>43623</v>
      </c>
      <c r="Q110" s="339">
        <v>53999</v>
      </c>
      <c r="R110" s="339">
        <v>53341</v>
      </c>
      <c r="S110" s="339">
        <v>52708</v>
      </c>
      <c r="T110" s="339"/>
      <c r="U110" s="339"/>
      <c r="V110" s="339"/>
      <c r="W110" s="342"/>
      <c r="X110" s="342"/>
      <c r="Y110" s="226"/>
      <c r="Z110" s="226"/>
      <c r="AB110" s="170" t="str">
        <f t="shared" si="73"/>
        <v>Intel</v>
      </c>
      <c r="AC110" s="194">
        <f t="shared" si="76"/>
        <v>0.26279714829333151</v>
      </c>
      <c r="AD110" s="194">
        <f t="shared" si="77"/>
        <v>0.23967110502046335</v>
      </c>
      <c r="AE110" s="194">
        <f t="shared" si="78"/>
        <v>0.20631409234922479</v>
      </c>
      <c r="AF110" s="194">
        <f t="shared" si="79"/>
        <v>0.18251498823707976</v>
      </c>
      <c r="AG110" s="194"/>
      <c r="AH110" s="194"/>
      <c r="AI110" s="194"/>
      <c r="AJ110" s="194"/>
      <c r="AK110" s="194"/>
      <c r="AL110" s="194"/>
      <c r="AM110" s="194"/>
      <c r="AN110" s="216"/>
    </row>
    <row r="111" spans="1:40" x14ac:dyDescent="0.3">
      <c r="B111" s="170" t="s">
        <v>54</v>
      </c>
      <c r="C111" s="342">
        <v>506.11099999999999</v>
      </c>
      <c r="D111" s="342">
        <v>580.78200000000004</v>
      </c>
      <c r="E111" s="342">
        <v>398.11099999999999</v>
      </c>
      <c r="F111" s="342">
        <v>406.92500000000001</v>
      </c>
      <c r="G111" s="342"/>
      <c r="H111" s="342"/>
      <c r="I111" s="339"/>
      <c r="J111" s="428"/>
      <c r="K111" s="418"/>
      <c r="L111" s="158"/>
      <c r="M111" s="158"/>
      <c r="N111" s="278"/>
      <c r="O111" s="170" t="str">
        <f t="shared" si="71"/>
        <v>Linear Technology</v>
      </c>
      <c r="P111" s="339">
        <v>1450</v>
      </c>
      <c r="Q111" s="339">
        <v>1483.962</v>
      </c>
      <c r="R111" s="339">
        <v>1266.6210000000001</v>
      </c>
      <c r="S111" s="339">
        <v>1282.2360000000001</v>
      </c>
      <c r="T111" s="339"/>
      <c r="U111" s="339"/>
      <c r="V111" s="339"/>
      <c r="W111" s="428"/>
      <c r="X111" s="418"/>
      <c r="Y111" s="158"/>
      <c r="Z111" s="158"/>
      <c r="AB111" s="170" t="str">
        <f t="shared" si="73"/>
        <v>Linear Technology</v>
      </c>
      <c r="AC111" s="194">
        <f t="shared" si="76"/>
        <v>0.34904206896551726</v>
      </c>
      <c r="AD111" s="194">
        <f t="shared" si="77"/>
        <v>0.39137255536192977</v>
      </c>
      <c r="AE111" s="194">
        <f t="shared" si="78"/>
        <v>0.31430948957896637</v>
      </c>
      <c r="AF111" s="194">
        <f t="shared" si="79"/>
        <v>0.31735577537988324</v>
      </c>
      <c r="AG111" s="194"/>
      <c r="AH111" s="194"/>
      <c r="AI111" s="194"/>
      <c r="AJ111" s="428"/>
      <c r="AK111" s="418"/>
      <c r="AL111" s="198"/>
      <c r="AM111" s="199"/>
      <c r="AN111" s="225"/>
    </row>
    <row r="112" spans="1:40" x14ac:dyDescent="0.3">
      <c r="B112" s="170" t="s">
        <v>204</v>
      </c>
      <c r="C112" s="342">
        <f>7+22</f>
        <v>29</v>
      </c>
      <c r="D112" s="342">
        <f>-1-8</f>
        <v>-9</v>
      </c>
      <c r="E112" s="348">
        <v>-29.173999999999999</v>
      </c>
      <c r="F112" s="342">
        <v>45.311</v>
      </c>
      <c r="G112" s="343"/>
      <c r="H112" s="343"/>
      <c r="I112" s="343"/>
      <c r="J112" s="343"/>
      <c r="K112" s="343"/>
      <c r="L112" s="378"/>
      <c r="M112" s="169"/>
      <c r="N112" s="278"/>
      <c r="O112" s="170" t="str">
        <f t="shared" si="71"/>
        <v>Macom</v>
      </c>
      <c r="P112" s="339">
        <f>260+P181</f>
        <v>441.69600000000003</v>
      </c>
      <c r="Q112" s="339">
        <f>310+Q181</f>
        <v>465.483</v>
      </c>
      <c r="R112" s="339">
        <f>302+151</f>
        <v>453</v>
      </c>
      <c r="S112" s="339">
        <f>243+319</f>
        <v>562</v>
      </c>
      <c r="T112" s="343"/>
      <c r="U112" s="343"/>
      <c r="V112" s="343"/>
      <c r="W112" s="343"/>
      <c r="X112" s="343"/>
      <c r="Y112" s="353"/>
      <c r="Z112" s="353"/>
      <c r="AB112" s="170" t="str">
        <f t="shared" si="73"/>
        <v>Macom</v>
      </c>
      <c r="AC112" s="194">
        <f t="shared" si="76"/>
        <v>6.5656016807940296E-2</v>
      </c>
      <c r="AD112" s="194">
        <f t="shared" si="77"/>
        <v>-1.9334755512016549E-2</v>
      </c>
      <c r="AE112" s="194">
        <f t="shared" si="78"/>
        <v>-6.4401766004415009E-2</v>
      </c>
      <c r="AF112" s="194">
        <f t="shared" si="79"/>
        <v>8.0624555160142344E-2</v>
      </c>
      <c r="AG112" s="194"/>
      <c r="AH112" s="194"/>
      <c r="AI112" s="194"/>
      <c r="AJ112" s="194"/>
      <c r="AK112" s="194"/>
      <c r="AL112" s="194"/>
      <c r="AM112" s="194"/>
      <c r="AN112" s="216"/>
    </row>
    <row r="113" spans="1:40" x14ac:dyDescent="0.3">
      <c r="B113" s="170" t="s">
        <v>39</v>
      </c>
      <c r="C113" s="342">
        <v>904.13</v>
      </c>
      <c r="D113" s="342">
        <v>615</v>
      </c>
      <c r="E113" s="342">
        <v>306.58499999999998</v>
      </c>
      <c r="F113" s="342">
        <v>324.82</v>
      </c>
      <c r="G113" s="342"/>
      <c r="H113" s="342"/>
      <c r="I113" s="339"/>
      <c r="J113" s="339"/>
      <c r="K113" s="343"/>
      <c r="L113" s="381"/>
      <c r="M113" s="169"/>
      <c r="N113" s="278"/>
      <c r="O113" s="170" t="str">
        <f t="shared" si="71"/>
        <v>Marvell Technology</v>
      </c>
      <c r="P113" s="339">
        <v>3611.893</v>
      </c>
      <c r="Q113" s="339">
        <v>3392.1019999999999</v>
      </c>
      <c r="R113" s="339">
        <v>3168.63</v>
      </c>
      <c r="S113" s="339">
        <v>3404.4</v>
      </c>
      <c r="T113" s="339"/>
      <c r="U113" s="339"/>
      <c r="V113" s="339"/>
      <c r="W113" s="339"/>
      <c r="X113" s="339"/>
      <c r="Y113" s="353"/>
      <c r="Z113" s="353"/>
      <c r="AB113" s="170" t="str">
        <f t="shared" si="73"/>
        <v>Marvell Technology</v>
      </c>
      <c r="AC113" s="194">
        <f t="shared" si="76"/>
        <v>0.25032026142524155</v>
      </c>
      <c r="AD113" s="194">
        <f t="shared" si="77"/>
        <v>0.18130351033076247</v>
      </c>
      <c r="AE113" s="194">
        <f t="shared" si="78"/>
        <v>9.6756326866816247E-2</v>
      </c>
      <c r="AF113" s="194">
        <f t="shared" si="79"/>
        <v>9.5411819997650096E-2</v>
      </c>
      <c r="AG113" s="194"/>
      <c r="AH113" s="194"/>
      <c r="AI113" s="194"/>
      <c r="AJ113" s="194"/>
      <c r="AK113" s="194"/>
      <c r="AL113" s="194"/>
      <c r="AM113" s="194"/>
      <c r="AN113" s="216"/>
    </row>
    <row r="114" spans="1:40" x14ac:dyDescent="0.3">
      <c r="B114" s="170" t="s">
        <v>49</v>
      </c>
      <c r="C114" s="342">
        <v>251.69200000000001</v>
      </c>
      <c r="D114" s="342">
        <v>489.00900000000001</v>
      </c>
      <c r="E114" s="342">
        <v>386.72699999999998</v>
      </c>
      <c r="F114" s="342">
        <v>397.875</v>
      </c>
      <c r="G114" s="342"/>
      <c r="H114" s="342"/>
      <c r="I114" s="339"/>
      <c r="J114" s="339"/>
      <c r="K114" s="339"/>
      <c r="L114" s="382"/>
      <c r="M114" s="169"/>
      <c r="N114" s="278"/>
      <c r="O114" s="170" t="str">
        <f t="shared" si="71"/>
        <v>Maxim IC</v>
      </c>
      <c r="P114" s="339">
        <v>1955.046</v>
      </c>
      <c r="Q114" s="339">
        <v>2472.3409999999999</v>
      </c>
      <c r="R114" s="339">
        <v>2403.529</v>
      </c>
      <c r="S114" s="339">
        <v>2418.5929999999998</v>
      </c>
      <c r="T114" s="339"/>
      <c r="U114" s="339"/>
      <c r="V114" s="339"/>
      <c r="W114" s="342"/>
      <c r="X114" s="343"/>
      <c r="Y114" s="354"/>
      <c r="Z114" s="354"/>
      <c r="AB114" s="170" t="str">
        <f t="shared" si="73"/>
        <v>Maxim IC</v>
      </c>
      <c r="AC114" s="194">
        <f t="shared" si="76"/>
        <v>0.12873968182845827</v>
      </c>
      <c r="AD114" s="194">
        <f t="shared" si="77"/>
        <v>0.19779189035816663</v>
      </c>
      <c r="AE114" s="194">
        <f t="shared" si="78"/>
        <v>0.16089966045760212</v>
      </c>
      <c r="AF114" s="194">
        <f t="shared" si="79"/>
        <v>0.1645068020952678</v>
      </c>
      <c r="AG114" s="194"/>
      <c r="AH114" s="194"/>
      <c r="AI114" s="194"/>
      <c r="AJ114" s="194"/>
      <c r="AK114" s="194"/>
      <c r="AL114" s="194"/>
      <c r="AM114" s="194"/>
      <c r="AN114" s="216"/>
    </row>
    <row r="115" spans="1:40" x14ac:dyDescent="0.3">
      <c r="B115" s="170" t="s">
        <v>205</v>
      </c>
      <c r="C115" s="343">
        <v>10</v>
      </c>
      <c r="D115" s="343">
        <v>-22</v>
      </c>
      <c r="E115" s="343">
        <v>-13</v>
      </c>
      <c r="F115" s="343">
        <v>-12.7</v>
      </c>
      <c r="G115" s="343"/>
      <c r="H115" s="343"/>
      <c r="I115" s="343"/>
      <c r="J115" s="343"/>
      <c r="K115" s="343"/>
      <c r="L115" s="378"/>
      <c r="M115" s="169"/>
      <c r="N115" s="278"/>
      <c r="O115" s="170" t="str">
        <f t="shared" si="71"/>
        <v>Maxlinear</v>
      </c>
      <c r="P115" s="344">
        <v>69</v>
      </c>
      <c r="Q115" s="344">
        <v>72</v>
      </c>
      <c r="R115" s="345">
        <v>98</v>
      </c>
      <c r="S115" s="345">
        <v>120</v>
      </c>
      <c r="T115" s="345"/>
      <c r="U115" s="343"/>
      <c r="V115" s="343"/>
      <c r="W115" s="343"/>
      <c r="X115" s="343"/>
      <c r="Y115" s="353"/>
      <c r="Z115" s="353"/>
      <c r="AB115" s="170" t="str">
        <f t="shared" si="73"/>
        <v>Maxlinear</v>
      </c>
      <c r="AC115" s="194">
        <f t="shared" si="76"/>
        <v>0.14492753623188406</v>
      </c>
      <c r="AD115" s="194">
        <f t="shared" si="77"/>
        <v>-0.30555555555555558</v>
      </c>
      <c r="AE115" s="194">
        <f t="shared" si="78"/>
        <v>-0.1326530612244898</v>
      </c>
      <c r="AF115" s="194">
        <f t="shared" si="79"/>
        <v>-0.10583333333333332</v>
      </c>
      <c r="AG115" s="194"/>
      <c r="AH115" s="194"/>
      <c r="AI115" s="194"/>
      <c r="AJ115" s="194"/>
      <c r="AK115" s="194"/>
      <c r="AL115" s="194"/>
      <c r="AM115" s="194"/>
      <c r="AN115" s="216"/>
    </row>
    <row r="116" spans="1:40" x14ac:dyDescent="0.3">
      <c r="B116" s="170" t="s">
        <v>152</v>
      </c>
      <c r="C116" s="343">
        <v>429</v>
      </c>
      <c r="D116" s="343">
        <v>337</v>
      </c>
      <c r="E116" s="343">
        <v>127</v>
      </c>
      <c r="F116" s="343">
        <v>395</v>
      </c>
      <c r="G116" s="343"/>
      <c r="H116" s="343"/>
      <c r="I116" s="343"/>
      <c r="J116" s="343"/>
      <c r="K116" s="343"/>
      <c r="L116" s="378"/>
      <c r="M116" s="169"/>
      <c r="N116" s="278"/>
      <c r="O116" s="170" t="str">
        <f t="shared" si="71"/>
        <v>Microchip</v>
      </c>
      <c r="P116" s="344">
        <v>1487</v>
      </c>
      <c r="Q116" s="344">
        <v>1383</v>
      </c>
      <c r="R116" s="345">
        <v>1581</v>
      </c>
      <c r="S116" s="345">
        <v>1931</v>
      </c>
      <c r="T116" s="345"/>
      <c r="U116" s="343"/>
      <c r="V116" s="343"/>
      <c r="W116" s="343"/>
      <c r="X116" s="343"/>
      <c r="Y116" s="353"/>
      <c r="Z116" s="353"/>
      <c r="AB116" s="170" t="str">
        <f t="shared" si="73"/>
        <v>Microchip</v>
      </c>
      <c r="AC116" s="194">
        <f t="shared" si="76"/>
        <v>0.28850033624747812</v>
      </c>
      <c r="AD116" s="194">
        <f t="shared" si="77"/>
        <v>0.24367317425885757</v>
      </c>
      <c r="AE116" s="194">
        <f t="shared" si="78"/>
        <v>8.0328905755850721E-2</v>
      </c>
      <c r="AF116" s="194">
        <f t="shared" si="79"/>
        <v>0.20455722423614708</v>
      </c>
      <c r="AG116" s="194"/>
      <c r="AH116" s="194"/>
      <c r="AI116" s="194"/>
      <c r="AJ116" s="194"/>
      <c r="AK116" s="194"/>
      <c r="AL116" s="194"/>
      <c r="AM116" s="194"/>
      <c r="AN116" s="216"/>
    </row>
    <row r="117" spans="1:40" x14ac:dyDescent="0.3">
      <c r="B117" s="170" t="s">
        <v>130</v>
      </c>
      <c r="C117" s="342">
        <v>-29.6</v>
      </c>
      <c r="D117" s="342">
        <v>55.7</v>
      </c>
      <c r="E117" s="342">
        <v>-29.7</v>
      </c>
      <c r="F117" s="342">
        <v>43.7</v>
      </c>
      <c r="G117" s="342"/>
      <c r="H117" s="342"/>
      <c r="I117" s="342"/>
      <c r="J117" s="342"/>
      <c r="K117" s="338"/>
      <c r="L117" s="158"/>
      <c r="M117" s="159"/>
      <c r="N117" s="278"/>
      <c r="O117" s="170" t="str">
        <f t="shared" si="71"/>
        <v>Microsemi</v>
      </c>
      <c r="P117" s="346">
        <v>518</v>
      </c>
      <c r="Q117" s="346">
        <v>836</v>
      </c>
      <c r="R117" s="339">
        <v>1013</v>
      </c>
      <c r="S117" s="339">
        <v>976</v>
      </c>
      <c r="T117" s="339"/>
      <c r="U117" s="339"/>
      <c r="V117" s="339"/>
      <c r="W117" s="342"/>
      <c r="X117" s="338"/>
      <c r="Y117" s="159"/>
      <c r="Z117" s="159"/>
      <c r="AB117" s="170" t="str">
        <f t="shared" si="73"/>
        <v>Microsemi</v>
      </c>
      <c r="AC117" s="194">
        <f t="shared" si="76"/>
        <v>-5.7142857142857148E-2</v>
      </c>
      <c r="AD117" s="194">
        <f t="shared" si="77"/>
        <v>6.6626794258373215E-2</v>
      </c>
      <c r="AE117" s="194">
        <f t="shared" si="78"/>
        <v>-2.9318854886475815E-2</v>
      </c>
      <c r="AF117" s="194">
        <f t="shared" si="79"/>
        <v>4.4774590163934432E-2</v>
      </c>
      <c r="AG117" s="194"/>
      <c r="AH117" s="194"/>
      <c r="AI117" s="194"/>
      <c r="AJ117" s="194"/>
      <c r="AK117" s="338"/>
      <c r="AL117" s="198"/>
      <c r="AM117" s="199"/>
      <c r="AN117" s="225"/>
    </row>
    <row r="118" spans="1:40" x14ac:dyDescent="0.3">
      <c r="B118" s="170" t="s">
        <v>233</v>
      </c>
      <c r="C118" s="342">
        <v>253</v>
      </c>
      <c r="D118" s="342">
        <v>581</v>
      </c>
      <c r="E118" s="342">
        <v>562</v>
      </c>
      <c r="F118" s="342">
        <v>440</v>
      </c>
      <c r="G118" s="342"/>
      <c r="H118" s="342"/>
      <c r="I118" s="342"/>
      <c r="J118" s="342"/>
      <c r="K118" s="342"/>
      <c r="L118" s="383"/>
      <c r="M118" s="342"/>
      <c r="N118" s="278"/>
      <c r="O118" s="170" t="str">
        <f t="shared" si="71"/>
        <v>Nvidia</v>
      </c>
      <c r="P118" s="344">
        <v>69</v>
      </c>
      <c r="Q118" s="344">
        <v>72</v>
      </c>
      <c r="R118" s="345">
        <v>3543</v>
      </c>
      <c r="S118" s="345">
        <v>3998</v>
      </c>
      <c r="T118" s="345"/>
      <c r="U118" s="343"/>
      <c r="V118" s="343"/>
      <c r="W118" s="343"/>
      <c r="X118" s="343"/>
      <c r="Y118" s="353"/>
      <c r="Z118" s="353"/>
      <c r="AB118" s="170" t="str">
        <f t="shared" si="73"/>
        <v>Nvidia</v>
      </c>
      <c r="AC118" s="194">
        <f t="shared" si="76"/>
        <v>3.6666666666666665</v>
      </c>
      <c r="AD118" s="194">
        <f t="shared" si="77"/>
        <v>8.0694444444444446</v>
      </c>
      <c r="AE118" s="194">
        <f t="shared" si="78"/>
        <v>0.15862263618402483</v>
      </c>
      <c r="AF118" s="194">
        <f t="shared" si="79"/>
        <v>0.11005502751375688</v>
      </c>
      <c r="AG118" s="194"/>
      <c r="AH118" s="194"/>
      <c r="AI118" s="194"/>
      <c r="AJ118" s="194"/>
      <c r="AK118" s="194"/>
      <c r="AL118" s="194"/>
      <c r="AM118" s="194"/>
      <c r="AN118" s="216"/>
    </row>
    <row r="119" spans="1:40" x14ac:dyDescent="0.3">
      <c r="B119" s="170" t="s">
        <v>207</v>
      </c>
      <c r="C119" s="342">
        <v>-456</v>
      </c>
      <c r="D119" s="342">
        <v>390</v>
      </c>
      <c r="E119" s="342">
        <v>-115</v>
      </c>
      <c r="F119" s="342">
        <v>348</v>
      </c>
      <c r="G119" s="342"/>
      <c r="H119" s="342"/>
      <c r="I119" s="342"/>
      <c r="J119" s="342"/>
      <c r="K119" s="342"/>
      <c r="L119" s="378"/>
      <c r="M119" s="342"/>
      <c r="N119" s="278"/>
      <c r="O119" s="170" t="str">
        <f t="shared" si="71"/>
        <v>NXP Semiconductors</v>
      </c>
      <c r="P119" s="344">
        <v>69</v>
      </c>
      <c r="Q119" s="344">
        <v>72</v>
      </c>
      <c r="R119" s="345">
        <v>4402</v>
      </c>
      <c r="S119" s="345">
        <v>4194</v>
      </c>
      <c r="T119" s="345"/>
      <c r="U119" s="343"/>
      <c r="V119" s="343"/>
      <c r="W119" s="343"/>
      <c r="X119" s="343"/>
      <c r="Y119" s="353"/>
      <c r="Z119" s="353"/>
      <c r="AB119" s="170" t="str">
        <f t="shared" si="73"/>
        <v>NXP Semiconductors</v>
      </c>
      <c r="AC119" s="194">
        <f t="shared" si="76"/>
        <v>-6.6086956521739131</v>
      </c>
      <c r="AD119" s="194">
        <f t="shared" si="77"/>
        <v>5.416666666666667</v>
      </c>
      <c r="AE119" s="194">
        <f t="shared" si="78"/>
        <v>-2.6124488868696047E-2</v>
      </c>
      <c r="AF119" s="194">
        <f t="shared" si="79"/>
        <v>8.2975679542203154E-2</v>
      </c>
      <c r="AG119" s="194"/>
      <c r="AH119" s="194"/>
      <c r="AI119" s="194"/>
      <c r="AJ119" s="194"/>
      <c r="AK119" s="194"/>
      <c r="AL119" s="194"/>
      <c r="AM119" s="194"/>
      <c r="AN119" s="216"/>
    </row>
    <row r="120" spans="1:40" ht="12.5" customHeight="1" x14ac:dyDescent="0.3">
      <c r="B120" s="170" t="s">
        <v>40</v>
      </c>
      <c r="C120" s="342">
        <v>83.16</v>
      </c>
      <c r="D120" s="342">
        <v>85</v>
      </c>
      <c r="E120" s="342">
        <v>-333.09</v>
      </c>
      <c r="F120" s="342">
        <v>-32.253999999999998</v>
      </c>
      <c r="G120" s="342"/>
      <c r="H120" s="342"/>
      <c r="I120" s="419"/>
      <c r="J120" s="417"/>
      <c r="K120" s="418"/>
      <c r="L120" s="172"/>
      <c r="M120" s="172"/>
      <c r="N120" s="278"/>
      <c r="O120" s="170" t="str">
        <f t="shared" si="71"/>
        <v>PMC Sierra</v>
      </c>
      <c r="P120" s="339">
        <v>635.08199999999999</v>
      </c>
      <c r="Q120" s="339">
        <v>654.23400000000004</v>
      </c>
      <c r="R120" s="339">
        <v>530.99699999999996</v>
      </c>
      <c r="S120" s="339">
        <v>508.02800000000002</v>
      </c>
      <c r="T120" s="339"/>
      <c r="U120" s="339"/>
      <c r="V120" s="419"/>
      <c r="W120" s="417"/>
      <c r="X120" s="418"/>
      <c r="Y120" s="158"/>
      <c r="Z120" s="158"/>
      <c r="AB120" s="170" t="str">
        <f t="shared" si="73"/>
        <v>PMC Sierra</v>
      </c>
      <c r="AC120" s="194">
        <f t="shared" si="76"/>
        <v>0.13094372065339593</v>
      </c>
      <c r="AD120" s="194">
        <f t="shared" si="77"/>
        <v>0.12992293277328906</v>
      </c>
      <c r="AE120" s="194">
        <f t="shared" si="78"/>
        <v>-0.62729167961400911</v>
      </c>
      <c r="AF120" s="194">
        <f t="shared" si="79"/>
        <v>-6.3488626611131666E-2</v>
      </c>
      <c r="AG120" s="194"/>
      <c r="AH120" s="194"/>
      <c r="AI120" s="419"/>
      <c r="AJ120" s="417"/>
      <c r="AK120" s="418"/>
      <c r="AL120" s="198"/>
      <c r="AM120" s="198"/>
      <c r="AN120" s="225"/>
    </row>
    <row r="121" spans="1:40" ht="12.5" customHeight="1" x14ac:dyDescent="0.3">
      <c r="B121" s="170" t="s">
        <v>208</v>
      </c>
      <c r="C121" s="343">
        <v>3247</v>
      </c>
      <c r="D121" s="343">
        <v>4260</v>
      </c>
      <c r="E121" s="343">
        <v>6109</v>
      </c>
      <c r="F121" s="343">
        <v>6853</v>
      </c>
      <c r="G121" s="343"/>
      <c r="H121" s="343"/>
      <c r="I121" s="343"/>
      <c r="J121" s="343"/>
      <c r="K121" s="343"/>
      <c r="L121" s="378"/>
      <c r="M121" s="169"/>
      <c r="N121" s="278"/>
      <c r="O121" s="170" t="str">
        <f t="shared" si="71"/>
        <v>Qualcomm</v>
      </c>
      <c r="P121" s="345">
        <v>10982</v>
      </c>
      <c r="Q121" s="345">
        <v>14957</v>
      </c>
      <c r="R121" s="345">
        <v>19121</v>
      </c>
      <c r="S121" s="345">
        <v>24866</v>
      </c>
      <c r="T121" s="345"/>
      <c r="U121" s="345"/>
      <c r="V121" s="345"/>
      <c r="W121" s="345"/>
      <c r="X121" s="345"/>
      <c r="Y121" s="353"/>
      <c r="Z121" s="353"/>
      <c r="AB121" s="170" t="str">
        <f t="shared" si="73"/>
        <v>Qualcomm</v>
      </c>
      <c r="AC121" s="194">
        <f t="shared" si="76"/>
        <v>0.29566563467492263</v>
      </c>
      <c r="AD121" s="194">
        <f t="shared" si="77"/>
        <v>0.28481647389182324</v>
      </c>
      <c r="AE121" s="194">
        <f t="shared" si="78"/>
        <v>0.31949165838606769</v>
      </c>
      <c r="AF121" s="194">
        <f t="shared" si="79"/>
        <v>0.27559720099734575</v>
      </c>
      <c r="AG121" s="194"/>
      <c r="AH121" s="194"/>
      <c r="AI121" s="194"/>
      <c r="AJ121" s="194"/>
      <c r="AK121" s="194"/>
      <c r="AL121" s="194"/>
      <c r="AM121" s="194"/>
      <c r="AN121" s="216"/>
    </row>
    <row r="122" spans="1:40" x14ac:dyDescent="0.3">
      <c r="B122" s="170" t="s">
        <v>55</v>
      </c>
      <c r="C122" s="342">
        <v>72.569999999999993</v>
      </c>
      <c r="D122" s="342">
        <v>89.09</v>
      </c>
      <c r="E122" s="342">
        <v>41.939</v>
      </c>
      <c r="F122" s="342">
        <v>-164.46600000000001</v>
      </c>
      <c r="G122" s="342"/>
      <c r="H122" s="342"/>
      <c r="I122" s="343"/>
      <c r="J122" s="342"/>
      <c r="K122" s="343"/>
      <c r="L122" s="377"/>
      <c r="M122" s="169"/>
      <c r="O122" s="170" t="str">
        <f t="shared" si="71"/>
        <v>Semtech</v>
      </c>
      <c r="P122" s="339">
        <v>454.5</v>
      </c>
      <c r="Q122" s="339">
        <v>480.56</v>
      </c>
      <c r="R122" s="339">
        <v>578.827</v>
      </c>
      <c r="S122" s="339">
        <v>594.97699999999998</v>
      </c>
      <c r="T122" s="339"/>
      <c r="U122" s="339"/>
      <c r="V122" s="345"/>
      <c r="W122" s="342"/>
      <c r="X122" s="342"/>
      <c r="Y122" s="180"/>
      <c r="Z122" s="180"/>
      <c r="AB122" s="170" t="str">
        <f t="shared" si="73"/>
        <v>Semtech</v>
      </c>
      <c r="AC122" s="194">
        <f t="shared" si="76"/>
        <v>0.15966996699669966</v>
      </c>
      <c r="AD122" s="194">
        <f t="shared" si="77"/>
        <v>0.18538788080572666</v>
      </c>
      <c r="AE122" s="194">
        <f t="shared" si="78"/>
        <v>7.2455154994497492E-2</v>
      </c>
      <c r="AF122" s="194">
        <f t="shared" si="79"/>
        <v>-0.27642413068068178</v>
      </c>
      <c r="AG122" s="194"/>
      <c r="AH122" s="194"/>
      <c r="AI122" s="194"/>
      <c r="AJ122" s="194"/>
      <c r="AK122" s="194"/>
      <c r="AL122" s="194"/>
      <c r="AM122" s="194"/>
      <c r="AN122" s="216"/>
    </row>
    <row r="123" spans="1:40" x14ac:dyDescent="0.3">
      <c r="B123" s="170" t="s">
        <v>66</v>
      </c>
      <c r="C123" s="342">
        <v>830</v>
      </c>
      <c r="D123" s="342">
        <v>650</v>
      </c>
      <c r="E123" s="342">
        <v>-1158</v>
      </c>
      <c r="F123" s="342">
        <v>-500</v>
      </c>
      <c r="G123" s="342"/>
      <c r="H123" s="373"/>
      <c r="I123" s="374"/>
      <c r="J123" s="375"/>
      <c r="K123" s="376"/>
      <c r="L123" s="377"/>
      <c r="M123" s="169"/>
      <c r="O123" s="170" t="str">
        <f t="shared" si="71"/>
        <v>STMicroelectronics</v>
      </c>
      <c r="P123" s="339">
        <v>454.5</v>
      </c>
      <c r="Q123" s="339">
        <v>480.56</v>
      </c>
      <c r="R123" s="339">
        <v>10262</v>
      </c>
      <c r="S123" s="339">
        <v>9630</v>
      </c>
      <c r="T123" s="339"/>
      <c r="U123" s="339"/>
      <c r="V123" s="345"/>
      <c r="W123" s="342"/>
      <c r="X123" s="342"/>
      <c r="Y123" s="180"/>
      <c r="Z123" s="180"/>
      <c r="AB123" s="170" t="str">
        <f t="shared" si="73"/>
        <v>STMicroelectronics</v>
      </c>
      <c r="AC123" s="194">
        <f t="shared" si="76"/>
        <v>1.8261826182618262</v>
      </c>
      <c r="AD123" s="194">
        <f t="shared" si="77"/>
        <v>1.3525886465789911</v>
      </c>
      <c r="AE123" s="194">
        <f t="shared" si="78"/>
        <v>-0.11284350029234068</v>
      </c>
      <c r="AF123" s="194">
        <f t="shared" si="79"/>
        <v>-5.1921079958463137E-2</v>
      </c>
      <c r="AG123" s="194"/>
      <c r="AH123" s="194"/>
      <c r="AI123" s="194"/>
      <c r="AJ123" s="194"/>
      <c r="AK123" s="194"/>
      <c r="AL123" s="194"/>
      <c r="AM123" s="194"/>
      <c r="AN123" s="216"/>
    </row>
    <row r="124" spans="1:40" x14ac:dyDescent="0.3">
      <c r="B124" s="170" t="s">
        <v>50</v>
      </c>
      <c r="C124" s="342">
        <v>3228</v>
      </c>
      <c r="D124" s="342">
        <v>2237</v>
      </c>
      <c r="E124" s="342">
        <v>1759</v>
      </c>
      <c r="F124" s="342">
        <v>2162</v>
      </c>
      <c r="G124" s="342"/>
      <c r="H124" s="373"/>
      <c r="I124" s="374"/>
      <c r="J124" s="375"/>
      <c r="K124" s="376"/>
      <c r="L124" s="377"/>
      <c r="M124" s="169"/>
      <c r="O124" s="170" t="str">
        <f t="shared" si="71"/>
        <v>Texas Instruments</v>
      </c>
      <c r="P124" s="339">
        <v>454.5</v>
      </c>
      <c r="Q124" s="339">
        <v>480.56</v>
      </c>
      <c r="R124" s="339">
        <v>13966</v>
      </c>
      <c r="S124" s="339">
        <v>13736</v>
      </c>
      <c r="T124" s="339"/>
      <c r="U124" s="339"/>
      <c r="V124" s="345"/>
      <c r="W124" s="342"/>
      <c r="X124" s="342"/>
      <c r="Y124" s="180"/>
      <c r="Z124" s="180"/>
      <c r="AB124" s="170" t="str">
        <f t="shared" si="73"/>
        <v>Texas Instruments</v>
      </c>
      <c r="AC124" s="194">
        <f t="shared" si="76"/>
        <v>7.1023102310231021</v>
      </c>
      <c r="AD124" s="194">
        <f t="shared" si="77"/>
        <v>4.654985849841851</v>
      </c>
      <c r="AE124" s="194">
        <f t="shared" si="78"/>
        <v>0.12594873263640269</v>
      </c>
      <c r="AF124" s="194">
        <f t="shared" si="79"/>
        <v>0.15739662201514268</v>
      </c>
      <c r="AG124" s="194"/>
      <c r="AH124" s="194"/>
      <c r="AI124" s="194"/>
      <c r="AJ124" s="194"/>
      <c r="AK124" s="194"/>
      <c r="AL124" s="194"/>
      <c r="AM124" s="194"/>
      <c r="AN124" s="216"/>
    </row>
    <row r="125" spans="1:40" x14ac:dyDescent="0.3">
      <c r="B125" s="170" t="s">
        <v>28</v>
      </c>
      <c r="C125" s="342">
        <v>-20.05</v>
      </c>
      <c r="D125" s="342">
        <v>-14.811999999999999</v>
      </c>
      <c r="E125" s="342">
        <v>-1.1120000000000001</v>
      </c>
      <c r="F125" s="342">
        <v>-22.077999999999999</v>
      </c>
      <c r="G125" s="342"/>
      <c r="H125" s="419"/>
      <c r="I125" s="417"/>
      <c r="J125" s="417"/>
      <c r="K125" s="418"/>
      <c r="L125" s="172"/>
      <c r="M125" s="159"/>
      <c r="O125" s="170" t="str">
        <f t="shared" si="71"/>
        <v>Vitesse</v>
      </c>
      <c r="P125" s="339">
        <v>162.08699999999999</v>
      </c>
      <c r="Q125" s="339">
        <v>132.74199999999999</v>
      </c>
      <c r="R125" s="339">
        <v>109.92</v>
      </c>
      <c r="S125" s="339">
        <v>103.773</v>
      </c>
      <c r="T125" s="339"/>
      <c r="U125" s="419"/>
      <c r="V125" s="417"/>
      <c r="W125" s="417"/>
      <c r="X125" s="418"/>
      <c r="Y125" s="158"/>
      <c r="Z125" s="158"/>
      <c r="AB125" s="170" t="str">
        <f t="shared" si="73"/>
        <v>Vitesse</v>
      </c>
      <c r="AC125" s="194">
        <f t="shared" si="76"/>
        <v>-0.12369900115370142</v>
      </c>
      <c r="AD125" s="194">
        <f t="shared" si="77"/>
        <v>-0.11158487893809044</v>
      </c>
      <c r="AE125" s="194">
        <f t="shared" si="78"/>
        <v>-1.0116448326055313E-2</v>
      </c>
      <c r="AF125" s="194">
        <f t="shared" si="79"/>
        <v>-0.21275283551598201</v>
      </c>
      <c r="AG125" s="194"/>
      <c r="AH125" s="419"/>
      <c r="AI125" s="417"/>
      <c r="AJ125" s="417"/>
      <c r="AK125" s="418"/>
      <c r="AL125" s="198"/>
      <c r="AM125" s="198"/>
      <c r="AN125" s="225"/>
    </row>
    <row r="126" spans="1:40" x14ac:dyDescent="0.3">
      <c r="B126" s="170" t="s">
        <v>63</v>
      </c>
      <c r="C126" s="342">
        <v>642</v>
      </c>
      <c r="D126" s="342">
        <v>542</v>
      </c>
      <c r="E126" s="342">
        <v>479.32100000000003</v>
      </c>
      <c r="F126" s="342">
        <v>605</v>
      </c>
      <c r="G126" s="342"/>
      <c r="H126" s="342"/>
      <c r="I126" s="339"/>
      <c r="J126" s="342"/>
      <c r="K126" s="342"/>
      <c r="L126" s="377"/>
      <c r="M126" s="169"/>
      <c r="O126" s="170" t="str">
        <f t="shared" si="71"/>
        <v>Xilinx</v>
      </c>
      <c r="P126" s="339">
        <v>2369</v>
      </c>
      <c r="Q126" s="339">
        <v>2241</v>
      </c>
      <c r="R126" s="339">
        <v>2195.4569999999999</v>
      </c>
      <c r="S126" s="339">
        <v>2296.9</v>
      </c>
      <c r="T126" s="339"/>
      <c r="U126" s="339"/>
      <c r="V126" s="339"/>
      <c r="W126" s="342"/>
      <c r="X126" s="342"/>
      <c r="Y126" s="353"/>
      <c r="Z126" s="353"/>
      <c r="AB126" s="170" t="str">
        <f t="shared" si="73"/>
        <v>Xilinx</v>
      </c>
      <c r="AC126" s="194">
        <f t="shared" si="76"/>
        <v>0.27100042211903758</v>
      </c>
      <c r="AD126" s="194">
        <f t="shared" si="77"/>
        <v>0.24185631414547076</v>
      </c>
      <c r="AE126" s="194">
        <f t="shared" si="78"/>
        <v>0.2183240209213845</v>
      </c>
      <c r="AF126" s="194">
        <f t="shared" si="79"/>
        <v>0.26339849362183809</v>
      </c>
      <c r="AG126" s="194"/>
      <c r="AH126" s="194"/>
      <c r="AI126" s="194"/>
      <c r="AJ126" s="194"/>
      <c r="AK126" s="194"/>
      <c r="AL126" s="194"/>
      <c r="AM126" s="194"/>
      <c r="AN126" s="216"/>
    </row>
    <row r="127" spans="1:40" x14ac:dyDescent="0.3">
      <c r="A127" s="161"/>
      <c r="B127" s="170" t="s">
        <v>93</v>
      </c>
      <c r="C127" s="173">
        <f t="shared" ref="C127:M127" si="80">SUM(C101:C126)</f>
        <v>24030.103000000003</v>
      </c>
      <c r="D127" s="173">
        <f t="shared" si="80"/>
        <v>27320.569</v>
      </c>
      <c r="E127" s="173">
        <f t="shared" si="80"/>
        <v>20572.858999999997</v>
      </c>
      <c r="F127" s="173">
        <f t="shared" si="80"/>
        <v>22758.519999999997</v>
      </c>
      <c r="G127" s="173"/>
      <c r="H127" s="173"/>
      <c r="I127" s="173"/>
      <c r="J127" s="173"/>
      <c r="K127" s="173"/>
      <c r="L127" s="173"/>
      <c r="M127" s="173"/>
      <c r="O127" s="170" t="s">
        <v>93</v>
      </c>
      <c r="P127" s="173">
        <f t="shared" ref="P127:Z127" si="81">SUM(P101:P126)</f>
        <v>96056.203999999983</v>
      </c>
      <c r="Q127" s="173">
        <f t="shared" si="81"/>
        <v>112022.10399999998</v>
      </c>
      <c r="R127" s="173">
        <f t="shared" si="81"/>
        <v>145347.44100000002</v>
      </c>
      <c r="S127" s="173">
        <f t="shared" si="81"/>
        <v>151139.46799999996</v>
      </c>
      <c r="T127" s="173"/>
      <c r="U127" s="173"/>
      <c r="V127" s="173"/>
      <c r="W127" s="173"/>
      <c r="X127" s="173"/>
      <c r="Y127" s="173"/>
      <c r="Z127" s="173"/>
      <c r="AB127" s="205" t="s">
        <v>76</v>
      </c>
      <c r="AC127" s="206">
        <f t="shared" si="76"/>
        <v>0.25016711049710028</v>
      </c>
      <c r="AD127" s="206">
        <f t="shared" si="77"/>
        <v>0.2438855192364536</v>
      </c>
      <c r="AE127" s="206">
        <f t="shared" si="78"/>
        <v>0.14154262956717617</v>
      </c>
      <c r="AF127" s="206">
        <f t="shared" si="79"/>
        <v>0.15057959579426336</v>
      </c>
      <c r="AG127" s="206"/>
      <c r="AH127" s="206"/>
      <c r="AI127" s="206"/>
      <c r="AJ127" s="206"/>
      <c r="AK127" s="206"/>
      <c r="AL127" s="206"/>
      <c r="AM127" s="206"/>
      <c r="AN127" s="216"/>
    </row>
    <row r="128" spans="1:40" x14ac:dyDescent="0.3">
      <c r="A128" s="161"/>
      <c r="H128" s="285"/>
      <c r="I128" s="285"/>
      <c r="J128" s="285"/>
      <c r="K128" s="285"/>
      <c r="L128" s="285"/>
      <c r="M128" s="285"/>
      <c r="O128" s="184" t="s">
        <v>48</v>
      </c>
      <c r="P128" s="207"/>
      <c r="Q128" s="207">
        <f t="shared" ref="Q128:Z128" si="82">Q127/P127-1</f>
        <v>0.16621414687592684</v>
      </c>
      <c r="R128" s="207">
        <f t="shared" si="82"/>
        <v>0.29748894021844152</v>
      </c>
      <c r="S128" s="207">
        <f t="shared" si="82"/>
        <v>3.9849528551382907E-2</v>
      </c>
      <c r="T128" s="207"/>
      <c r="U128" s="207"/>
      <c r="V128" s="207"/>
      <c r="W128" s="207"/>
      <c r="X128" s="207"/>
      <c r="Y128" s="207"/>
      <c r="Z128" s="207"/>
      <c r="AB128" s="208" t="s">
        <v>107</v>
      </c>
      <c r="AC128" s="209">
        <f t="shared" ref="AC128:AM128" si="83">AVERAGE(AC101:AC126)</f>
        <v>0.36466416707484767</v>
      </c>
      <c r="AD128" s="209">
        <f t="shared" si="83"/>
        <v>0.88238197480914127</v>
      </c>
      <c r="AE128" s="209">
        <f t="shared" si="83"/>
        <v>-1.4709058109167365E-2</v>
      </c>
      <c r="AF128" s="209">
        <f t="shared" si="83"/>
        <v>5.76286106472194E-2</v>
      </c>
      <c r="AG128" s="209"/>
      <c r="AH128" s="209"/>
      <c r="AI128" s="209"/>
      <c r="AJ128" s="209"/>
      <c r="AK128" s="209"/>
      <c r="AL128" s="209"/>
      <c r="AM128" s="209"/>
      <c r="AN128" s="216"/>
    </row>
    <row r="129" spans="1:41" x14ac:dyDescent="0.3">
      <c r="A129" s="161"/>
      <c r="B129" s="184"/>
      <c r="C129" s="207"/>
      <c r="D129" s="207"/>
      <c r="E129" s="207"/>
      <c r="F129" s="207"/>
      <c r="G129" s="207"/>
      <c r="H129" s="207"/>
      <c r="I129" s="207"/>
      <c r="J129" s="207"/>
      <c r="K129" s="207"/>
      <c r="L129" s="207"/>
      <c r="M129" s="207"/>
      <c r="O129" s="184"/>
      <c r="P129" s="207"/>
      <c r="Q129" s="207"/>
      <c r="R129" s="207"/>
      <c r="S129" s="207"/>
      <c r="T129" s="207"/>
      <c r="U129" s="207"/>
      <c r="V129" s="207"/>
      <c r="W129" s="207"/>
      <c r="X129" s="207"/>
      <c r="Y129" s="207"/>
      <c r="Z129" s="207"/>
      <c r="AC129" s="242"/>
      <c r="AD129" s="242"/>
      <c r="AE129" s="242"/>
      <c r="AF129" s="242"/>
      <c r="AG129" s="242"/>
      <c r="AH129" s="242"/>
      <c r="AI129" s="242"/>
    </row>
    <row r="130" spans="1:41" ht="15.5" x14ac:dyDescent="0.35">
      <c r="B130" s="175" t="s">
        <v>124</v>
      </c>
      <c r="D130" s="176"/>
      <c r="F130" s="177" t="s">
        <v>149</v>
      </c>
      <c r="G130" s="176"/>
      <c r="H130" s="176"/>
      <c r="I130" s="176"/>
      <c r="J130" s="176"/>
      <c r="K130" s="176"/>
      <c r="L130" s="176"/>
      <c r="M130" s="178"/>
      <c r="O130" s="175" t="s">
        <v>88</v>
      </c>
      <c r="Q130" s="178"/>
      <c r="S130" s="177" t="s">
        <v>149</v>
      </c>
      <c r="AB130" s="175" t="s">
        <v>89</v>
      </c>
    </row>
    <row r="131" spans="1:41" ht="14.5" x14ac:dyDescent="0.35">
      <c r="B131" s="315" t="str">
        <f>B14</f>
        <v>Optical components</v>
      </c>
      <c r="C131" s="167">
        <v>2010</v>
      </c>
      <c r="D131" s="167">
        <v>2011</v>
      </c>
      <c r="E131" s="167">
        <v>2012</v>
      </c>
      <c r="F131" s="167">
        <v>2013</v>
      </c>
      <c r="G131" s="167">
        <v>2014</v>
      </c>
      <c r="H131" s="167">
        <v>2015</v>
      </c>
      <c r="I131" s="167">
        <v>2016</v>
      </c>
      <c r="J131" s="167">
        <v>2017</v>
      </c>
      <c r="K131" s="167">
        <v>2018</v>
      </c>
      <c r="L131" s="167">
        <v>2019</v>
      </c>
      <c r="M131" s="167">
        <v>2020</v>
      </c>
      <c r="O131" s="205" t="str">
        <f t="shared" ref="O131:O148" si="84">B131</f>
        <v>Optical components</v>
      </c>
      <c r="P131" s="167">
        <v>2010</v>
      </c>
      <c r="Q131" s="167">
        <v>2011</v>
      </c>
      <c r="R131" s="167">
        <v>2012</v>
      </c>
      <c r="S131" s="167">
        <v>2013</v>
      </c>
      <c r="T131" s="167">
        <v>2014</v>
      </c>
      <c r="U131" s="167">
        <v>2015</v>
      </c>
      <c r="V131" s="167">
        <v>2016</v>
      </c>
      <c r="W131" s="167">
        <v>2017</v>
      </c>
      <c r="X131" s="167">
        <v>2018</v>
      </c>
      <c r="Y131" s="167">
        <v>2019</v>
      </c>
      <c r="Z131" s="167">
        <v>2020</v>
      </c>
      <c r="AB131" s="208" t="str">
        <f t="shared" ref="AB131:AB148" si="85">B131</f>
        <v>Optical components</v>
      </c>
      <c r="AC131" s="167">
        <v>2010</v>
      </c>
      <c r="AD131" s="167">
        <v>2011</v>
      </c>
      <c r="AE131" s="167">
        <v>2012</v>
      </c>
      <c r="AF131" s="167">
        <v>2013</v>
      </c>
      <c r="AG131" s="167">
        <v>2014</v>
      </c>
      <c r="AH131" s="167">
        <v>2015</v>
      </c>
      <c r="AI131" s="167">
        <v>2016</v>
      </c>
      <c r="AJ131" s="167">
        <v>2017</v>
      </c>
      <c r="AK131" s="167">
        <v>2018</v>
      </c>
      <c r="AL131" s="167">
        <v>2019</v>
      </c>
      <c r="AM131" s="189">
        <f t="shared" ref="AM131" si="86">AM9</f>
        <v>2020</v>
      </c>
      <c r="AN131" s="211" t="s">
        <v>110</v>
      </c>
    </row>
    <row r="132" spans="1:41" x14ac:dyDescent="0.3">
      <c r="B132" s="162" t="s">
        <v>198</v>
      </c>
      <c r="C132" s="144"/>
      <c r="D132" s="144"/>
      <c r="E132" s="144"/>
      <c r="F132" s="171"/>
      <c r="G132" s="171"/>
      <c r="H132" s="171"/>
      <c r="I132" s="243"/>
      <c r="J132" s="171"/>
      <c r="K132" s="171"/>
      <c r="L132" s="171"/>
      <c r="M132" s="171"/>
      <c r="O132" s="170" t="str">
        <f t="shared" si="84"/>
        <v>II-VI</v>
      </c>
      <c r="P132" s="144"/>
      <c r="Q132" s="144"/>
      <c r="R132" s="144"/>
      <c r="S132" s="171"/>
      <c r="T132" s="171"/>
      <c r="U132" s="171"/>
      <c r="V132" s="243"/>
      <c r="W132" s="171"/>
      <c r="X132" s="171"/>
      <c r="Y132" s="171"/>
      <c r="Z132" s="171"/>
      <c r="AA132" s="160"/>
      <c r="AB132" s="162" t="str">
        <f t="shared" si="85"/>
        <v>II-VI</v>
      </c>
      <c r="AC132" s="144"/>
      <c r="AD132" s="144"/>
      <c r="AE132" s="144"/>
      <c r="AF132" s="244"/>
      <c r="AG132" s="244"/>
      <c r="AH132" s="244"/>
      <c r="AI132" s="244"/>
      <c r="AJ132" s="244"/>
      <c r="AK132" s="244"/>
      <c r="AL132" s="244"/>
      <c r="AM132" s="244"/>
      <c r="AN132" s="216"/>
      <c r="AO132" s="160"/>
    </row>
    <row r="133" spans="1:41" s="160" customFormat="1" x14ac:dyDescent="0.3">
      <c r="A133"/>
      <c r="B133" s="162" t="s">
        <v>143</v>
      </c>
      <c r="C133" s="144" t="s">
        <v>157</v>
      </c>
      <c r="D133" s="144" t="s">
        <v>157</v>
      </c>
      <c r="E133" s="144" t="s">
        <v>157</v>
      </c>
      <c r="F133" s="171">
        <v>-1.1930000000000001</v>
      </c>
      <c r="G133" s="171"/>
      <c r="H133" s="171"/>
      <c r="I133" s="243"/>
      <c r="J133" s="171"/>
      <c r="K133" s="171"/>
      <c r="L133" s="384"/>
      <c r="M133" s="171"/>
      <c r="N133" s="161"/>
      <c r="O133" s="170" t="str">
        <f t="shared" si="84"/>
        <v>Acacia Communications</v>
      </c>
      <c r="P133" s="144" t="s">
        <v>157</v>
      </c>
      <c r="Q133" s="144" t="s">
        <v>157</v>
      </c>
      <c r="R133" s="144" t="s">
        <v>157</v>
      </c>
      <c r="S133" s="171">
        <v>77.652000000000001</v>
      </c>
      <c r="T133" s="171"/>
      <c r="U133" s="171"/>
      <c r="V133" s="243"/>
      <c r="W133" s="171"/>
      <c r="X133" s="171"/>
      <c r="Y133" s="171"/>
      <c r="Z133" s="171"/>
      <c r="AB133" s="162" t="str">
        <f t="shared" si="85"/>
        <v>Acacia Communications</v>
      </c>
      <c r="AC133" s="144" t="s">
        <v>157</v>
      </c>
      <c r="AD133" s="144" t="s">
        <v>157</v>
      </c>
      <c r="AE133" s="144" t="s">
        <v>157</v>
      </c>
      <c r="AF133" s="244">
        <f t="shared" ref="AF133:AF138" si="87">F133/S133</f>
        <v>-1.5363416267449647E-2</v>
      </c>
      <c r="AG133" s="244"/>
      <c r="AH133" s="244"/>
      <c r="AI133" s="244"/>
      <c r="AJ133" s="244"/>
      <c r="AK133" s="244"/>
      <c r="AL133" s="244"/>
      <c r="AM133" s="244"/>
      <c r="AN133" s="216"/>
    </row>
    <row r="134" spans="1:41" x14ac:dyDescent="0.3">
      <c r="B134" s="170" t="s">
        <v>71</v>
      </c>
      <c r="C134" s="171">
        <v>18.722498142947678</v>
      </c>
      <c r="D134" s="171">
        <v>17.177825062738581</v>
      </c>
      <c r="E134" s="171">
        <v>25.343640000000001</v>
      </c>
      <c r="F134" s="171">
        <v>26.895</v>
      </c>
      <c r="G134" s="171"/>
      <c r="H134" s="171"/>
      <c r="I134" s="243"/>
      <c r="J134" s="171"/>
      <c r="K134" s="171"/>
      <c r="L134" s="171"/>
      <c r="M134" s="171"/>
      <c r="O134" s="170" t="str">
        <f t="shared" si="84"/>
        <v>Accelink Technologies</v>
      </c>
      <c r="P134" s="171">
        <v>134.80454589121561</v>
      </c>
      <c r="Q134" s="171">
        <v>166.59442961225989</v>
      </c>
      <c r="R134" s="171">
        <v>332.8528</v>
      </c>
      <c r="S134" s="171">
        <v>346.55445000000003</v>
      </c>
      <c r="T134" s="171"/>
      <c r="U134" s="171"/>
      <c r="V134" s="243"/>
      <c r="W134" s="171"/>
      <c r="X134" s="171"/>
      <c r="Y134" s="171"/>
      <c r="Z134" s="171"/>
      <c r="AB134" s="170" t="str">
        <f t="shared" si="85"/>
        <v>Accelink Technologies</v>
      </c>
      <c r="AC134" s="244">
        <f t="shared" ref="AC134:AE138" si="88">C134/P134</f>
        <v>0.13888625208571478</v>
      </c>
      <c r="AD134" s="244">
        <f t="shared" si="88"/>
        <v>0.10311164126387119</v>
      </c>
      <c r="AE134" s="244">
        <f t="shared" si="88"/>
        <v>7.6140684410646392E-2</v>
      </c>
      <c r="AF134" s="244">
        <f t="shared" si="87"/>
        <v>7.7606852256550146E-2</v>
      </c>
      <c r="AG134" s="244"/>
      <c r="AH134" s="244"/>
      <c r="AI134" s="244"/>
      <c r="AJ134" s="244"/>
      <c r="AK134" s="244"/>
      <c r="AL134" s="244"/>
      <c r="AM134" s="244"/>
      <c r="AN134" s="216"/>
    </row>
    <row r="135" spans="1:41" x14ac:dyDescent="0.3">
      <c r="B135" s="170" t="s">
        <v>72</v>
      </c>
      <c r="C135" s="171">
        <v>6.0119999999999996</v>
      </c>
      <c r="D135" s="171">
        <v>4.431</v>
      </c>
      <c r="E135" s="171">
        <v>9.64</v>
      </c>
      <c r="F135" s="171">
        <v>16.63</v>
      </c>
      <c r="G135" s="171"/>
      <c r="H135" s="171"/>
      <c r="I135" s="243"/>
      <c r="J135" s="156"/>
      <c r="K135" s="246"/>
      <c r="L135" s="156"/>
      <c r="M135" s="156"/>
      <c r="O135" s="170" t="str">
        <f t="shared" si="84"/>
        <v>Alliance Fiber Optic Products</v>
      </c>
      <c r="P135" s="171">
        <v>45.4</v>
      </c>
      <c r="Q135" s="171">
        <v>42.02</v>
      </c>
      <c r="R135" s="171">
        <v>46.08</v>
      </c>
      <c r="S135" s="171">
        <v>76.05</v>
      </c>
      <c r="T135" s="171"/>
      <c r="U135" s="171"/>
      <c r="V135" s="243"/>
      <c r="W135" s="156"/>
      <c r="X135" s="246"/>
      <c r="Y135" s="156"/>
      <c r="Z135" s="156"/>
      <c r="AB135" s="170" t="str">
        <f t="shared" si="85"/>
        <v>Alliance Fiber Optic Products</v>
      </c>
      <c r="AC135" s="244">
        <f t="shared" si="88"/>
        <v>0.13242290748898677</v>
      </c>
      <c r="AD135" s="244">
        <f t="shared" si="88"/>
        <v>0.10544978581627795</v>
      </c>
      <c r="AE135" s="244">
        <f t="shared" si="88"/>
        <v>0.20920138888888892</v>
      </c>
      <c r="AF135" s="244">
        <f t="shared" si="87"/>
        <v>0.21867192636423405</v>
      </c>
      <c r="AG135" s="244"/>
      <c r="AH135" s="244"/>
      <c r="AI135" s="244"/>
      <c r="AJ135" s="156"/>
      <c r="AK135" s="156"/>
      <c r="AL135" s="198"/>
      <c r="AM135" s="198"/>
      <c r="AN135" s="225"/>
    </row>
    <row r="136" spans="1:41" x14ac:dyDescent="0.3">
      <c r="B136" s="170" t="s">
        <v>70</v>
      </c>
      <c r="C136" s="171">
        <v>-3.38</v>
      </c>
      <c r="D136" s="171">
        <v>-5.3280000000000003</v>
      </c>
      <c r="E136" s="171">
        <v>-1.26</v>
      </c>
      <c r="F136" s="171">
        <v>-1.37</v>
      </c>
      <c r="G136" s="171"/>
      <c r="H136" s="171"/>
      <c r="I136" s="243"/>
      <c r="J136" s="171"/>
      <c r="K136" s="171"/>
      <c r="L136" s="171"/>
      <c r="M136" s="171"/>
      <c r="O136" s="170" t="str">
        <f t="shared" si="84"/>
        <v>Applied Opto-electronics</v>
      </c>
      <c r="P136" s="171">
        <v>40.488999999999997</v>
      </c>
      <c r="Q136" s="171">
        <v>47.84</v>
      </c>
      <c r="R136" s="171">
        <v>63.42</v>
      </c>
      <c r="S136" s="171">
        <v>78.42</v>
      </c>
      <c r="T136" s="171"/>
      <c r="U136" s="171"/>
      <c r="V136" s="243"/>
      <c r="W136" s="171"/>
      <c r="X136" s="171"/>
      <c r="Y136" s="171"/>
      <c r="Z136" s="171"/>
      <c r="AB136" s="170" t="str">
        <f t="shared" si="85"/>
        <v>Applied Opto-electronics</v>
      </c>
      <c r="AC136" s="244">
        <f t="shared" si="88"/>
        <v>-8.3479463558003411E-2</v>
      </c>
      <c r="AD136" s="244">
        <f t="shared" si="88"/>
        <v>-0.11137123745819398</v>
      </c>
      <c r="AE136" s="244">
        <f t="shared" si="88"/>
        <v>-1.9867549668874173E-2</v>
      </c>
      <c r="AF136" s="244">
        <f t="shared" si="87"/>
        <v>-1.7470033154807448E-2</v>
      </c>
      <c r="AG136" s="244"/>
      <c r="AH136" s="244"/>
      <c r="AI136" s="244"/>
      <c r="AJ136" s="244"/>
      <c r="AK136" s="244"/>
      <c r="AL136" s="244"/>
      <c r="AM136" s="244"/>
      <c r="AN136" s="216"/>
    </row>
    <row r="137" spans="1:41" x14ac:dyDescent="0.3">
      <c r="B137" s="170" t="s">
        <v>73</v>
      </c>
      <c r="C137" s="171">
        <v>6.4160000000000004</v>
      </c>
      <c r="D137" s="171">
        <v>10.068</v>
      </c>
      <c r="E137" s="171">
        <v>0.59856749609409354</v>
      </c>
      <c r="F137" s="171">
        <v>6.8557067441962327E-2</v>
      </c>
      <c r="G137" s="171"/>
      <c r="H137" s="171"/>
      <c r="I137" s="243"/>
      <c r="J137" s="171"/>
      <c r="K137" s="387"/>
      <c r="L137" s="156"/>
      <c r="M137" s="156"/>
      <c r="O137" s="170" t="str">
        <f t="shared" si="84"/>
        <v>CoAdna Holdings, Inc.</v>
      </c>
      <c r="P137" s="171">
        <v>40.063454630552897</v>
      </c>
      <c r="Q137" s="171">
        <v>44.111000000000004</v>
      </c>
      <c r="R137" s="171">
        <v>27.034332800000001</v>
      </c>
      <c r="S137" s="171">
        <v>32.888798800000004</v>
      </c>
      <c r="T137" s="171"/>
      <c r="U137" s="171"/>
      <c r="V137" s="243"/>
      <c r="W137" s="171"/>
      <c r="X137" s="250"/>
      <c r="Y137" s="156"/>
      <c r="Z137" s="156"/>
      <c r="AB137" s="170" t="str">
        <f t="shared" si="85"/>
        <v>CoAdna Holdings, Inc.</v>
      </c>
      <c r="AC137" s="244">
        <f t="shared" si="88"/>
        <v>0.16014594994778802</v>
      </c>
      <c r="AD137" s="244">
        <f t="shared" si="88"/>
        <v>0.2282423885198703</v>
      </c>
      <c r="AE137" s="244">
        <f t="shared" si="88"/>
        <v>2.2141012338728533E-2</v>
      </c>
      <c r="AF137" s="245">
        <f t="shared" si="87"/>
        <v>2.0845111388489604E-3</v>
      </c>
      <c r="AG137" s="244"/>
      <c r="AH137" s="244"/>
      <c r="AI137" s="244"/>
      <c r="AJ137" s="244"/>
      <c r="AK137" s="420"/>
      <c r="AL137" s="422"/>
      <c r="AM137" s="423"/>
      <c r="AN137" s="225"/>
    </row>
    <row r="138" spans="1:41" x14ac:dyDescent="0.3">
      <c r="B138" s="170" t="s">
        <v>160</v>
      </c>
      <c r="C138" s="171">
        <v>-9.6465903434544558</v>
      </c>
      <c r="D138" s="171">
        <v>-26.666194310252283</v>
      </c>
      <c r="E138" s="171">
        <v>-13.433216643897998</v>
      </c>
      <c r="F138" s="171">
        <v>0</v>
      </c>
      <c r="G138" s="171"/>
      <c r="H138" s="246"/>
      <c r="I138" s="247"/>
      <c r="J138" s="246"/>
      <c r="K138" s="246"/>
      <c r="L138" s="246"/>
      <c r="M138" s="246"/>
      <c r="O138" s="170" t="str">
        <f t="shared" si="84"/>
        <v>Emcore</v>
      </c>
      <c r="P138" s="171">
        <v>200.9</v>
      </c>
      <c r="Q138" s="171">
        <v>186.3</v>
      </c>
      <c r="R138" s="171">
        <v>175.68</v>
      </c>
      <c r="S138" s="171">
        <v>163.10000000000002</v>
      </c>
      <c r="T138" s="171"/>
      <c r="U138" s="246"/>
      <c r="V138" s="247"/>
      <c r="W138" s="246"/>
      <c r="X138" s="246"/>
      <c r="Y138" s="246"/>
      <c r="Z138" s="246"/>
      <c r="AB138" s="170" t="str">
        <f t="shared" si="85"/>
        <v>Emcore</v>
      </c>
      <c r="AC138" s="244">
        <f t="shared" si="88"/>
        <v>-4.8016875776279021E-2</v>
      </c>
      <c r="AD138" s="244">
        <f t="shared" si="88"/>
        <v>-0.14313577192835364</v>
      </c>
      <c r="AE138" s="244">
        <f t="shared" si="88"/>
        <v>-7.6464120240767292E-2</v>
      </c>
      <c r="AF138" s="245">
        <f t="shared" si="87"/>
        <v>0</v>
      </c>
      <c r="AG138" s="244"/>
      <c r="AH138" s="246"/>
      <c r="AI138" s="246"/>
      <c r="AJ138" s="350"/>
      <c r="AK138" s="350"/>
      <c r="AL138" s="198"/>
      <c r="AM138" s="198"/>
      <c r="AN138" s="225"/>
    </row>
    <row r="139" spans="1:41" x14ac:dyDescent="0.3">
      <c r="B139" s="170" t="s">
        <v>161</v>
      </c>
      <c r="C139" s="171"/>
      <c r="D139" s="171"/>
      <c r="E139" s="171"/>
      <c r="F139" s="171"/>
      <c r="G139" s="171"/>
      <c r="H139" s="171"/>
      <c r="I139" s="243"/>
      <c r="J139" s="171"/>
      <c r="K139" s="171"/>
      <c r="L139" s="336"/>
      <c r="M139" s="171"/>
      <c r="O139" s="170" t="str">
        <f t="shared" si="84"/>
        <v>Eoptolink</v>
      </c>
      <c r="P139" s="171"/>
      <c r="Q139" s="171"/>
      <c r="R139" s="171"/>
      <c r="S139" s="171"/>
      <c r="T139" s="171"/>
      <c r="U139" s="171"/>
      <c r="V139" s="243"/>
      <c r="W139" s="171"/>
      <c r="X139" s="171"/>
      <c r="Y139" s="351"/>
      <c r="Z139" s="351"/>
      <c r="AB139" s="170" t="str">
        <f t="shared" si="85"/>
        <v>Eoptolink</v>
      </c>
      <c r="AC139" s="244"/>
      <c r="AD139" s="244"/>
      <c r="AE139" s="244"/>
      <c r="AF139" s="245"/>
      <c r="AG139" s="244"/>
      <c r="AH139" s="244"/>
      <c r="AI139" s="244"/>
      <c r="AJ139" s="244"/>
      <c r="AK139" s="244"/>
      <c r="AL139" s="244"/>
      <c r="AM139" s="244"/>
      <c r="AN139" s="216"/>
    </row>
    <row r="140" spans="1:41" x14ac:dyDescent="0.3">
      <c r="B140" s="170" t="s">
        <v>6</v>
      </c>
      <c r="C140" s="171">
        <v>86.1</v>
      </c>
      <c r="D140" s="171">
        <v>41.3</v>
      </c>
      <c r="E140" s="171">
        <v>3.8929999999999993</v>
      </c>
      <c r="F140" s="171">
        <v>86.979000000000013</v>
      </c>
      <c r="G140" s="171"/>
      <c r="H140" s="171"/>
      <c r="I140" s="243"/>
      <c r="J140" s="171"/>
      <c r="K140" s="171"/>
      <c r="L140" s="387"/>
      <c r="M140" s="246"/>
      <c r="O140" s="170" t="str">
        <f t="shared" si="84"/>
        <v>Finisar</v>
      </c>
      <c r="P140" s="248">
        <v>900.2</v>
      </c>
      <c r="Q140" s="248">
        <v>949.4</v>
      </c>
      <c r="R140" s="249">
        <v>930.86700000000008</v>
      </c>
      <c r="S140" s="249">
        <v>1094.2</v>
      </c>
      <c r="T140" s="249"/>
      <c r="U140" s="171"/>
      <c r="V140" s="243"/>
      <c r="W140" s="171"/>
      <c r="X140" s="171"/>
      <c r="Y140" s="351"/>
      <c r="Z140" s="156"/>
      <c r="AB140" s="170" t="str">
        <f t="shared" si="85"/>
        <v>Finisar</v>
      </c>
      <c r="AC140" s="244">
        <f t="shared" ref="AC140:AK140" si="89">C140/P140</f>
        <v>9.5645412130637625E-2</v>
      </c>
      <c r="AD140" s="244">
        <f t="shared" si="89"/>
        <v>4.3501158626500946E-2</v>
      </c>
      <c r="AE140" s="245">
        <f t="shared" si="89"/>
        <v>4.1821226877738699E-3</v>
      </c>
      <c r="AF140" s="244">
        <f t="shared" si="89"/>
        <v>7.9490952293913369E-2</v>
      </c>
      <c r="AG140" s="244"/>
      <c r="AH140" s="244"/>
      <c r="AI140" s="244"/>
      <c r="AJ140" s="244"/>
      <c r="AK140" s="244"/>
      <c r="AL140" s="420"/>
      <c r="AM140" s="421"/>
      <c r="AN140" s="225"/>
    </row>
    <row r="141" spans="1:41" x14ac:dyDescent="0.3">
      <c r="B141" s="170" t="s">
        <v>163</v>
      </c>
      <c r="C141" s="171"/>
      <c r="D141" s="171"/>
      <c r="E141" s="171">
        <v>1.7039521264921205</v>
      </c>
      <c r="F141" s="171">
        <v>-8.0455785681889367</v>
      </c>
      <c r="G141" s="171"/>
      <c r="H141" s="171"/>
      <c r="I141" s="243"/>
      <c r="J141" s="171"/>
      <c r="K141" s="171"/>
      <c r="L141" s="171"/>
      <c r="M141" s="171"/>
      <c r="O141" s="170" t="str">
        <f t="shared" si="84"/>
        <v>HG Genuine</v>
      </c>
      <c r="P141" s="248"/>
      <c r="Q141" s="248"/>
      <c r="R141" s="249">
        <v>99.239539200060008</v>
      </c>
      <c r="S141" s="249">
        <v>74.949073686568298</v>
      </c>
      <c r="T141" s="249"/>
      <c r="U141" s="171"/>
      <c r="V141" s="243"/>
      <c r="W141" s="171"/>
      <c r="X141" s="171"/>
      <c r="Y141" s="171"/>
      <c r="Z141" s="171"/>
      <c r="AB141" s="170" t="str">
        <f t="shared" si="85"/>
        <v>HG Genuine</v>
      </c>
      <c r="AC141" s="244"/>
      <c r="AD141" s="244"/>
      <c r="AE141" s="244">
        <f t="shared" ref="AE141:AM144" si="90">E141/R141</f>
        <v>1.7170093092200595E-2</v>
      </c>
      <c r="AF141" s="244">
        <f t="shared" si="90"/>
        <v>-0.10734727158650385</v>
      </c>
      <c r="AG141" s="244"/>
      <c r="AH141" s="244"/>
      <c r="AI141" s="244"/>
      <c r="AJ141" s="244"/>
      <c r="AK141" s="244"/>
      <c r="AL141" s="244"/>
      <c r="AM141" s="244"/>
      <c r="AN141" s="216"/>
    </row>
    <row r="142" spans="1:41" x14ac:dyDescent="0.3">
      <c r="B142" s="170" t="s">
        <v>137</v>
      </c>
      <c r="C142" s="144" t="s">
        <v>157</v>
      </c>
      <c r="D142" s="144" t="s">
        <v>157</v>
      </c>
      <c r="E142" s="171">
        <v>-0.871</v>
      </c>
      <c r="F142" s="171">
        <v>7.8979999999999997</v>
      </c>
      <c r="G142" s="171"/>
      <c r="H142" s="171"/>
      <c r="I142" s="243"/>
      <c r="J142" s="171"/>
      <c r="K142" s="171"/>
      <c r="L142" s="171"/>
      <c r="M142" s="171"/>
      <c r="O142" s="170" t="str">
        <f t="shared" si="84"/>
        <v>Innolight</v>
      </c>
      <c r="P142" s="144" t="s">
        <v>157</v>
      </c>
      <c r="Q142" s="144" t="s">
        <v>157</v>
      </c>
      <c r="R142" s="171">
        <v>25.839310000000001</v>
      </c>
      <c r="S142" s="171">
        <v>71.819999999999993</v>
      </c>
      <c r="T142" s="171"/>
      <c r="U142" s="171"/>
      <c r="V142" s="243"/>
      <c r="W142" s="171"/>
      <c r="X142" s="171"/>
      <c r="Y142" s="171"/>
      <c r="Z142" s="171"/>
      <c r="AB142" s="170" t="str">
        <f t="shared" si="85"/>
        <v>Innolight</v>
      </c>
      <c r="AC142" s="144" t="s">
        <v>157</v>
      </c>
      <c r="AD142" s="144" t="s">
        <v>157</v>
      </c>
      <c r="AE142" s="244">
        <f t="shared" si="90"/>
        <v>-3.3708330446904348E-2</v>
      </c>
      <c r="AF142" s="244">
        <f t="shared" si="90"/>
        <v>0.10996936786410472</v>
      </c>
      <c r="AG142" s="244"/>
      <c r="AH142" s="244"/>
      <c r="AI142" s="244"/>
      <c r="AJ142" s="244"/>
      <c r="AK142" s="244"/>
      <c r="AL142" s="244"/>
      <c r="AM142" s="244"/>
      <c r="AN142" s="216"/>
    </row>
    <row r="143" spans="1:41" x14ac:dyDescent="0.3">
      <c r="B143" s="170" t="s">
        <v>135</v>
      </c>
      <c r="C143" s="171">
        <v>4.5785400284812097</v>
      </c>
      <c r="D143" s="171">
        <v>11.72346730245232</v>
      </c>
      <c r="E143" s="171">
        <v>-17.875111843654345</v>
      </c>
      <c r="F143" s="171">
        <v>-19.04217942696102</v>
      </c>
      <c r="G143" s="171"/>
      <c r="H143" s="171"/>
      <c r="I143" s="243"/>
      <c r="J143" s="171"/>
      <c r="K143" s="171"/>
      <c r="L143" s="171"/>
      <c r="M143" s="171"/>
      <c r="O143" s="170" t="str">
        <f t="shared" si="84"/>
        <v>Lumentum</v>
      </c>
      <c r="P143" s="248">
        <v>556</v>
      </c>
      <c r="Q143" s="248">
        <v>647.4</v>
      </c>
      <c r="R143" s="249">
        <v>617.20000000000005</v>
      </c>
      <c r="S143" s="248">
        <v>659.2</v>
      </c>
      <c r="T143" s="248"/>
      <c r="U143" s="171"/>
      <c r="V143" s="243"/>
      <c r="W143" s="171"/>
      <c r="X143" s="171"/>
      <c r="Y143" s="171"/>
      <c r="Z143" s="171"/>
      <c r="AB143" s="170" t="str">
        <f t="shared" si="85"/>
        <v>Lumentum</v>
      </c>
      <c r="AC143" s="244">
        <f t="shared" ref="AC143:AD145" si="91">C143/P143</f>
        <v>8.2347842238870671E-3</v>
      </c>
      <c r="AD143" s="244">
        <f t="shared" si="91"/>
        <v>1.8108537693006365E-2</v>
      </c>
      <c r="AE143" s="244">
        <f t="shared" si="90"/>
        <v>-2.8961619967035553E-2</v>
      </c>
      <c r="AF143" s="244">
        <f t="shared" si="90"/>
        <v>-2.8886801315171448E-2</v>
      </c>
      <c r="AG143" s="244"/>
      <c r="AH143" s="244"/>
      <c r="AI143" s="244"/>
      <c r="AJ143" s="244"/>
      <c r="AK143" s="244"/>
      <c r="AL143" s="244"/>
      <c r="AM143" s="244"/>
      <c r="AN143" s="216"/>
    </row>
    <row r="144" spans="1:41" x14ac:dyDescent="0.3">
      <c r="B144" s="170" t="s">
        <v>41</v>
      </c>
      <c r="C144" s="171">
        <v>3.19</v>
      </c>
      <c r="D144" s="171">
        <v>-16.689999999999998</v>
      </c>
      <c r="E144" s="171">
        <v>-17.532</v>
      </c>
      <c r="F144" s="171">
        <v>-34.299999999999997</v>
      </c>
      <c r="G144" s="171"/>
      <c r="H144" s="171"/>
      <c r="I144" s="243"/>
      <c r="J144" s="171"/>
      <c r="K144" s="171"/>
      <c r="L144" s="171"/>
      <c r="M144" s="171"/>
      <c r="O144" s="170" t="str">
        <f t="shared" si="84"/>
        <v>NeoPhotonics</v>
      </c>
      <c r="P144" s="248">
        <v>184.10000000000002</v>
      </c>
      <c r="Q144" s="248">
        <v>204.2</v>
      </c>
      <c r="R144" s="249">
        <v>245.39500000000001</v>
      </c>
      <c r="S144" s="249">
        <v>282.2</v>
      </c>
      <c r="T144" s="249"/>
      <c r="U144" s="171"/>
      <c r="V144" s="243"/>
      <c r="W144" s="171"/>
      <c r="X144" s="171"/>
      <c r="Y144" s="171"/>
      <c r="Z144" s="171"/>
      <c r="AB144" s="162" t="str">
        <f t="shared" si="85"/>
        <v>NeoPhotonics</v>
      </c>
      <c r="AC144" s="244">
        <f t="shared" si="91"/>
        <v>1.7327539380771317E-2</v>
      </c>
      <c r="AD144" s="244">
        <f t="shared" si="91"/>
        <v>-8.1733594515181182E-2</v>
      </c>
      <c r="AE144" s="244">
        <f t="shared" si="90"/>
        <v>-7.1443998451476184E-2</v>
      </c>
      <c r="AF144" s="244">
        <f t="shared" si="90"/>
        <v>-0.12154500354358611</v>
      </c>
      <c r="AG144" s="244"/>
      <c r="AH144" s="244"/>
      <c r="AI144" s="244"/>
      <c r="AJ144" s="244"/>
      <c r="AK144" s="244"/>
      <c r="AL144" s="244"/>
      <c r="AM144" s="244"/>
      <c r="AN144" s="216"/>
    </row>
    <row r="145" spans="2:40" x14ac:dyDescent="0.3">
      <c r="B145" s="170" t="s">
        <v>96</v>
      </c>
      <c r="C145" s="171">
        <v>9.5190000000000055</v>
      </c>
      <c r="D145" s="171">
        <v>-87.528000000000006</v>
      </c>
      <c r="E145" s="171">
        <v>-42.698999999999998</v>
      </c>
      <c r="F145" s="171">
        <v>-22.585999999999999</v>
      </c>
      <c r="G145" s="171"/>
      <c r="H145" s="171"/>
      <c r="I145" s="243"/>
      <c r="J145" s="171"/>
      <c r="K145" s="387"/>
      <c r="L145" s="156"/>
      <c r="M145" s="246"/>
      <c r="O145" s="170" t="str">
        <f t="shared" si="84"/>
        <v>Oclaro (includes Opnext)</v>
      </c>
      <c r="P145" s="248">
        <v>455.5</v>
      </c>
      <c r="Q145" s="248">
        <v>417.2</v>
      </c>
      <c r="R145" s="249">
        <v>512.80899999999997</v>
      </c>
      <c r="S145" s="249">
        <v>391</v>
      </c>
      <c r="T145" s="249"/>
      <c r="U145" s="171"/>
      <c r="V145" s="243"/>
      <c r="W145" s="171"/>
      <c r="X145" s="250"/>
      <c r="Y145" s="156"/>
      <c r="Z145" s="156"/>
      <c r="AB145" s="162" t="str">
        <f t="shared" si="85"/>
        <v>Oclaro (includes Opnext)</v>
      </c>
      <c r="AC145" s="244">
        <f t="shared" si="91"/>
        <v>2.0897914379802426E-2</v>
      </c>
      <c r="AD145" s="244">
        <f t="shared" si="91"/>
        <v>-0.20979865771812081</v>
      </c>
      <c r="AE145" s="244">
        <f t="shared" ref="AE145:AJ145" si="92">E145/R145</f>
        <v>-8.3264919297438234E-2</v>
      </c>
      <c r="AF145" s="244">
        <f t="shared" si="92"/>
        <v>-5.776470588235294E-2</v>
      </c>
      <c r="AG145" s="244"/>
      <c r="AH145" s="244"/>
      <c r="AI145" s="244"/>
      <c r="AJ145" s="244"/>
      <c r="AK145" s="420"/>
      <c r="AL145" s="422"/>
      <c r="AM145" s="423"/>
      <c r="AN145" s="225"/>
    </row>
    <row r="146" spans="2:40" x14ac:dyDescent="0.3">
      <c r="B146" s="170" t="s">
        <v>217</v>
      </c>
      <c r="C146" s="156"/>
      <c r="D146" s="156"/>
      <c r="E146" s="156"/>
      <c r="F146" s="156"/>
      <c r="G146" s="156"/>
      <c r="H146" s="171"/>
      <c r="I146" s="243"/>
      <c r="J146" s="171"/>
      <c r="K146" s="171"/>
      <c r="L146" s="171"/>
      <c r="M146" s="171"/>
      <c r="O146" s="170" t="str">
        <f t="shared" si="84"/>
        <v>OE Solutions</v>
      </c>
      <c r="P146" s="352"/>
      <c r="Q146" s="352"/>
      <c r="R146" s="352"/>
      <c r="S146" s="352"/>
      <c r="T146" s="352"/>
      <c r="U146" s="171"/>
      <c r="V146" s="243"/>
      <c r="W146" s="171"/>
      <c r="X146" s="171"/>
      <c r="Y146" s="171"/>
      <c r="Z146" s="171"/>
      <c r="AB146" s="162" t="str">
        <f t="shared" si="85"/>
        <v>OE Solutions</v>
      </c>
      <c r="AC146" s="350"/>
      <c r="AD146" s="350"/>
      <c r="AE146" s="350"/>
      <c r="AF146" s="350"/>
      <c r="AG146" s="350"/>
      <c r="AH146" s="244"/>
      <c r="AI146" s="244"/>
      <c r="AJ146" s="244"/>
      <c r="AK146" s="244"/>
      <c r="AL146" s="244"/>
      <c r="AM146" s="244"/>
      <c r="AN146" s="216"/>
    </row>
    <row r="147" spans="2:40" x14ac:dyDescent="0.3">
      <c r="B147" s="170" t="s">
        <v>97</v>
      </c>
      <c r="C147" s="171">
        <v>23.384212924113001</v>
      </c>
      <c r="D147" s="171">
        <v>17.845975137185611</v>
      </c>
      <c r="E147" s="171">
        <v>6.6440789346527751</v>
      </c>
      <c r="F147" s="171">
        <v>-2.9434190854255813</v>
      </c>
      <c r="G147" s="171"/>
      <c r="H147" s="171"/>
      <c r="I147" s="243"/>
      <c r="J147" s="171"/>
      <c r="K147" s="171"/>
      <c r="L147" s="171"/>
      <c r="M147" s="171"/>
      <c r="O147" s="170" t="str">
        <f t="shared" si="84"/>
        <v>O-Net</v>
      </c>
      <c r="P147" s="248">
        <v>85.033501542229089</v>
      </c>
      <c r="Q147" s="248">
        <v>85.936653610212659</v>
      </c>
      <c r="R147" s="249">
        <v>93.758395750453914</v>
      </c>
      <c r="S147" s="249">
        <v>85.287225464493133</v>
      </c>
      <c r="T147" s="249"/>
      <c r="U147" s="171"/>
      <c r="V147" s="243"/>
      <c r="W147" s="171"/>
      <c r="X147" s="171"/>
      <c r="Y147" s="171"/>
      <c r="Z147" s="171"/>
      <c r="AB147" s="162" t="str">
        <f t="shared" si="85"/>
        <v>O-Net</v>
      </c>
      <c r="AC147" s="244">
        <f t="shared" ref="AC147:AG149" si="93">C147/P147</f>
        <v>0.27500000000000002</v>
      </c>
      <c r="AD147" s="244">
        <f t="shared" si="93"/>
        <v>0.20766430140659803</v>
      </c>
      <c r="AE147" s="244">
        <f t="shared" si="93"/>
        <v>7.0863829116024624E-2</v>
      </c>
      <c r="AF147" s="244">
        <f t="shared" si="93"/>
        <v>-3.4511840072121804E-2</v>
      </c>
      <c r="AG147" s="244"/>
      <c r="AH147" s="244"/>
      <c r="AI147" s="244"/>
      <c r="AJ147" s="244"/>
      <c r="AK147" s="244"/>
      <c r="AL147" s="244"/>
      <c r="AM147" s="244"/>
      <c r="AN147" s="216"/>
    </row>
    <row r="148" spans="2:40" x14ac:dyDescent="0.3">
      <c r="B148" s="170" t="s">
        <v>14</v>
      </c>
      <c r="C148" s="171">
        <v>6.2</v>
      </c>
      <c r="D148" s="171">
        <v>34.200000000000003</v>
      </c>
      <c r="E148" s="171">
        <v>4.5489999999999995</v>
      </c>
      <c r="F148" s="171">
        <v>10.100000000000001</v>
      </c>
      <c r="G148" s="171"/>
      <c r="H148" s="420"/>
      <c r="I148" s="424"/>
      <c r="J148" s="387"/>
      <c r="K148" s="387"/>
      <c r="L148" s="387"/>
      <c r="M148" s="387"/>
      <c r="O148" s="170" t="str">
        <f t="shared" si="84"/>
        <v>Oplink</v>
      </c>
      <c r="P148" s="248">
        <v>174.1</v>
      </c>
      <c r="Q148" s="248">
        <v>183.89999999999998</v>
      </c>
      <c r="R148" s="248">
        <v>178.2</v>
      </c>
      <c r="S148" s="248">
        <v>198.6</v>
      </c>
      <c r="T148" s="248"/>
      <c r="U148" s="420"/>
      <c r="V148" s="424"/>
      <c r="W148" s="250"/>
      <c r="X148" s="246"/>
      <c r="Y148" s="250"/>
      <c r="Z148" s="370"/>
      <c r="AB148" s="162" t="str">
        <f t="shared" si="85"/>
        <v>Oplink</v>
      </c>
      <c r="AC148" s="244">
        <f t="shared" si="93"/>
        <v>3.5611717403790925E-2</v>
      </c>
      <c r="AD148" s="244">
        <f t="shared" si="93"/>
        <v>0.18597063621533447</v>
      </c>
      <c r="AE148" s="244">
        <f t="shared" si="93"/>
        <v>2.5527497194163858E-2</v>
      </c>
      <c r="AF148" s="244">
        <f t="shared" si="93"/>
        <v>5.0855991943605246E-2</v>
      </c>
      <c r="AG148" s="244"/>
      <c r="AH148" s="420"/>
      <c r="AI148" s="424"/>
      <c r="AJ148" s="422"/>
      <c r="AK148" s="422"/>
      <c r="AL148" s="422"/>
      <c r="AM148" s="423"/>
      <c r="AN148" s="225"/>
    </row>
    <row r="149" spans="2:40" x14ac:dyDescent="0.3">
      <c r="B149" s="170" t="s">
        <v>93</v>
      </c>
      <c r="C149" s="173">
        <f t="shared" ref="C149:M149" si="94">SUM(C132:C148)</f>
        <v>151.09566075208744</v>
      </c>
      <c r="D149" s="173">
        <f t="shared" si="94"/>
        <v>0.53407319212423232</v>
      </c>
      <c r="E149" s="173">
        <f t="shared" si="94"/>
        <v>-41.298089930313353</v>
      </c>
      <c r="F149" s="173">
        <f t="shared" si="94"/>
        <v>59.090379986866424</v>
      </c>
      <c r="G149" s="173"/>
      <c r="H149" s="173"/>
      <c r="I149" s="173"/>
      <c r="J149" s="173"/>
      <c r="K149" s="173"/>
      <c r="L149" s="173"/>
      <c r="M149" s="173"/>
      <c r="O149" s="170" t="s">
        <v>93</v>
      </c>
      <c r="P149" s="173">
        <f t="shared" ref="P149:Z149" si="95">SUM(P132:P148)</f>
        <v>2816.5905020639975</v>
      </c>
      <c r="Q149" s="173">
        <f t="shared" si="95"/>
        <v>2974.9020832224719</v>
      </c>
      <c r="R149" s="173">
        <f t="shared" si="95"/>
        <v>3348.3753777505135</v>
      </c>
      <c r="S149" s="173">
        <f t="shared" si="95"/>
        <v>3631.9215479510613</v>
      </c>
      <c r="T149" s="173"/>
      <c r="U149" s="173"/>
      <c r="V149" s="173"/>
      <c r="W149" s="173"/>
      <c r="X149" s="173"/>
      <c r="Y149" s="173"/>
      <c r="Z149" s="173"/>
      <c r="AB149" s="205" t="s">
        <v>76</v>
      </c>
      <c r="AC149" s="251">
        <f t="shared" si="93"/>
        <v>5.3644880447251575E-2</v>
      </c>
      <c r="AD149" s="251">
        <f t="shared" si="93"/>
        <v>1.7952630949981179E-4</v>
      </c>
      <c r="AE149" s="251">
        <f t="shared" si="93"/>
        <v>-1.2333769446739272E-2</v>
      </c>
      <c r="AF149" s="251">
        <f t="shared" si="93"/>
        <v>1.6269729179641038E-2</v>
      </c>
      <c r="AG149" s="251"/>
      <c r="AH149" s="251"/>
      <c r="AI149" s="366"/>
      <c r="AJ149" s="366"/>
      <c r="AK149" s="366"/>
      <c r="AL149" s="366"/>
      <c r="AM149" s="366"/>
      <c r="AN149" s="252"/>
    </row>
    <row r="150" spans="2:40" ht="13.25" customHeight="1" x14ac:dyDescent="0.3">
      <c r="C150" s="278"/>
      <c r="D150" s="278"/>
      <c r="E150" s="278"/>
      <c r="F150" s="278"/>
      <c r="G150" s="278"/>
      <c r="H150" s="284"/>
      <c r="I150" s="280"/>
      <c r="J150" s="283"/>
      <c r="U150" s="282"/>
      <c r="V150" s="280"/>
      <c r="W150" s="283"/>
      <c r="AB150" s="208" t="s">
        <v>107</v>
      </c>
      <c r="AC150" s="219">
        <f>AVERAGE(AC136:AC148)</f>
        <v>5.3485219792488332E-2</v>
      </c>
      <c r="AD150" s="219">
        <f>AVERAGE(AD136:AD148)</f>
        <v>1.5271973426828947E-2</v>
      </c>
      <c r="AE150" s="219">
        <f>AVERAGE(AE136:AE148)</f>
        <v>-1.5802362149418572E-2</v>
      </c>
      <c r="AF150" s="219">
        <f t="shared" ref="AF150:AL150" si="96">AVERAGE(AF133:AF148)</f>
        <v>1.1127895002804511E-2</v>
      </c>
      <c r="AG150" s="219"/>
      <c r="AH150" s="219"/>
      <c r="AI150" s="219"/>
      <c r="AJ150" s="219"/>
      <c r="AK150" s="219"/>
      <c r="AL150" s="219"/>
      <c r="AM150" s="219"/>
      <c r="AN150" s="252"/>
    </row>
    <row r="151" spans="2:40" ht="13.25" customHeight="1" x14ac:dyDescent="0.3">
      <c r="B151" s="184"/>
      <c r="C151" s="207"/>
      <c r="D151" s="207"/>
      <c r="E151" s="207"/>
      <c r="F151" s="207"/>
      <c r="G151" s="207"/>
      <c r="K151" s="207"/>
      <c r="L151" s="207"/>
      <c r="M151" s="207"/>
      <c r="O151" s="184" t="s">
        <v>48</v>
      </c>
      <c r="P151" s="207"/>
      <c r="Q151" s="207">
        <f>Q149/P149-1</f>
        <v>5.62068149567585E-2</v>
      </c>
      <c r="R151" s="207">
        <f t="shared" ref="R151:Z151" si="97">R149/Q149-1</f>
        <v>0.12554137382682806</v>
      </c>
      <c r="S151" s="207">
        <f t="shared" si="97"/>
        <v>8.4681715223649201E-2</v>
      </c>
      <c r="T151" s="207"/>
      <c r="U151" s="207"/>
      <c r="V151" s="207"/>
      <c r="W151" s="207"/>
      <c r="X151" s="207"/>
      <c r="Y151" s="207"/>
      <c r="Z151" s="207"/>
      <c r="AB151" s="253"/>
      <c r="AC151" s="254"/>
      <c r="AD151" s="254"/>
      <c r="AE151" s="254"/>
      <c r="AF151" s="254"/>
      <c r="AG151" s="254"/>
      <c r="AH151" s="279"/>
      <c r="AI151" s="280" t="s">
        <v>195</v>
      </c>
      <c r="AJ151" s="281" t="e">
        <f>J150/W150</f>
        <v>#DIV/0!</v>
      </c>
    </row>
    <row r="153" spans="2:40" ht="21" x14ac:dyDescent="0.5">
      <c r="B153" s="255" t="s">
        <v>64</v>
      </c>
      <c r="C153" s="256">
        <v>42.3</v>
      </c>
      <c r="D153" s="256">
        <v>15.849999999999994</v>
      </c>
      <c r="E153" s="256">
        <v>-6.1060000000000052</v>
      </c>
      <c r="F153" s="256">
        <v>69.900000000000006</v>
      </c>
      <c r="G153" s="256"/>
      <c r="H153" s="256"/>
      <c r="I153" s="256"/>
      <c r="J153" s="256"/>
      <c r="K153" s="256"/>
      <c r="L153" s="355"/>
      <c r="M153" s="256"/>
      <c r="O153" s="257" t="s">
        <v>64</v>
      </c>
      <c r="P153" s="256">
        <v>651.2059999999999</v>
      </c>
      <c r="Q153" s="256">
        <v>668.1</v>
      </c>
      <c r="R153" s="256">
        <v>607.79999999999995</v>
      </c>
      <c r="S153" s="256">
        <v>665.7</v>
      </c>
      <c r="T153" s="256"/>
      <c r="U153" s="256"/>
      <c r="V153" s="256"/>
      <c r="W153" s="256"/>
      <c r="X153" s="256"/>
      <c r="Y153" s="355"/>
      <c r="Z153" s="256"/>
      <c r="AB153" s="257" t="s">
        <v>64</v>
      </c>
      <c r="AC153" s="244">
        <f t="shared" ref="AC153:AM153" si="98">C153/P153</f>
        <v>6.495640396433694E-2</v>
      </c>
      <c r="AD153" s="244">
        <f t="shared" si="98"/>
        <v>2.3723993414159549E-2</v>
      </c>
      <c r="AE153" s="244">
        <f t="shared" si="98"/>
        <v>-1.0046067785455751E-2</v>
      </c>
      <c r="AF153" s="244">
        <f t="shared" si="98"/>
        <v>0.1050022532672375</v>
      </c>
      <c r="AG153" s="244"/>
      <c r="AH153" s="244"/>
      <c r="AI153" s="244"/>
      <c r="AJ153" s="244"/>
      <c r="AK153" s="244"/>
      <c r="AL153" s="244"/>
      <c r="AM153" s="244"/>
      <c r="AN153" s="216"/>
    </row>
    <row r="155" spans="2:40" ht="18.5" x14ac:dyDescent="0.45">
      <c r="O155" s="174" t="s">
        <v>153</v>
      </c>
      <c r="P155" s="237" t="s">
        <v>175</v>
      </c>
      <c r="Q155" s="237" t="s">
        <v>176</v>
      </c>
      <c r="R155" s="237" t="s">
        <v>177</v>
      </c>
      <c r="S155" s="237" t="s">
        <v>178</v>
      </c>
      <c r="T155" s="237" t="s">
        <v>179</v>
      </c>
    </row>
    <row r="156" spans="2:40" x14ac:dyDescent="0.3">
      <c r="O156" s="259" t="s">
        <v>180</v>
      </c>
      <c r="P156" s="260">
        <v>186084</v>
      </c>
      <c r="Q156" s="260">
        <v>194555</v>
      </c>
      <c r="R156" s="260">
        <v>166381</v>
      </c>
      <c r="S156" s="260">
        <v>130925</v>
      </c>
      <c r="T156" s="261">
        <f>SUM(P156:S156)</f>
        <v>677945</v>
      </c>
      <c r="U156" s="263">
        <f>T156/1000</f>
        <v>677.94500000000005</v>
      </c>
    </row>
    <row r="157" spans="2:40" x14ac:dyDescent="0.3">
      <c r="O157" s="237" t="s">
        <v>181</v>
      </c>
      <c r="P157" s="262">
        <v>-130131</v>
      </c>
      <c r="Q157" s="262">
        <v>-27677</v>
      </c>
      <c r="R157" s="262">
        <v>-10720</v>
      </c>
      <c r="S157" s="262">
        <v>-22569</v>
      </c>
      <c r="T157" s="261">
        <f>SUM(P157:S157)</f>
        <v>-191097</v>
      </c>
      <c r="U157" s="263">
        <f>T157/1000</f>
        <v>-191.09700000000001</v>
      </c>
    </row>
    <row r="168" spans="2:40" x14ac:dyDescent="0.3">
      <c r="B168" s="161" t="s">
        <v>216</v>
      </c>
    </row>
    <row r="169" spans="2:40" x14ac:dyDescent="0.3">
      <c r="C169" s="162">
        <v>2010</v>
      </c>
      <c r="D169" s="162">
        <v>2011</v>
      </c>
      <c r="E169" s="372">
        <v>2010</v>
      </c>
      <c r="F169" s="372">
        <v>2011</v>
      </c>
      <c r="G169" s="372">
        <v>2012</v>
      </c>
      <c r="H169" s="372">
        <v>2013</v>
      </c>
      <c r="I169" s="372">
        <v>2014</v>
      </c>
      <c r="J169" s="372">
        <v>2015</v>
      </c>
      <c r="K169" s="372">
        <v>2016</v>
      </c>
      <c r="L169" s="372">
        <v>2017</v>
      </c>
      <c r="M169" s="372">
        <v>2018</v>
      </c>
      <c r="P169" s="167">
        <v>2010</v>
      </c>
      <c r="Q169" s="167">
        <v>2011</v>
      </c>
      <c r="R169" s="167">
        <v>2012</v>
      </c>
      <c r="S169" s="167">
        <v>2013</v>
      </c>
      <c r="T169" s="167">
        <v>2014</v>
      </c>
      <c r="U169" s="167">
        <v>2015</v>
      </c>
      <c r="V169" s="167">
        <v>2016</v>
      </c>
      <c r="W169" s="167">
        <v>2017</v>
      </c>
      <c r="X169" s="167">
        <v>2018</v>
      </c>
      <c r="Y169" s="167">
        <v>2019</v>
      </c>
      <c r="Z169" s="167">
        <v>2020</v>
      </c>
      <c r="AC169" s="167">
        <v>2010</v>
      </c>
      <c r="AD169" s="167">
        <v>2011</v>
      </c>
      <c r="AE169" s="167">
        <v>2012</v>
      </c>
      <c r="AF169" s="167">
        <v>2013</v>
      </c>
      <c r="AG169" s="167">
        <v>2014</v>
      </c>
      <c r="AH169" s="167">
        <v>2015</v>
      </c>
      <c r="AI169" s="167">
        <v>2016</v>
      </c>
      <c r="AJ169" s="167">
        <v>2017</v>
      </c>
      <c r="AK169" s="167">
        <v>2018</v>
      </c>
      <c r="AL169" s="167">
        <v>2019</v>
      </c>
      <c r="AM169" s="167">
        <v>2020</v>
      </c>
    </row>
    <row r="170" spans="2:40" x14ac:dyDescent="0.3">
      <c r="B170" s="170" t="s">
        <v>207</v>
      </c>
      <c r="C170" s="343">
        <v>-456</v>
      </c>
      <c r="D170" s="343">
        <v>390</v>
      </c>
      <c r="E170" s="343">
        <v>-115</v>
      </c>
      <c r="F170" s="342">
        <v>348</v>
      </c>
      <c r="G170" s="342">
        <v>539</v>
      </c>
      <c r="H170" s="349">
        <v>1599</v>
      </c>
      <c r="I170" s="342">
        <v>-192</v>
      </c>
      <c r="J170" s="342">
        <v>2264</v>
      </c>
      <c r="K170" s="343">
        <v>2258</v>
      </c>
      <c r="L170" s="169">
        <v>318</v>
      </c>
      <c r="M170" s="169"/>
      <c r="N170" s="278"/>
      <c r="O170" s="170" t="str">
        <f>B170</f>
        <v>NXP Semiconductors</v>
      </c>
      <c r="P170" s="345">
        <v>4402</v>
      </c>
      <c r="Q170" s="345">
        <v>4194</v>
      </c>
      <c r="R170" s="345">
        <v>4358</v>
      </c>
      <c r="S170" s="345">
        <v>4815</v>
      </c>
      <c r="T170" s="345">
        <v>5647</v>
      </c>
      <c r="U170" s="343">
        <v>6101</v>
      </c>
      <c r="V170" s="343">
        <v>9500</v>
      </c>
      <c r="W170" s="343">
        <v>9255</v>
      </c>
      <c r="X170" s="343">
        <v>9407</v>
      </c>
      <c r="Y170" s="157">
        <v>8876</v>
      </c>
      <c r="Z170" s="157"/>
      <c r="AB170" s="170" t="str">
        <f>O170</f>
        <v>NXP Semiconductors</v>
      </c>
      <c r="AC170" s="194">
        <f t="shared" ref="AC170:AM172" si="99">C170/P170</f>
        <v>-0.10358927760109041</v>
      </c>
      <c r="AD170" s="194">
        <f t="shared" si="99"/>
        <v>9.2989985693848351E-2</v>
      </c>
      <c r="AE170" s="194">
        <f t="shared" si="99"/>
        <v>-2.6388251491509866E-2</v>
      </c>
      <c r="AF170" s="194">
        <f t="shared" si="99"/>
        <v>7.2274143302180682E-2</v>
      </c>
      <c r="AG170" s="194">
        <f t="shared" si="99"/>
        <v>9.5448910926155484E-2</v>
      </c>
      <c r="AH170" s="194">
        <f t="shared" si="99"/>
        <v>0.26208818226520242</v>
      </c>
      <c r="AI170" s="194">
        <f t="shared" si="99"/>
        <v>-2.0210526315789474E-2</v>
      </c>
      <c r="AJ170" s="194">
        <f t="shared" si="99"/>
        <v>0.24462452728254996</v>
      </c>
      <c r="AK170" s="194">
        <f t="shared" si="99"/>
        <v>0.24003401722121825</v>
      </c>
      <c r="AL170" s="194">
        <f t="shared" si="99"/>
        <v>3.5826949076160436E-2</v>
      </c>
      <c r="AM170" s="194" t="e">
        <f t="shared" si="99"/>
        <v>#DIV/0!</v>
      </c>
      <c r="AN170" s="216">
        <f>AVERAGE(AC170:AK170)</f>
        <v>9.5252412364751723E-2</v>
      </c>
    </row>
    <row r="171" spans="2:40" x14ac:dyDescent="0.3">
      <c r="B171" s="170" t="s">
        <v>66</v>
      </c>
      <c r="C171" s="342">
        <v>830</v>
      </c>
      <c r="D171" s="342">
        <v>650</v>
      </c>
      <c r="E171" s="342">
        <v>-1158</v>
      </c>
      <c r="F171" s="342">
        <v>-500</v>
      </c>
      <c r="G171" s="342">
        <v>142</v>
      </c>
      <c r="H171" s="342">
        <v>181</v>
      </c>
      <c r="I171" s="339">
        <v>165.04829768901939</v>
      </c>
      <c r="J171" s="342">
        <v>168.00900823736455</v>
      </c>
      <c r="K171" s="342">
        <v>1290</v>
      </c>
      <c r="L171" s="169">
        <v>875</v>
      </c>
      <c r="M171" s="169"/>
      <c r="N171" s="278"/>
      <c r="O171" s="170" t="str">
        <f>B171</f>
        <v>STMicroelectronics</v>
      </c>
      <c r="P171" s="339">
        <v>10262</v>
      </c>
      <c r="Q171" s="339">
        <v>9630</v>
      </c>
      <c r="R171" s="339">
        <v>8493</v>
      </c>
      <c r="S171" s="339">
        <v>8082</v>
      </c>
      <c r="T171" s="339">
        <v>7404</v>
      </c>
      <c r="U171" s="339">
        <v>6866</v>
      </c>
      <c r="V171" s="339">
        <v>6975.93986135455</v>
      </c>
      <c r="W171" s="342">
        <v>8346</v>
      </c>
      <c r="X171" s="342">
        <v>9667</v>
      </c>
      <c r="Y171" s="157">
        <v>9554</v>
      </c>
      <c r="Z171" s="157"/>
      <c r="AB171" s="170" t="str">
        <f>O171</f>
        <v>STMicroelectronics</v>
      </c>
      <c r="AC171" s="194">
        <f t="shared" si="99"/>
        <v>8.0880919898655229E-2</v>
      </c>
      <c r="AD171" s="194">
        <f t="shared" si="99"/>
        <v>6.749740394600208E-2</v>
      </c>
      <c r="AE171" s="194">
        <f t="shared" si="99"/>
        <v>-0.13634758036029671</v>
      </c>
      <c r="AF171" s="194">
        <f t="shared" si="99"/>
        <v>-6.1865874783469436E-2</v>
      </c>
      <c r="AG171" s="194">
        <f t="shared" si="99"/>
        <v>1.917882225823879E-2</v>
      </c>
      <c r="AH171" s="194">
        <f t="shared" si="99"/>
        <v>2.6361782697349258E-2</v>
      </c>
      <c r="AI171" s="194">
        <f t="shared" si="99"/>
        <v>2.3659650307961688E-2</v>
      </c>
      <c r="AJ171" s="194">
        <f t="shared" si="99"/>
        <v>2.0130482654848379E-2</v>
      </c>
      <c r="AK171" s="194">
        <f t="shared" si="99"/>
        <v>0.1334436743560567</v>
      </c>
      <c r="AL171" s="194">
        <f t="shared" si="99"/>
        <v>9.1584676575256443E-2</v>
      </c>
      <c r="AM171" s="194" t="e">
        <f t="shared" si="99"/>
        <v>#DIV/0!</v>
      </c>
      <c r="AN171" s="216">
        <f>AVERAGE(AC171:AK171)</f>
        <v>1.9215475663927332E-2</v>
      </c>
    </row>
    <row r="172" spans="2:40" x14ac:dyDescent="0.3">
      <c r="B172" s="170" t="s">
        <v>50</v>
      </c>
      <c r="C172" s="342">
        <v>3228</v>
      </c>
      <c r="D172" s="342">
        <v>2237</v>
      </c>
      <c r="E172" s="342">
        <v>1759</v>
      </c>
      <c r="F172" s="342">
        <v>2162</v>
      </c>
      <c r="G172" s="342">
        <v>2821</v>
      </c>
      <c r="H172" s="342">
        <v>2986</v>
      </c>
      <c r="I172" s="339">
        <v>3435</v>
      </c>
      <c r="J172" s="342">
        <v>3435</v>
      </c>
      <c r="K172" s="342">
        <v>5580</v>
      </c>
      <c r="L172" s="169">
        <v>5017</v>
      </c>
      <c r="M172" s="169"/>
      <c r="N172" s="278"/>
      <c r="O172" s="170" t="str">
        <f>B172</f>
        <v>Texas Instruments</v>
      </c>
      <c r="P172" s="339">
        <v>13966</v>
      </c>
      <c r="Q172" s="339">
        <v>13736</v>
      </c>
      <c r="R172" s="339">
        <v>12825</v>
      </c>
      <c r="S172" s="339">
        <v>12205</v>
      </c>
      <c r="T172" s="339">
        <v>13045</v>
      </c>
      <c r="U172" s="339">
        <v>13000</v>
      </c>
      <c r="V172" s="339">
        <v>13370</v>
      </c>
      <c r="W172" s="342">
        <v>14959</v>
      </c>
      <c r="X172" s="342">
        <v>15784</v>
      </c>
      <c r="Y172" s="157">
        <v>14383</v>
      </c>
      <c r="Z172" s="157"/>
      <c r="AB172" s="170" t="str">
        <f>O172</f>
        <v>Texas Instruments</v>
      </c>
      <c r="AC172" s="194">
        <f t="shared" si="99"/>
        <v>0.23113275096663324</v>
      </c>
      <c r="AD172" s="194">
        <f t="shared" si="99"/>
        <v>0.1628567268491555</v>
      </c>
      <c r="AE172" s="194">
        <f t="shared" si="99"/>
        <v>0.13715399610136453</v>
      </c>
      <c r="AF172" s="194">
        <f t="shared" si="99"/>
        <v>0.17714051618189267</v>
      </c>
      <c r="AG172" s="194">
        <f t="shared" si="99"/>
        <v>0.21625143733231122</v>
      </c>
      <c r="AH172" s="194">
        <f t="shared" si="99"/>
        <v>0.2296923076923077</v>
      </c>
      <c r="AI172" s="194">
        <f t="shared" si="99"/>
        <v>0.25691847419596109</v>
      </c>
      <c r="AJ172" s="194">
        <f t="shared" si="99"/>
        <v>0.22962764890701251</v>
      </c>
      <c r="AK172" s="194">
        <f t="shared" si="99"/>
        <v>0.35352255448555497</v>
      </c>
      <c r="AL172" s="194">
        <f t="shared" si="99"/>
        <v>0.34881457275950778</v>
      </c>
      <c r="AM172" s="194" t="e">
        <f t="shared" si="99"/>
        <v>#DIV/0!</v>
      </c>
      <c r="AN172" s="216">
        <f>AVERAGE(AC172:AK172)</f>
        <v>0.22158849030135483</v>
      </c>
    </row>
    <row r="174" spans="2:40" x14ac:dyDescent="0.3">
      <c r="AB174" s="161" t="s">
        <v>231</v>
      </c>
      <c r="AE174" s="244">
        <v>-8.3264919297438234E-2</v>
      </c>
      <c r="AF174" s="244">
        <v>-5.776470588235294E-2</v>
      </c>
      <c r="AG174" s="244">
        <v>-0.21678373080692587</v>
      </c>
      <c r="AH174" s="244">
        <v>-7.907983808656141E-2</v>
      </c>
      <c r="AI174" s="244">
        <v>8.8425045230574123E-2</v>
      </c>
      <c r="AJ174" s="244">
        <v>0.23016901208549462</v>
      </c>
    </row>
    <row r="175" spans="2:40" x14ac:dyDescent="0.3">
      <c r="AB175" s="161" t="s">
        <v>70</v>
      </c>
      <c r="AC175" s="161">
        <v>-8.3479463558003411E-2</v>
      </c>
      <c r="AD175" s="161">
        <v>-0.11137123745819398</v>
      </c>
      <c r="AE175" s="244">
        <v>-1.9867549668874173E-2</v>
      </c>
      <c r="AF175" s="244">
        <v>-1.7470033154807448E-2</v>
      </c>
      <c r="AG175" s="244">
        <v>3.2975460122699383E-2</v>
      </c>
      <c r="AH175" s="244">
        <v>5.6872037914691947E-2</v>
      </c>
      <c r="AI175" s="244">
        <v>0.11967779056386652</v>
      </c>
      <c r="AJ175" s="244">
        <v>0.193548049611073</v>
      </c>
      <c r="AK175" s="244">
        <v>7.8651685393258432E-3</v>
      </c>
      <c r="AL175" s="244">
        <v>-0.34604342176956282</v>
      </c>
      <c r="AM175" s="244">
        <v>-0.34604342176956282</v>
      </c>
    </row>
    <row r="176" spans="2:40" x14ac:dyDescent="0.3">
      <c r="AB176" s="162" t="s">
        <v>143</v>
      </c>
      <c r="AF176" s="244">
        <v>-1.5363416267449647E-2</v>
      </c>
      <c r="AG176" s="244">
        <v>9.2454559131255373E-2</v>
      </c>
      <c r="AH176" s="244">
        <v>0.1695000334649622</v>
      </c>
      <c r="AI176" s="244">
        <v>0.27508361204013376</v>
      </c>
      <c r="AJ176" s="244">
        <v>0.10124663160244862</v>
      </c>
      <c r="AK176" s="244">
        <v>1.445882352941176E-2</v>
      </c>
      <c r="AL176" s="244">
        <v>7.0672724103274839E-2</v>
      </c>
      <c r="AM176" s="244">
        <v>7.0672724103274839E-2</v>
      </c>
    </row>
    <row r="178" spans="2:26" x14ac:dyDescent="0.3">
      <c r="B178" s="161" t="s">
        <v>236</v>
      </c>
    </row>
    <row r="180" spans="2:26" x14ac:dyDescent="0.3">
      <c r="B180" s="170" t="s">
        <v>38</v>
      </c>
      <c r="C180" s="342">
        <v>39.97</v>
      </c>
      <c r="D180" s="342">
        <v>331.5</v>
      </c>
      <c r="E180" s="348">
        <v>196.22800000000001</v>
      </c>
      <c r="F180" s="342">
        <v>124.654</v>
      </c>
      <c r="G180" s="416" t="s">
        <v>209</v>
      </c>
      <c r="H180" s="417"/>
      <c r="I180" s="417"/>
      <c r="J180" s="417"/>
      <c r="K180" s="418"/>
      <c r="L180" s="172"/>
      <c r="M180" s="172"/>
      <c r="N180" s="278"/>
      <c r="O180" s="170" t="str">
        <f>B180</f>
        <v>LSI</v>
      </c>
      <c r="P180" s="339">
        <v>1869</v>
      </c>
      <c r="Q180" s="339">
        <v>2044</v>
      </c>
      <c r="R180" s="339">
        <v>2506.087</v>
      </c>
      <c r="S180" s="339">
        <v>2370.2289999999998</v>
      </c>
      <c r="T180" s="416" t="s">
        <v>209</v>
      </c>
      <c r="U180" s="417"/>
      <c r="V180" s="417"/>
      <c r="W180" s="417"/>
      <c r="X180" s="418"/>
      <c r="Y180" s="158"/>
      <c r="Z180" s="158"/>
    </row>
    <row r="181" spans="2:26" x14ac:dyDescent="0.3">
      <c r="B181" s="170" t="s">
        <v>206</v>
      </c>
      <c r="C181" s="342">
        <v>22.071999999999999</v>
      </c>
      <c r="D181" s="342">
        <v>-8.0589999999999993</v>
      </c>
      <c r="E181" s="342">
        <v>-28.173999999999999</v>
      </c>
      <c r="F181" s="342">
        <v>27.311</v>
      </c>
      <c r="G181" s="416" t="s">
        <v>204</v>
      </c>
      <c r="H181" s="417"/>
      <c r="I181" s="417"/>
      <c r="J181" s="417"/>
      <c r="K181" s="418"/>
      <c r="L181" s="172"/>
      <c r="M181" s="172"/>
      <c r="N181" s="278"/>
      <c r="O181" s="170" t="str">
        <f>B181</f>
        <v xml:space="preserve">Mindspeed </v>
      </c>
      <c r="P181" s="339">
        <v>181.696</v>
      </c>
      <c r="Q181" s="339">
        <v>155.483</v>
      </c>
      <c r="R181" s="339">
        <v>151.46799999999999</v>
      </c>
      <c r="S181" s="339">
        <v>318.71800000000002</v>
      </c>
      <c r="T181" s="416" t="s">
        <v>204</v>
      </c>
      <c r="U181" s="417"/>
      <c r="V181" s="417"/>
      <c r="W181" s="417"/>
      <c r="X181" s="418"/>
      <c r="Y181" s="159"/>
      <c r="Z181" s="159"/>
    </row>
  </sheetData>
  <mergeCells count="33">
    <mergeCell ref="AJ111:AK111"/>
    <mergeCell ref="H108:K108"/>
    <mergeCell ref="J111:K111"/>
    <mergeCell ref="V101:X101"/>
    <mergeCell ref="W102:X102"/>
    <mergeCell ref="V105:X105"/>
    <mergeCell ref="U108:X108"/>
    <mergeCell ref="I101:K101"/>
    <mergeCell ref="J102:K102"/>
    <mergeCell ref="I105:K105"/>
    <mergeCell ref="W111:X111"/>
    <mergeCell ref="U82:V82"/>
    <mergeCell ref="AH82:AI82"/>
    <mergeCell ref="AH108:AK108"/>
    <mergeCell ref="AI101:AK101"/>
    <mergeCell ref="AJ102:AK102"/>
    <mergeCell ref="AI105:AK105"/>
    <mergeCell ref="G180:K180"/>
    <mergeCell ref="G181:K181"/>
    <mergeCell ref="I120:K120"/>
    <mergeCell ref="T180:X180"/>
    <mergeCell ref="AL140:AM140"/>
    <mergeCell ref="AK137:AM137"/>
    <mergeCell ref="AK145:AM145"/>
    <mergeCell ref="AH148:AM148"/>
    <mergeCell ref="T181:X181"/>
    <mergeCell ref="AI120:AK120"/>
    <mergeCell ref="AH125:AK125"/>
    <mergeCell ref="H125:K125"/>
    <mergeCell ref="U148:V148"/>
    <mergeCell ref="H148:I148"/>
    <mergeCell ref="V120:X120"/>
    <mergeCell ref="U125:X125"/>
  </mergeCell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1:U36"/>
  <sheetViews>
    <sheetView zoomScale="70" zoomScaleNormal="70" workbookViewId="0">
      <selection activeCell="E24" sqref="E24:O34"/>
    </sheetView>
  </sheetViews>
  <sheetFormatPr defaultColWidth="8.81640625" defaultRowHeight="12.5" x14ac:dyDescent="0.25"/>
  <cols>
    <col min="1" max="1" width="4.6328125" customWidth="1"/>
    <col min="2" max="2" width="14.1796875" customWidth="1"/>
    <col min="3" max="6" width="7.1796875" customWidth="1"/>
    <col min="7" max="11" width="7.6328125" customWidth="1"/>
    <col min="12" max="14" width="7.453125" customWidth="1"/>
    <col min="15" max="15" width="7.6328125" customWidth="1"/>
  </cols>
  <sheetData>
    <row r="1" spans="2:4" s="305" customFormat="1" x14ac:dyDescent="0.25"/>
    <row r="2" spans="2:4" s="305" customFormat="1" ht="18" x14ac:dyDescent="0.4">
      <c r="B2" s="306" t="s">
        <v>119</v>
      </c>
    </row>
    <row r="3" spans="2:4" s="305" customFormat="1" ht="18" x14ac:dyDescent="0.4">
      <c r="B3" s="307" t="str">
        <f>Introduction!$B$3</f>
        <v>SAMPLE TEMPLATE for report published May 27, 2021</v>
      </c>
      <c r="C3" s="307"/>
    </row>
    <row r="4" spans="2:4" s="305" customFormat="1" ht="18" x14ac:dyDescent="0.4">
      <c r="C4" s="307"/>
    </row>
    <row r="5" spans="2:4" ht="15.5" x14ac:dyDescent="0.35">
      <c r="B5" s="51" t="s">
        <v>245</v>
      </c>
    </row>
    <row r="6" spans="2:4" x14ac:dyDescent="0.25">
      <c r="C6" s="146"/>
      <c r="D6" s="146"/>
    </row>
    <row r="21" spans="2:21" x14ac:dyDescent="0.25">
      <c r="Q21" s="5" t="s">
        <v>228</v>
      </c>
    </row>
    <row r="23" spans="2:21" ht="13" x14ac:dyDescent="0.3">
      <c r="B23" s="147" t="s">
        <v>229</v>
      </c>
      <c r="C23" s="55">
        <v>2008</v>
      </c>
      <c r="D23" s="55">
        <v>2009</v>
      </c>
      <c r="E23" s="55">
        <v>2010</v>
      </c>
      <c r="F23" s="55">
        <v>2011</v>
      </c>
      <c r="G23" s="55">
        <v>2012</v>
      </c>
      <c r="H23" s="55">
        <v>2013</v>
      </c>
      <c r="I23" s="55">
        <v>2014</v>
      </c>
      <c r="J23" s="55">
        <v>2015</v>
      </c>
      <c r="K23" s="55">
        <v>2016</v>
      </c>
      <c r="L23" s="55">
        <v>2017</v>
      </c>
      <c r="M23" s="55">
        <v>2018</v>
      </c>
      <c r="N23" s="55">
        <v>2019</v>
      </c>
      <c r="O23" s="55">
        <v>2020</v>
      </c>
      <c r="R23" s="367"/>
      <c r="S23" s="368" t="s">
        <v>229</v>
      </c>
      <c r="T23" s="394">
        <v>2020</v>
      </c>
    </row>
    <row r="24" spans="2:21" ht="14.5" x14ac:dyDescent="0.25">
      <c r="B24" s="148" t="s">
        <v>136</v>
      </c>
      <c r="C24" s="151">
        <v>94</v>
      </c>
      <c r="D24" s="151">
        <v>107</v>
      </c>
      <c r="E24" s="150"/>
      <c r="F24" s="150"/>
      <c r="G24" s="150"/>
      <c r="H24" s="150"/>
      <c r="I24" s="150"/>
      <c r="J24" s="150"/>
      <c r="K24" s="150"/>
      <c r="L24" s="150"/>
      <c r="M24" s="150"/>
      <c r="N24" s="150"/>
      <c r="O24" s="150"/>
      <c r="S24" s="5" t="s">
        <v>227</v>
      </c>
      <c r="T24" s="395">
        <v>49</v>
      </c>
      <c r="U24" t="s">
        <v>223</v>
      </c>
    </row>
    <row r="25" spans="2:21" ht="14.5" x14ac:dyDescent="0.25">
      <c r="B25" s="148" t="s">
        <v>161</v>
      </c>
      <c r="C25" s="151">
        <v>18</v>
      </c>
      <c r="D25" s="151">
        <v>24</v>
      </c>
      <c r="E25" s="150"/>
      <c r="F25" s="150"/>
      <c r="G25" s="150"/>
      <c r="H25" s="150"/>
      <c r="I25" s="150"/>
      <c r="J25" s="150"/>
      <c r="K25" s="150"/>
      <c r="L25" s="150"/>
      <c r="M25" s="150"/>
      <c r="N25" s="150"/>
      <c r="O25" s="150"/>
      <c r="S25" s="5" t="s">
        <v>225</v>
      </c>
      <c r="T25" s="395">
        <v>50</v>
      </c>
      <c r="U25" t="s">
        <v>223</v>
      </c>
    </row>
    <row r="26" spans="2:21" ht="14.5" x14ac:dyDescent="0.25">
      <c r="B26" s="148" t="s">
        <v>162</v>
      </c>
      <c r="C26" s="151">
        <v>8</v>
      </c>
      <c r="D26" s="151">
        <v>13</v>
      </c>
      <c r="E26" s="150"/>
      <c r="F26" s="150"/>
      <c r="G26" s="150"/>
      <c r="H26" s="150"/>
      <c r="I26" s="150"/>
      <c r="J26" s="150"/>
      <c r="K26" s="150"/>
      <c r="L26" s="150"/>
      <c r="M26" s="150"/>
      <c r="N26" s="150"/>
      <c r="O26" s="150"/>
      <c r="P26" s="356"/>
      <c r="S26" s="5" t="s">
        <v>239</v>
      </c>
      <c r="T26" s="395">
        <v>393</v>
      </c>
      <c r="U26" t="s">
        <v>223</v>
      </c>
    </row>
    <row r="27" spans="2:21" ht="14.5" x14ac:dyDescent="0.25">
      <c r="B27" s="148" t="s">
        <v>222</v>
      </c>
      <c r="C27" s="151">
        <v>24</v>
      </c>
      <c r="D27" s="151">
        <v>41</v>
      </c>
      <c r="E27" s="150"/>
      <c r="F27" s="150"/>
      <c r="G27" s="150"/>
      <c r="H27" s="150"/>
      <c r="I27" s="150"/>
      <c r="J27" s="150"/>
      <c r="K27" s="150"/>
      <c r="L27" s="150"/>
      <c r="M27" s="316"/>
      <c r="N27" s="316"/>
      <c r="O27" s="316"/>
      <c r="S27" s="5" t="s">
        <v>165</v>
      </c>
      <c r="T27" s="395">
        <v>80</v>
      </c>
      <c r="U27" s="5" t="s">
        <v>224</v>
      </c>
    </row>
    <row r="28" spans="2:21" ht="14.5" x14ac:dyDescent="0.25">
      <c r="B28" s="148" t="s">
        <v>164</v>
      </c>
      <c r="C28" s="151">
        <v>22</v>
      </c>
      <c r="D28" s="151">
        <v>25</v>
      </c>
      <c r="E28" s="150"/>
      <c r="F28" s="150"/>
      <c r="G28" s="150"/>
      <c r="H28" s="150"/>
      <c r="I28" s="150"/>
      <c r="J28" s="150"/>
      <c r="K28" s="150"/>
      <c r="L28" s="150"/>
      <c r="M28" s="150"/>
      <c r="N28" s="150"/>
      <c r="O28" s="150"/>
      <c r="P28" s="356"/>
      <c r="S28" s="17" t="s">
        <v>226</v>
      </c>
      <c r="T28" s="19">
        <f>SUM(T24:T27)</f>
        <v>572</v>
      </c>
      <c r="U28" s="5" t="s">
        <v>224</v>
      </c>
    </row>
    <row r="29" spans="2:21" ht="14.5" x14ac:dyDescent="0.25">
      <c r="B29" s="148" t="s">
        <v>59</v>
      </c>
      <c r="C29" s="151">
        <v>26</v>
      </c>
      <c r="D29" s="151">
        <v>35</v>
      </c>
      <c r="E29" s="150"/>
      <c r="F29" s="150"/>
      <c r="G29" s="150"/>
      <c r="H29" s="150"/>
      <c r="I29" s="150"/>
      <c r="J29" s="150"/>
      <c r="K29" s="150"/>
      <c r="L29" s="150"/>
      <c r="M29" s="150"/>
      <c r="N29" s="150"/>
      <c r="O29" s="150"/>
      <c r="P29" s="356"/>
    </row>
    <row r="30" spans="2:21" ht="14.5" x14ac:dyDescent="0.3">
      <c r="B30" s="148" t="s">
        <v>137</v>
      </c>
      <c r="C30" s="148"/>
      <c r="D30" s="148"/>
      <c r="E30" s="152"/>
      <c r="F30" s="152"/>
      <c r="G30" s="150"/>
      <c r="H30" s="150"/>
      <c r="I30" s="150"/>
      <c r="J30" s="150"/>
      <c r="K30" s="150"/>
      <c r="L30" s="150"/>
      <c r="M30" s="316"/>
      <c r="N30" s="316"/>
      <c r="O30" s="316"/>
    </row>
    <row r="31" spans="2:21" ht="14.5" x14ac:dyDescent="0.25">
      <c r="B31" s="148" t="s">
        <v>97</v>
      </c>
      <c r="C31" s="151">
        <v>37</v>
      </c>
      <c r="D31" s="151">
        <v>44</v>
      </c>
      <c r="E31" s="150"/>
      <c r="F31" s="150"/>
      <c r="G31" s="150"/>
      <c r="H31" s="150"/>
      <c r="I31" s="150"/>
      <c r="J31" s="150"/>
      <c r="K31" s="150"/>
      <c r="L31" s="150"/>
      <c r="M31" s="357"/>
      <c r="N31" s="357"/>
      <c r="O31" s="150"/>
    </row>
    <row r="32" spans="2:21" ht="14.5" x14ac:dyDescent="0.25">
      <c r="B32" s="369" t="s">
        <v>230</v>
      </c>
      <c r="C32" s="148"/>
      <c r="D32" s="148"/>
      <c r="E32" s="149"/>
      <c r="F32" s="149"/>
      <c r="G32" s="150"/>
      <c r="H32" s="150"/>
      <c r="I32" s="150"/>
      <c r="J32" s="150"/>
      <c r="K32" s="150"/>
      <c r="L32" s="150"/>
      <c r="M32" s="150"/>
      <c r="N32" s="150"/>
      <c r="O32" s="150"/>
      <c r="P32" s="356"/>
    </row>
    <row r="33" spans="2:15" ht="14.5" x14ac:dyDescent="0.25">
      <c r="B33" s="148" t="s">
        <v>93</v>
      </c>
      <c r="C33" s="316">
        <f t="shared" ref="C33:L33" si="0">SUM(C24:C32)</f>
        <v>229</v>
      </c>
      <c r="D33" s="316">
        <f t="shared" si="0"/>
        <v>289</v>
      </c>
      <c r="E33" s="316"/>
      <c r="F33" s="316"/>
      <c r="G33" s="316"/>
      <c r="H33" s="316"/>
      <c r="I33" s="316"/>
      <c r="J33" s="316"/>
      <c r="K33" s="316"/>
      <c r="L33" s="316"/>
      <c r="M33" s="316"/>
      <c r="N33" s="316"/>
      <c r="O33" s="316"/>
    </row>
    <row r="34" spans="2:15" ht="14.5" x14ac:dyDescent="0.25">
      <c r="B34" s="392" t="s">
        <v>235</v>
      </c>
      <c r="C34" s="393"/>
      <c r="D34" s="391">
        <f t="shared" ref="D34" si="1">D33/C33-1</f>
        <v>0.26200873362445409</v>
      </c>
      <c r="E34" s="391"/>
      <c r="F34" s="391"/>
      <c r="G34" s="391"/>
      <c r="H34" s="391"/>
      <c r="I34" s="391"/>
      <c r="J34" s="391"/>
      <c r="K34" s="391"/>
      <c r="L34" s="391"/>
      <c r="M34" s="391"/>
      <c r="N34" s="391"/>
      <c r="O34" s="391"/>
    </row>
    <row r="36" spans="2:15" x14ac:dyDescent="0.25">
      <c r="M36" s="258" t="s">
        <v>174</v>
      </c>
      <c r="N36" s="286">
        <f>N33/C33</f>
        <v>0</v>
      </c>
      <c r="O36" s="286">
        <f>O33/C33</f>
        <v>0</v>
      </c>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1:T43"/>
  <sheetViews>
    <sheetView zoomScale="70" zoomScaleNormal="70" zoomScalePageLayoutView="80" workbookViewId="0">
      <selection activeCell="Y20" sqref="Y20"/>
    </sheetView>
  </sheetViews>
  <sheetFormatPr defaultColWidth="8.81640625" defaultRowHeight="12.5" x14ac:dyDescent="0.25"/>
  <cols>
    <col min="1" max="1" width="5" customWidth="1"/>
    <col min="2" max="2" width="14.6328125" customWidth="1"/>
    <col min="3" max="3" width="11.453125" customWidth="1"/>
    <col min="4" max="4" width="11.453125" bestFit="1" customWidth="1"/>
    <col min="5" max="5" width="10" bestFit="1" customWidth="1"/>
  </cols>
  <sheetData>
    <row r="1" spans="2:5" s="305" customFormat="1" x14ac:dyDescent="0.25"/>
    <row r="2" spans="2:5" s="305" customFormat="1" ht="18" x14ac:dyDescent="0.4">
      <c r="B2" s="306" t="s">
        <v>119</v>
      </c>
    </row>
    <row r="3" spans="2:5" s="305" customFormat="1" ht="18" x14ac:dyDescent="0.4">
      <c r="B3" s="307" t="str">
        <f>Introduction!B3</f>
        <v>SAMPLE TEMPLATE for report published May 27, 2021</v>
      </c>
      <c r="E3" s="307"/>
    </row>
    <row r="4" spans="2:5" s="305" customFormat="1" ht="18" x14ac:dyDescent="0.4">
      <c r="E4" s="307"/>
    </row>
    <row r="5" spans="2:5" ht="15.5" x14ac:dyDescent="0.35">
      <c r="B5" s="414" t="s">
        <v>254</v>
      </c>
    </row>
    <row r="32" spans="2:2" ht="15.5" x14ac:dyDescent="0.35">
      <c r="B32" s="388" t="s">
        <v>218</v>
      </c>
    </row>
    <row r="34" spans="2:20" x14ac:dyDescent="0.25">
      <c r="E34" s="5" t="s">
        <v>95</v>
      </c>
      <c r="G34" s="21" t="s">
        <v>95</v>
      </c>
      <c r="H34" s="22" t="s">
        <v>99</v>
      </c>
      <c r="I34" s="23"/>
      <c r="K34" t="s">
        <v>144</v>
      </c>
    </row>
    <row r="35" spans="2:20" x14ac:dyDescent="0.25">
      <c r="C35" s="17" t="s">
        <v>47</v>
      </c>
      <c r="D35" s="17" t="s">
        <v>94</v>
      </c>
      <c r="E35" s="17" t="s">
        <v>98</v>
      </c>
      <c r="G35" s="24" t="s">
        <v>16</v>
      </c>
      <c r="H35" s="28" t="s">
        <v>108</v>
      </c>
      <c r="I35" s="53" t="s">
        <v>109</v>
      </c>
    </row>
    <row r="36" spans="2:20" x14ac:dyDescent="0.25">
      <c r="B36" s="17" t="s">
        <v>158</v>
      </c>
      <c r="C36" s="19">
        <f>SUM(Financials!Q10:Z10)</f>
        <v>1254.651275051933</v>
      </c>
      <c r="D36" s="19">
        <f>SUM(Financials!D10:M10)/1000</f>
        <v>266.6430203683596</v>
      </c>
      <c r="E36" s="3">
        <f>D36/C36</f>
        <v>0.21252361167633821</v>
      </c>
      <c r="G36" s="25">
        <f>AVERAGE(Financials!AC19:AM19)</f>
        <v>0.17296481151141568</v>
      </c>
      <c r="H36" s="16">
        <f>MAX(Financials!AN28:AN45)</f>
        <v>0</v>
      </c>
      <c r="I36" s="153">
        <f>MIN(Financials!AN28:AN45)</f>
        <v>0</v>
      </c>
    </row>
    <row r="37" spans="2:20" x14ac:dyDescent="0.25">
      <c r="B37" s="18" t="s">
        <v>159</v>
      </c>
      <c r="C37" s="19">
        <f>SUM(Financials!Q11:Z11)</f>
        <v>3088.0219445882099</v>
      </c>
      <c r="D37" s="19">
        <f>SUM(Financials!D11:M11)/1000</f>
        <v>238.05059014802401</v>
      </c>
      <c r="E37" s="3">
        <f t="shared" ref="E37:E41" si="0">D37/C37</f>
        <v>7.7088373858615264E-2</v>
      </c>
      <c r="G37" s="25">
        <f>AVERAGE(Financials!AC20:AM20)</f>
        <v>8.2838909444967981E-2</v>
      </c>
      <c r="H37" s="16">
        <f>MAX(Financials!AN52:AN66)</f>
        <v>0</v>
      </c>
      <c r="I37" s="27">
        <f>MIN(Financials!AN52:AN66)</f>
        <v>0</v>
      </c>
    </row>
    <row r="38" spans="2:20" x14ac:dyDescent="0.25">
      <c r="B38" s="17" t="s">
        <v>154</v>
      </c>
      <c r="C38" s="19">
        <f>SUM(Financials!Q12:Z12)</f>
        <v>567.25334757117787</v>
      </c>
      <c r="D38" s="19">
        <f>SUM(Financials!D12:M12)/1000</f>
        <v>32.881635615059352</v>
      </c>
      <c r="E38" s="3">
        <f t="shared" si="0"/>
        <v>5.7966402059766477E-2</v>
      </c>
      <c r="G38" s="25">
        <f>AVERAGE(Financials!AC21:AM21)</f>
        <v>3.9130715803759576E-2</v>
      </c>
      <c r="H38" s="16">
        <f>MAX(Financials!AN73:AN92)</f>
        <v>0</v>
      </c>
      <c r="I38" s="153">
        <v>-9.922211627867103E-2</v>
      </c>
    </row>
    <row r="39" spans="2:20" x14ac:dyDescent="0.25">
      <c r="B39" s="18" t="s">
        <v>147</v>
      </c>
      <c r="C39" s="19">
        <f>SUM(Financials!Q153:Z153)</f>
        <v>1941.6000000000001</v>
      </c>
      <c r="D39" s="145">
        <f>SUM(Financials!D153:M153)</f>
        <v>79.643999999999991</v>
      </c>
      <c r="E39" s="3">
        <f t="shared" si="0"/>
        <v>4.101977750309023E-2</v>
      </c>
      <c r="G39" s="389">
        <f>E39</f>
        <v>4.101977750309023E-2</v>
      </c>
      <c r="H39" s="16">
        <f>MAX(Financials!AM153:AM153)</f>
        <v>0</v>
      </c>
      <c r="I39" s="27">
        <f>MIN(Financials!AJ153:AJ153)</f>
        <v>0</v>
      </c>
    </row>
    <row r="40" spans="2:20" x14ac:dyDescent="0.25">
      <c r="B40" s="18" t="s">
        <v>145</v>
      </c>
      <c r="C40" s="19">
        <f>SUM(Financials!Q14:Z14)</f>
        <v>9.9551990089240459</v>
      </c>
      <c r="D40" s="54">
        <f>SUM(Financials!D14:M14)/1000</f>
        <v>1.8326363248677303E-2</v>
      </c>
      <c r="E40" s="3">
        <f t="shared" si="0"/>
        <v>1.8408836661375802E-3</v>
      </c>
      <c r="G40" s="25">
        <f>AVERAGE(Financials!AC23:AM23)</f>
        <v>1.6020681518175803E-2</v>
      </c>
      <c r="H40" s="16">
        <f>MAX(Financials!AN132:AN148)</f>
        <v>0</v>
      </c>
      <c r="I40" s="153">
        <f>MIN(Financials!AN132:AN148)</f>
        <v>0</v>
      </c>
    </row>
    <row r="41" spans="2:20" x14ac:dyDescent="0.25">
      <c r="B41" s="18" t="s">
        <v>148</v>
      </c>
      <c r="C41" s="19">
        <f>SUM(Financials!Q13:Z13)</f>
        <v>1321.4097940003676</v>
      </c>
      <c r="D41" s="19">
        <f>SUM(Financials!D13:M13)/1000</f>
        <v>153.1031927264973</v>
      </c>
      <c r="E41" s="3">
        <f t="shared" si="0"/>
        <v>0.11586352199116114</v>
      </c>
      <c r="G41" s="26">
        <f>AVERAGE(Financials!AC22:AM22)</f>
        <v>0.32249142360551025</v>
      </c>
      <c r="H41" s="20">
        <f>MAX(Financials!AN101:AN126)</f>
        <v>0</v>
      </c>
      <c r="I41" s="390">
        <f>MIN(Financials!AN101:AN126)</f>
        <v>0</v>
      </c>
    </row>
    <row r="43" spans="2:20" x14ac:dyDescent="0.25">
      <c r="T43" s="5" t="s">
        <v>173</v>
      </c>
    </row>
  </sheetData>
  <sortState ref="H119:I129">
    <sortCondition descending="1" ref="I119:I129"/>
  </sortState>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1:P132"/>
  <sheetViews>
    <sheetView zoomScale="90" zoomScaleNormal="90" zoomScalePageLayoutView="70" workbookViewId="0">
      <selection activeCell="I4" sqref="I4"/>
    </sheetView>
  </sheetViews>
  <sheetFormatPr defaultColWidth="8.81640625" defaultRowHeight="12.5" x14ac:dyDescent="0.25"/>
  <cols>
    <col min="1" max="1" width="4.6328125" style="58" customWidth="1"/>
    <col min="2" max="2" width="24" style="58" customWidth="1"/>
    <col min="3" max="3" width="9.36328125" style="58" customWidth="1"/>
    <col min="4" max="4" width="8.453125" style="58" customWidth="1"/>
    <col min="5" max="5" width="11" style="58" customWidth="1"/>
    <col min="6" max="6" width="8.453125" style="58" customWidth="1"/>
    <col min="7" max="8" width="11.36328125" style="58" customWidth="1"/>
    <col min="9" max="9" width="10.6328125" style="58" customWidth="1"/>
    <col min="10" max="10" width="9.453125" style="58" customWidth="1"/>
    <col min="11" max="12" width="10.453125" style="58" customWidth="1"/>
    <col min="13" max="13" width="11.6328125" style="58" customWidth="1"/>
    <col min="14" max="14" width="7" style="58" customWidth="1"/>
    <col min="15" max="15" width="15.36328125" style="58" customWidth="1"/>
    <col min="16" max="18" width="8.81640625" style="58"/>
    <col min="19" max="19" width="8.6328125" style="58" customWidth="1"/>
    <col min="20" max="16384" width="8.81640625" style="58"/>
  </cols>
  <sheetData>
    <row r="1" spans="2:14" s="305" customFormat="1" x14ac:dyDescent="0.25"/>
    <row r="2" spans="2:14" s="305" customFormat="1" ht="18" x14ac:dyDescent="0.4">
      <c r="B2" s="306" t="s">
        <v>119</v>
      </c>
    </row>
    <row r="3" spans="2:14" s="305" customFormat="1" ht="18" x14ac:dyDescent="0.4">
      <c r="B3" s="307" t="str">
        <f>Introduction!$B$3</f>
        <v>SAMPLE TEMPLATE for report published May 27, 2021</v>
      </c>
      <c r="E3" s="307"/>
    </row>
    <row r="4" spans="2:14" s="305" customFormat="1" ht="18" x14ac:dyDescent="0.4">
      <c r="E4" s="307"/>
    </row>
    <row r="5" spans="2:14" s="305" customFormat="1" ht="18" x14ac:dyDescent="0.4">
      <c r="E5" s="307"/>
    </row>
    <row r="6" spans="2:14" s="305" customFormat="1" ht="16" thickBot="1" x14ac:dyDescent="0.4">
      <c r="B6" s="69" t="s">
        <v>237</v>
      </c>
      <c r="C6" s="58"/>
      <c r="D6" s="58"/>
      <c r="E6" s="58"/>
      <c r="F6" s="58"/>
      <c r="G6" s="58"/>
      <c r="H6" s="58"/>
      <c r="J6" s="406"/>
      <c r="K6" s="58"/>
      <c r="L6" s="58"/>
      <c r="M6" s="58"/>
    </row>
    <row r="7" spans="2:14" s="305" customFormat="1" ht="16" thickBot="1" x14ac:dyDescent="0.4">
      <c r="B7" s="401">
        <v>2020</v>
      </c>
      <c r="C7" s="402"/>
      <c r="D7" s="402"/>
      <c r="E7" s="402"/>
      <c r="F7" s="402"/>
      <c r="G7" s="402"/>
      <c r="H7" s="402"/>
      <c r="I7" s="402"/>
      <c r="J7" s="402"/>
      <c r="K7" s="402"/>
      <c r="L7" s="402"/>
      <c r="M7" s="403"/>
      <c r="N7" s="404"/>
    </row>
    <row r="8" spans="2:14" s="305" customFormat="1" ht="28" x14ac:dyDescent="0.3">
      <c r="B8" s="361" t="s">
        <v>31</v>
      </c>
      <c r="C8" s="410" t="s">
        <v>220</v>
      </c>
      <c r="D8" s="411" t="s">
        <v>137</v>
      </c>
      <c r="E8" s="410" t="s">
        <v>240</v>
      </c>
      <c r="F8" s="411" t="s">
        <v>139</v>
      </c>
      <c r="G8" s="410" t="s">
        <v>238</v>
      </c>
      <c r="H8" s="410" t="s">
        <v>221</v>
      </c>
      <c r="I8" s="410" t="s">
        <v>7</v>
      </c>
      <c r="J8" s="410" t="s">
        <v>136</v>
      </c>
      <c r="K8" s="411" t="s">
        <v>161</v>
      </c>
      <c r="L8" s="412" t="s">
        <v>222</v>
      </c>
      <c r="M8" s="410" t="s">
        <v>32</v>
      </c>
      <c r="N8" s="413" t="s">
        <v>1</v>
      </c>
    </row>
    <row r="9" spans="2:14" s="305" customFormat="1" ht="31" x14ac:dyDescent="0.35">
      <c r="B9" s="362" t="s">
        <v>183</v>
      </c>
      <c r="C9" s="77"/>
      <c r="D9" s="77"/>
      <c r="E9" s="77"/>
      <c r="F9" s="77"/>
      <c r="G9" s="77"/>
      <c r="H9" s="77"/>
      <c r="I9" s="77"/>
      <c r="J9" s="77"/>
      <c r="K9" s="77"/>
      <c r="L9" s="77"/>
      <c r="M9" s="77"/>
      <c r="N9" s="85"/>
    </row>
    <row r="10" spans="2:14" s="305" customFormat="1" ht="31" x14ac:dyDescent="0.35">
      <c r="B10" s="362" t="s">
        <v>184</v>
      </c>
      <c r="C10" s="77"/>
      <c r="D10" s="77"/>
      <c r="E10" s="77"/>
      <c r="F10" s="77"/>
      <c r="G10" s="77"/>
      <c r="H10" s="77"/>
      <c r="I10" s="77"/>
      <c r="J10" s="77"/>
      <c r="K10" s="77"/>
      <c r="L10" s="77"/>
      <c r="M10" s="77"/>
      <c r="N10" s="85"/>
    </row>
    <row r="11" spans="2:14" s="305" customFormat="1" ht="15.5" x14ac:dyDescent="0.35">
      <c r="B11" s="363" t="s">
        <v>11</v>
      </c>
      <c r="C11" s="77"/>
      <c r="D11" s="77"/>
      <c r="E11" s="77"/>
      <c r="F11" s="77"/>
      <c r="G11" s="77"/>
      <c r="H11" s="77"/>
      <c r="I11" s="77"/>
      <c r="J11" s="77"/>
      <c r="K11" s="77"/>
      <c r="L11" s="77"/>
      <c r="M11" s="77"/>
      <c r="N11" s="85"/>
    </row>
    <row r="12" spans="2:14" s="305" customFormat="1" ht="15.5" x14ac:dyDescent="0.35">
      <c r="B12" s="363" t="s">
        <v>8</v>
      </c>
      <c r="C12" s="77"/>
      <c r="D12" s="77"/>
      <c r="E12" s="77"/>
      <c r="F12" s="77"/>
      <c r="G12" s="77"/>
      <c r="H12" s="77"/>
      <c r="I12" s="77"/>
      <c r="J12" s="77"/>
      <c r="K12" s="77"/>
      <c r="L12" s="77"/>
      <c r="M12" s="77"/>
      <c r="N12" s="85"/>
    </row>
    <row r="13" spans="2:14" s="305" customFormat="1" ht="15.5" x14ac:dyDescent="0.35">
      <c r="B13" s="363" t="s">
        <v>10</v>
      </c>
      <c r="C13" s="77"/>
      <c r="D13" s="77"/>
      <c r="E13" s="77"/>
      <c r="F13" s="77"/>
      <c r="G13" s="77"/>
      <c r="H13" s="77"/>
      <c r="I13" s="77"/>
      <c r="J13" s="77"/>
      <c r="K13" s="77"/>
      <c r="L13" s="77"/>
      <c r="M13" s="77"/>
      <c r="N13" s="85"/>
    </row>
    <row r="14" spans="2:14" s="305" customFormat="1" ht="15.5" x14ac:dyDescent="0.35">
      <c r="B14" s="363" t="s">
        <v>44</v>
      </c>
      <c r="C14" s="77"/>
      <c r="D14" s="77"/>
      <c r="E14" s="77"/>
      <c r="F14" s="77"/>
      <c r="G14" s="77"/>
      <c r="H14" s="77"/>
      <c r="I14" s="77"/>
      <c r="J14" s="77"/>
      <c r="K14" s="77"/>
      <c r="L14" s="77"/>
      <c r="M14" s="77"/>
      <c r="N14" s="85"/>
    </row>
    <row r="15" spans="2:14" s="305" customFormat="1" ht="16" thickBot="1" x14ac:dyDescent="0.4">
      <c r="B15" s="364" t="s">
        <v>43</v>
      </c>
      <c r="C15" s="97"/>
      <c r="D15" s="97"/>
      <c r="E15" s="97"/>
      <c r="F15" s="97"/>
      <c r="G15" s="97"/>
      <c r="H15" s="97"/>
      <c r="I15" s="97"/>
      <c r="J15" s="97"/>
      <c r="K15" s="97"/>
      <c r="L15" s="97"/>
      <c r="M15" s="97"/>
      <c r="N15" s="100"/>
    </row>
    <row r="16" spans="2:14" s="305" customFormat="1" ht="18" customHeight="1" x14ac:dyDescent="0.4">
      <c r="E16" s="307"/>
    </row>
    <row r="17" spans="2:14" s="305" customFormat="1" ht="15.5" x14ac:dyDescent="0.35">
      <c r="B17" s="69" t="s">
        <v>219</v>
      </c>
      <c r="C17" s="58"/>
      <c r="D17" s="58"/>
      <c r="E17" s="58"/>
      <c r="F17" s="58"/>
      <c r="G17" s="58"/>
      <c r="H17" s="58"/>
      <c r="I17" s="58"/>
      <c r="J17" s="406"/>
      <c r="K17" s="58"/>
      <c r="L17" s="58"/>
      <c r="M17" s="58"/>
      <c r="N17" s="58"/>
    </row>
    <row r="18" spans="2:14" s="305" customFormat="1" ht="16" thickBot="1" x14ac:dyDescent="0.4">
      <c r="B18" s="70">
        <v>2019</v>
      </c>
      <c r="C18" s="58"/>
      <c r="D18" s="58"/>
      <c r="E18" s="58"/>
      <c r="F18" s="58"/>
      <c r="G18" s="58"/>
      <c r="H18" s="58"/>
      <c r="I18" s="58"/>
      <c r="J18" s="58"/>
      <c r="K18" s="58"/>
      <c r="L18" s="58"/>
      <c r="M18" s="58"/>
      <c r="N18" s="58"/>
    </row>
    <row r="19" spans="2:14" s="305" customFormat="1" ht="36" customHeight="1" x14ac:dyDescent="0.3">
      <c r="B19" s="361" t="s">
        <v>31</v>
      </c>
      <c r="C19" s="410" t="s">
        <v>220</v>
      </c>
      <c r="D19" s="411" t="s">
        <v>137</v>
      </c>
      <c r="E19" s="410" t="s">
        <v>139</v>
      </c>
      <c r="F19" s="411" t="s">
        <v>136</v>
      </c>
      <c r="G19" s="410" t="s">
        <v>7</v>
      </c>
      <c r="H19" s="410" t="s">
        <v>140</v>
      </c>
      <c r="I19" s="410" t="s">
        <v>221</v>
      </c>
      <c r="J19" s="410" t="s">
        <v>222</v>
      </c>
      <c r="K19" s="410" t="s">
        <v>217</v>
      </c>
      <c r="L19" s="412" t="s">
        <v>161</v>
      </c>
      <c r="M19" s="410" t="s">
        <v>32</v>
      </c>
      <c r="N19" s="413" t="s">
        <v>167</v>
      </c>
    </row>
    <row r="20" spans="2:14" s="305" customFormat="1" ht="31" x14ac:dyDescent="0.35">
      <c r="B20" s="362" t="s">
        <v>183</v>
      </c>
      <c r="C20" s="86"/>
      <c r="D20" s="84"/>
      <c r="E20" s="84"/>
      <c r="F20" s="78"/>
      <c r="G20" s="77"/>
      <c r="H20" s="77"/>
      <c r="I20" s="78"/>
      <c r="J20" s="78"/>
      <c r="K20" s="77"/>
      <c r="L20" s="78"/>
      <c r="M20" s="84"/>
      <c r="N20" s="85"/>
    </row>
    <row r="21" spans="2:14" s="305" customFormat="1" ht="31" x14ac:dyDescent="0.35">
      <c r="B21" s="362" t="s">
        <v>184</v>
      </c>
      <c r="C21" s="86"/>
      <c r="D21" s="86"/>
      <c r="E21" s="84"/>
      <c r="F21" s="84"/>
      <c r="G21" s="78"/>
      <c r="H21" s="77"/>
      <c r="I21" s="84"/>
      <c r="J21" s="77"/>
      <c r="K21" s="77"/>
      <c r="L21" s="77"/>
      <c r="M21" s="84"/>
      <c r="N21" s="81"/>
    </row>
    <row r="22" spans="2:14" s="305" customFormat="1" ht="15.5" x14ac:dyDescent="0.35">
      <c r="B22" s="363" t="s">
        <v>11</v>
      </c>
      <c r="C22" s="86"/>
      <c r="D22" s="77"/>
      <c r="E22" s="77"/>
      <c r="F22" s="77"/>
      <c r="G22" s="77"/>
      <c r="H22" s="77"/>
      <c r="I22" s="86"/>
      <c r="J22" s="77"/>
      <c r="K22" s="77"/>
      <c r="L22" s="77"/>
      <c r="M22" s="77"/>
      <c r="N22" s="85"/>
    </row>
    <row r="23" spans="2:14" s="305" customFormat="1" ht="15.5" x14ac:dyDescent="0.35">
      <c r="B23" s="363" t="s">
        <v>8</v>
      </c>
      <c r="C23" s="78"/>
      <c r="D23" s="77"/>
      <c r="E23" s="77"/>
      <c r="F23" s="84"/>
      <c r="G23" s="77"/>
      <c r="H23" s="86"/>
      <c r="I23" s="77"/>
      <c r="J23" s="77"/>
      <c r="K23" s="77"/>
      <c r="L23" s="84"/>
      <c r="M23" s="77"/>
      <c r="N23" s="85"/>
    </row>
    <row r="24" spans="2:14" s="305" customFormat="1" ht="15.5" x14ac:dyDescent="0.35">
      <c r="B24" s="363" t="s">
        <v>10</v>
      </c>
      <c r="C24" s="77"/>
      <c r="D24" s="77"/>
      <c r="E24" s="86"/>
      <c r="F24" s="86"/>
      <c r="G24" s="77"/>
      <c r="H24" s="77"/>
      <c r="I24" s="77"/>
      <c r="J24" s="77"/>
      <c r="K24" s="77"/>
      <c r="L24" s="77"/>
      <c r="M24" s="84"/>
      <c r="N24" s="85"/>
    </row>
    <row r="25" spans="2:14" s="305" customFormat="1" ht="15.5" x14ac:dyDescent="0.35">
      <c r="B25" s="363" t="s">
        <v>44</v>
      </c>
      <c r="C25" s="84"/>
      <c r="D25" s="84"/>
      <c r="E25" s="78"/>
      <c r="F25" s="78"/>
      <c r="G25" s="77"/>
      <c r="H25" s="77"/>
      <c r="I25" s="77"/>
      <c r="J25" s="78"/>
      <c r="K25" s="86"/>
      <c r="L25" s="77"/>
      <c r="M25" s="77"/>
      <c r="N25" s="85"/>
    </row>
    <row r="26" spans="2:14" s="305" customFormat="1" ht="16" thickBot="1" x14ac:dyDescent="0.4">
      <c r="B26" s="364" t="s">
        <v>43</v>
      </c>
      <c r="C26" s="115"/>
      <c r="D26" s="115"/>
      <c r="E26" s="115"/>
      <c r="F26" s="99"/>
      <c r="G26" s="99"/>
      <c r="H26" s="99"/>
      <c r="I26" s="99"/>
      <c r="J26" s="99"/>
      <c r="K26" s="99"/>
      <c r="L26" s="99"/>
      <c r="M26" s="99"/>
      <c r="N26" s="365"/>
    </row>
    <row r="27" spans="2:14" s="305" customFormat="1" x14ac:dyDescent="0.25">
      <c r="B27" s="118"/>
      <c r="C27" s="118"/>
      <c r="D27" s="118"/>
      <c r="E27" s="118"/>
      <c r="F27" s="118"/>
      <c r="G27" s="118"/>
      <c r="H27" s="118"/>
      <c r="I27" s="118"/>
      <c r="J27" s="118"/>
      <c r="K27" s="118"/>
      <c r="L27" s="118"/>
      <c r="M27" s="118"/>
      <c r="N27" s="118"/>
    </row>
    <row r="28" spans="2:14" s="305" customFormat="1" ht="15.5" x14ac:dyDescent="0.35">
      <c r="B28" s="359"/>
      <c r="C28" s="324" t="s">
        <v>123</v>
      </c>
      <c r="D28" s="118"/>
      <c r="E28" s="118"/>
      <c r="F28" s="121"/>
      <c r="G28" s="118"/>
      <c r="H28" s="118"/>
      <c r="I28" s="118"/>
      <c r="J28" s="118"/>
      <c r="K28" s="118"/>
      <c r="L28" s="118"/>
      <c r="M28" s="118"/>
      <c r="N28" s="118"/>
    </row>
    <row r="29" spans="2:14" s="305" customFormat="1" ht="15.5" x14ac:dyDescent="0.35">
      <c r="B29" s="78"/>
      <c r="C29" s="324" t="s">
        <v>132</v>
      </c>
      <c r="D29" s="118"/>
      <c r="E29" s="118"/>
      <c r="F29" s="122"/>
      <c r="G29" s="118"/>
      <c r="H29" s="118"/>
      <c r="I29" s="118"/>
      <c r="J29" s="118"/>
      <c r="K29" s="118"/>
      <c r="L29" s="118"/>
      <c r="M29" s="118"/>
      <c r="N29" s="118"/>
    </row>
    <row r="30" spans="2:14" s="305" customFormat="1" ht="15.5" x14ac:dyDescent="0.35">
      <c r="B30" s="360"/>
      <c r="C30" s="324" t="s">
        <v>133</v>
      </c>
      <c r="D30" s="118"/>
      <c r="E30" s="118"/>
      <c r="F30" s="122"/>
      <c r="G30" s="118"/>
      <c r="H30" s="118"/>
      <c r="I30" s="118"/>
      <c r="J30" s="118"/>
      <c r="K30" s="118"/>
      <c r="L30" s="118"/>
      <c r="M30" s="118"/>
      <c r="N30" s="118"/>
    </row>
    <row r="31" spans="2:14" s="305" customFormat="1" x14ac:dyDescent="0.25">
      <c r="B31" s="118"/>
      <c r="C31" s="118"/>
      <c r="D31" s="118"/>
      <c r="E31" s="118"/>
      <c r="F31" s="118"/>
      <c r="G31" s="118"/>
      <c r="H31" s="118"/>
      <c r="I31" s="118"/>
      <c r="J31" s="118"/>
      <c r="K31" s="118"/>
      <c r="L31" s="118"/>
      <c r="M31" s="118"/>
      <c r="N31" s="118"/>
    </row>
    <row r="32" spans="2:14" ht="16" thickBot="1" x14ac:dyDescent="0.4">
      <c r="B32" s="70">
        <v>2018</v>
      </c>
    </row>
    <row r="33" spans="2:14" ht="28" x14ac:dyDescent="0.25">
      <c r="B33" s="325" t="s">
        <v>31</v>
      </c>
      <c r="C33" s="326" t="s">
        <v>6</v>
      </c>
      <c r="D33" s="327" t="s">
        <v>137</v>
      </c>
      <c r="E33" s="328" t="s">
        <v>139</v>
      </c>
      <c r="F33" s="328" t="s">
        <v>136</v>
      </c>
      <c r="G33" s="329" t="s">
        <v>138</v>
      </c>
      <c r="H33" s="329" t="s">
        <v>211</v>
      </c>
      <c r="I33" s="328" t="s">
        <v>140</v>
      </c>
      <c r="J33" s="328" t="s">
        <v>7</v>
      </c>
      <c r="K33" s="330" t="s">
        <v>167</v>
      </c>
      <c r="L33" s="329" t="s">
        <v>46</v>
      </c>
      <c r="M33" s="329" t="s">
        <v>32</v>
      </c>
      <c r="N33" s="331" t="s">
        <v>113</v>
      </c>
    </row>
    <row r="34" spans="2:14" ht="31" x14ac:dyDescent="0.35">
      <c r="B34" s="319" t="s">
        <v>183</v>
      </c>
      <c r="C34" s="264"/>
      <c r="D34" s="84"/>
      <c r="E34" s="132"/>
      <c r="F34" s="132"/>
      <c r="G34" s="132"/>
      <c r="H34" s="84"/>
      <c r="I34" s="77"/>
      <c r="J34" s="77"/>
      <c r="K34" s="77"/>
      <c r="L34" s="84"/>
      <c r="M34" s="84"/>
      <c r="N34" s="85"/>
    </row>
    <row r="35" spans="2:14" ht="31" x14ac:dyDescent="0.35">
      <c r="B35" s="319" t="s">
        <v>184</v>
      </c>
      <c r="C35" s="82"/>
      <c r="D35" s="82"/>
      <c r="E35" s="84"/>
      <c r="F35" s="84"/>
      <c r="G35" s="132"/>
      <c r="H35" s="84"/>
      <c r="I35" s="77"/>
      <c r="J35" s="132"/>
      <c r="K35" s="132"/>
      <c r="L35" s="84"/>
      <c r="M35" s="84"/>
      <c r="N35" s="81"/>
    </row>
    <row r="36" spans="2:14" ht="15.5" x14ac:dyDescent="0.35">
      <c r="B36" s="320" t="s">
        <v>11</v>
      </c>
      <c r="C36" s="82"/>
      <c r="D36" s="130"/>
      <c r="E36" s="77"/>
      <c r="F36" s="77"/>
      <c r="G36" s="82"/>
      <c r="H36" s="77"/>
      <c r="I36" s="308"/>
      <c r="J36" s="77"/>
      <c r="K36" s="77"/>
      <c r="L36" s="77"/>
      <c r="M36" s="77"/>
      <c r="N36" s="309"/>
    </row>
    <row r="37" spans="2:14" ht="15.5" x14ac:dyDescent="0.35">
      <c r="B37" s="320" t="s">
        <v>8</v>
      </c>
      <c r="C37" s="111"/>
      <c r="D37" s="130"/>
      <c r="E37" s="77"/>
      <c r="F37" s="84"/>
      <c r="G37" s="77"/>
      <c r="H37" s="82"/>
      <c r="I37" s="82"/>
      <c r="J37" s="77"/>
      <c r="K37" s="77"/>
      <c r="L37" s="77"/>
      <c r="M37" s="77"/>
      <c r="N37" s="81"/>
    </row>
    <row r="38" spans="2:14" ht="15.5" x14ac:dyDescent="0.35">
      <c r="B38" s="320" t="s">
        <v>10</v>
      </c>
      <c r="C38" s="87"/>
      <c r="D38" s="130"/>
      <c r="E38" s="82"/>
      <c r="F38" s="82"/>
      <c r="G38" s="77"/>
      <c r="H38" s="77"/>
      <c r="I38" s="308"/>
      <c r="J38" s="77"/>
      <c r="K38" s="77"/>
      <c r="L38" s="84"/>
      <c r="M38" s="84"/>
      <c r="N38" s="309"/>
    </row>
    <row r="39" spans="2:14" ht="15.5" x14ac:dyDescent="0.35">
      <c r="B39" s="321" t="s">
        <v>13</v>
      </c>
      <c r="C39" s="90"/>
      <c r="D39" s="78"/>
      <c r="E39" s="78"/>
      <c r="F39" s="77"/>
      <c r="G39" s="84"/>
      <c r="H39" s="92"/>
      <c r="I39" s="77"/>
      <c r="J39" s="92"/>
      <c r="K39" s="92"/>
      <c r="L39" s="92"/>
      <c r="M39" s="77"/>
      <c r="N39" s="309"/>
    </row>
    <row r="40" spans="2:14" ht="16" thickBot="1" x14ac:dyDescent="0.4">
      <c r="B40" s="322" t="s">
        <v>44</v>
      </c>
      <c r="C40" s="265"/>
      <c r="D40" s="266"/>
      <c r="E40" s="84"/>
      <c r="F40" s="82"/>
      <c r="G40" s="92"/>
      <c r="H40" s="92"/>
      <c r="I40" s="310"/>
      <c r="J40" s="92"/>
      <c r="K40" s="92"/>
      <c r="L40" s="78"/>
      <c r="M40" s="78"/>
      <c r="N40" s="311"/>
    </row>
    <row r="41" spans="2:14" ht="16" thickBot="1" x14ac:dyDescent="0.4">
      <c r="B41" s="323" t="s">
        <v>43</v>
      </c>
      <c r="C41" s="270"/>
      <c r="D41" s="270"/>
      <c r="E41" s="270"/>
      <c r="F41" s="84"/>
      <c r="G41" s="84"/>
      <c r="H41" s="84"/>
      <c r="I41" s="84"/>
      <c r="J41" s="84"/>
      <c r="K41" s="84"/>
      <c r="L41" s="84"/>
      <c r="M41" s="84"/>
      <c r="N41" s="81"/>
    </row>
    <row r="42" spans="2:14" x14ac:dyDescent="0.25">
      <c r="B42" s="117"/>
      <c r="C42" s="118"/>
      <c r="D42" s="118"/>
      <c r="E42" s="118"/>
      <c r="F42" s="118"/>
      <c r="G42" s="118"/>
      <c r="H42" s="118"/>
      <c r="I42" s="118"/>
      <c r="J42" s="118"/>
      <c r="K42" s="118"/>
      <c r="L42" s="118"/>
      <c r="M42" s="118"/>
      <c r="N42" s="119"/>
    </row>
    <row r="43" spans="2:14" ht="15.5" x14ac:dyDescent="0.35">
      <c r="B43" s="120"/>
      <c r="C43" s="324" t="s">
        <v>123</v>
      </c>
      <c r="D43" s="118"/>
      <c r="E43" s="118"/>
      <c r="F43" s="121"/>
      <c r="G43" s="118"/>
      <c r="H43" s="118"/>
      <c r="I43" s="118"/>
      <c r="J43" s="118"/>
      <c r="K43" s="118"/>
      <c r="L43" s="118"/>
      <c r="M43" s="118"/>
      <c r="N43" s="119"/>
    </row>
    <row r="44" spans="2:14" ht="16" thickBot="1" x14ac:dyDescent="0.4">
      <c r="B44" s="114"/>
      <c r="C44" s="324" t="s">
        <v>132</v>
      </c>
      <c r="D44" s="118"/>
      <c r="E44" s="118"/>
      <c r="F44" s="122"/>
      <c r="G44" s="118"/>
      <c r="H44" s="118"/>
      <c r="I44" s="118"/>
      <c r="J44" s="118"/>
      <c r="K44" s="118"/>
      <c r="L44" s="118"/>
      <c r="M44" s="118"/>
      <c r="N44" s="119"/>
    </row>
    <row r="45" spans="2:14" ht="15.5" x14ac:dyDescent="0.35">
      <c r="B45" s="123"/>
      <c r="C45" s="324" t="s">
        <v>133</v>
      </c>
      <c r="D45" s="118"/>
      <c r="E45" s="118"/>
      <c r="F45" s="122"/>
      <c r="G45" s="118"/>
      <c r="H45" s="118"/>
      <c r="I45" s="118"/>
      <c r="J45" s="118"/>
      <c r="K45" s="118"/>
      <c r="L45" s="118"/>
      <c r="M45" s="118"/>
      <c r="N45" s="119"/>
    </row>
    <row r="46" spans="2:14" ht="13" thickBot="1" x14ac:dyDescent="0.3">
      <c r="B46" s="124"/>
      <c r="C46" s="125"/>
      <c r="D46" s="125"/>
      <c r="E46" s="125"/>
      <c r="F46" s="125"/>
      <c r="G46" s="125"/>
      <c r="H46" s="125"/>
      <c r="I46" s="125"/>
      <c r="J46" s="125"/>
      <c r="K46" s="125"/>
      <c r="L46" s="125"/>
      <c r="M46" s="125"/>
      <c r="N46" s="126"/>
    </row>
    <row r="47" spans="2:14" x14ac:dyDescent="0.25">
      <c r="B47" s="117"/>
      <c r="C47" s="118"/>
      <c r="D47" s="118"/>
      <c r="E47" s="118"/>
      <c r="F47" s="118"/>
      <c r="G47" s="118"/>
      <c r="H47" s="118"/>
      <c r="I47" s="118"/>
      <c r="J47" s="118"/>
      <c r="K47" s="118"/>
      <c r="L47" s="118"/>
      <c r="M47" s="118"/>
      <c r="N47" s="119"/>
    </row>
    <row r="48" spans="2:14" ht="16" thickBot="1" x14ac:dyDescent="0.4">
      <c r="B48" s="317">
        <v>2017</v>
      </c>
      <c r="C48" s="118"/>
      <c r="D48" s="118"/>
      <c r="E48" s="118"/>
      <c r="F48" s="118"/>
      <c r="G48" s="118"/>
      <c r="H48" s="118"/>
      <c r="I48" s="118"/>
      <c r="J48" s="118"/>
      <c r="K48" s="118"/>
      <c r="L48" s="118"/>
      <c r="M48" s="118"/>
      <c r="N48" s="119"/>
    </row>
    <row r="49" spans="2:14" ht="29" x14ac:dyDescent="0.35">
      <c r="B49" s="318" t="s">
        <v>31</v>
      </c>
      <c r="C49" s="108" t="s">
        <v>6</v>
      </c>
      <c r="D49" s="127" t="s">
        <v>137</v>
      </c>
      <c r="E49" s="109" t="s">
        <v>45</v>
      </c>
      <c r="F49" s="109" t="s">
        <v>139</v>
      </c>
      <c r="G49" s="73" t="s">
        <v>138</v>
      </c>
      <c r="H49" s="109" t="s">
        <v>136</v>
      </c>
      <c r="I49" s="138" t="s">
        <v>167</v>
      </c>
      <c r="J49" s="109" t="s">
        <v>140</v>
      </c>
      <c r="K49" s="73" t="s">
        <v>32</v>
      </c>
      <c r="L49" s="109" t="s">
        <v>135</v>
      </c>
      <c r="M49" s="73" t="s">
        <v>46</v>
      </c>
      <c r="N49" s="129" t="s">
        <v>113</v>
      </c>
    </row>
    <row r="50" spans="2:14" ht="15.5" x14ac:dyDescent="0.35">
      <c r="B50" s="320" t="s">
        <v>5</v>
      </c>
      <c r="C50" s="82"/>
      <c r="D50" s="84"/>
      <c r="E50" s="84"/>
      <c r="F50" s="84"/>
      <c r="G50" s="77"/>
      <c r="H50" s="86"/>
      <c r="I50" s="62"/>
      <c r="J50" s="77"/>
      <c r="K50" s="77"/>
      <c r="L50" s="77"/>
      <c r="M50" s="78"/>
      <c r="N50" s="131"/>
    </row>
    <row r="51" spans="2:14" ht="31" x14ac:dyDescent="0.35">
      <c r="B51" s="319" t="s">
        <v>183</v>
      </c>
      <c r="C51" s="264"/>
      <c r="D51" s="132"/>
      <c r="E51" s="84"/>
      <c r="F51" s="78"/>
      <c r="G51" s="78"/>
      <c r="H51" s="78"/>
      <c r="I51" s="77"/>
      <c r="J51" s="77"/>
      <c r="K51" s="84"/>
      <c r="L51" s="84"/>
      <c r="M51" s="84"/>
      <c r="N51" s="85"/>
    </row>
    <row r="52" spans="2:14" ht="31" x14ac:dyDescent="0.35">
      <c r="B52" s="319" t="s">
        <v>184</v>
      </c>
      <c r="C52" s="82"/>
      <c r="D52" s="132"/>
      <c r="E52" s="84"/>
      <c r="F52" s="84"/>
      <c r="G52" s="78"/>
      <c r="H52" s="80"/>
      <c r="I52" s="78"/>
      <c r="J52" s="77"/>
      <c r="K52" s="84"/>
      <c r="L52" s="84"/>
      <c r="M52" s="84"/>
      <c r="N52" s="81"/>
    </row>
    <row r="53" spans="2:14" ht="15.5" x14ac:dyDescent="0.35">
      <c r="B53" s="320" t="s">
        <v>11</v>
      </c>
      <c r="C53" s="82"/>
      <c r="D53" s="130"/>
      <c r="E53" s="77"/>
      <c r="F53" s="77"/>
      <c r="G53" s="86"/>
      <c r="H53" s="77"/>
      <c r="I53" s="62"/>
      <c r="J53" s="77"/>
      <c r="K53" s="77"/>
      <c r="L53" s="77"/>
      <c r="M53" s="77"/>
      <c r="N53" s="131"/>
    </row>
    <row r="54" spans="2:14" ht="15.5" x14ac:dyDescent="0.35">
      <c r="B54" s="320" t="s">
        <v>8</v>
      </c>
      <c r="C54" s="111"/>
      <c r="D54" s="130"/>
      <c r="E54" s="86"/>
      <c r="F54" s="77"/>
      <c r="G54" s="77"/>
      <c r="H54" s="77"/>
      <c r="I54" s="130"/>
      <c r="J54" s="86"/>
      <c r="K54" s="77"/>
      <c r="L54" s="84"/>
      <c r="M54" s="84"/>
      <c r="N54" s="81"/>
    </row>
    <row r="55" spans="2:14" ht="15.5" x14ac:dyDescent="0.35">
      <c r="B55" s="320" t="s">
        <v>10</v>
      </c>
      <c r="C55" s="87"/>
      <c r="D55" s="130"/>
      <c r="E55" s="77"/>
      <c r="F55" s="86"/>
      <c r="G55" s="77"/>
      <c r="H55" s="86"/>
      <c r="I55" s="62"/>
      <c r="J55" s="77"/>
      <c r="K55" s="84"/>
      <c r="L55" s="77"/>
      <c r="M55" s="84"/>
      <c r="N55" s="131"/>
    </row>
    <row r="56" spans="2:14" ht="15.5" x14ac:dyDescent="0.35">
      <c r="B56" s="321" t="s">
        <v>13</v>
      </c>
      <c r="C56" s="90"/>
      <c r="D56" s="78"/>
      <c r="E56" s="92"/>
      <c r="F56" s="78"/>
      <c r="G56" s="78"/>
      <c r="H56" s="92"/>
      <c r="I56" s="84"/>
      <c r="J56" s="92"/>
      <c r="K56" s="92"/>
      <c r="L56" s="92"/>
      <c r="M56" s="77"/>
      <c r="N56" s="131"/>
    </row>
    <row r="57" spans="2:14" ht="16" thickBot="1" x14ac:dyDescent="0.4">
      <c r="B57" s="322" t="s">
        <v>44</v>
      </c>
      <c r="C57" s="265"/>
      <c r="D57" s="266"/>
      <c r="E57" s="92"/>
      <c r="F57" s="265"/>
      <c r="G57" s="92"/>
      <c r="H57" s="91"/>
      <c r="I57" s="267"/>
      <c r="J57" s="92"/>
      <c r="K57" s="93"/>
      <c r="L57" s="92"/>
      <c r="M57" s="92"/>
      <c r="N57" s="268"/>
    </row>
    <row r="58" spans="2:14" ht="16" thickBot="1" x14ac:dyDescent="0.4">
      <c r="B58" s="323" t="s">
        <v>43</v>
      </c>
      <c r="C58" s="269"/>
      <c r="D58" s="270"/>
      <c r="E58" s="270"/>
      <c r="F58" s="270"/>
      <c r="G58" s="271"/>
      <c r="H58" s="271"/>
      <c r="I58" s="272"/>
      <c r="J58" s="271"/>
      <c r="K58" s="271"/>
      <c r="L58" s="271"/>
      <c r="M58" s="271"/>
      <c r="N58" s="273"/>
    </row>
    <row r="59" spans="2:14" x14ac:dyDescent="0.25">
      <c r="B59" s="117"/>
      <c r="C59" s="118"/>
      <c r="D59" s="118"/>
      <c r="E59" s="118"/>
      <c r="F59" s="118"/>
      <c r="G59" s="118"/>
      <c r="H59" s="118"/>
      <c r="I59" s="118"/>
      <c r="J59" s="118"/>
      <c r="K59" s="118"/>
      <c r="L59" s="118"/>
      <c r="M59" s="118"/>
      <c r="N59" s="119"/>
    </row>
    <row r="60" spans="2:14" ht="15.5" x14ac:dyDescent="0.35">
      <c r="B60" s="120"/>
      <c r="C60" s="324" t="s">
        <v>123</v>
      </c>
      <c r="D60" s="118"/>
      <c r="E60" s="118"/>
      <c r="F60" s="121"/>
      <c r="G60" s="118"/>
      <c r="H60" s="118"/>
      <c r="I60" s="118"/>
      <c r="J60" s="118"/>
      <c r="K60" s="118"/>
      <c r="L60" s="118"/>
      <c r="M60" s="118"/>
      <c r="N60" s="119"/>
    </row>
    <row r="61" spans="2:14" ht="16" thickBot="1" x14ac:dyDescent="0.4">
      <c r="B61" s="114"/>
      <c r="C61" s="324" t="s">
        <v>132</v>
      </c>
      <c r="D61" s="118"/>
      <c r="E61" s="118"/>
      <c r="F61" s="122"/>
      <c r="G61" s="118"/>
      <c r="H61" s="118"/>
      <c r="I61" s="118"/>
      <c r="J61" s="118"/>
      <c r="K61" s="118"/>
      <c r="L61" s="118"/>
      <c r="M61" s="118"/>
      <c r="N61" s="119"/>
    </row>
    <row r="62" spans="2:14" ht="13" x14ac:dyDescent="0.3">
      <c r="B62" s="123"/>
      <c r="C62" s="118" t="s">
        <v>133</v>
      </c>
      <c r="D62" s="118"/>
      <c r="E62" s="118"/>
      <c r="F62" s="122"/>
      <c r="G62" s="118"/>
      <c r="H62" s="118"/>
      <c r="I62" s="118"/>
      <c r="J62" s="118"/>
      <c r="K62" s="118"/>
      <c r="L62" s="118"/>
      <c r="M62" s="118"/>
      <c r="N62" s="119"/>
    </row>
    <row r="63" spans="2:14" ht="13" thickBot="1" x14ac:dyDescent="0.3">
      <c r="B63" s="124"/>
      <c r="C63" s="125"/>
      <c r="D63" s="125"/>
      <c r="E63" s="125"/>
      <c r="F63" s="125"/>
      <c r="G63" s="125"/>
      <c r="H63" s="125"/>
      <c r="I63" s="125"/>
      <c r="J63" s="125"/>
      <c r="K63" s="125"/>
      <c r="L63" s="125"/>
      <c r="M63" s="125"/>
      <c r="N63" s="126"/>
    </row>
    <row r="65" spans="2:12" ht="18" x14ac:dyDescent="0.4">
      <c r="B65" s="274" t="s">
        <v>186</v>
      </c>
    </row>
    <row r="66" spans="2:12" ht="43.5" x14ac:dyDescent="0.35">
      <c r="B66" s="289" t="s">
        <v>31</v>
      </c>
      <c r="C66" s="290" t="s">
        <v>6</v>
      </c>
      <c r="D66" s="291" t="s">
        <v>185</v>
      </c>
      <c r="E66" s="292" t="s">
        <v>45</v>
      </c>
      <c r="F66" s="292" t="s">
        <v>135</v>
      </c>
    </row>
    <row r="67" spans="2:12" ht="14.5" x14ac:dyDescent="0.35">
      <c r="B67" s="293" t="s">
        <v>5</v>
      </c>
      <c r="C67" s="82"/>
      <c r="D67" s="84"/>
      <c r="E67" s="84"/>
      <c r="F67" s="77"/>
    </row>
    <row r="68" spans="2:12" ht="26.5" x14ac:dyDescent="0.35">
      <c r="B68" s="294" t="s">
        <v>183</v>
      </c>
      <c r="C68" s="264"/>
      <c r="D68" s="84"/>
      <c r="E68" s="84"/>
      <c r="F68" s="84"/>
    </row>
    <row r="69" spans="2:12" ht="26.5" x14ac:dyDescent="0.35">
      <c r="B69" s="294" t="s">
        <v>184</v>
      </c>
      <c r="C69" s="82"/>
      <c r="D69" s="132"/>
      <c r="E69" s="84"/>
      <c r="F69" s="84"/>
      <c r="L69" s="275"/>
    </row>
    <row r="70" spans="2:12" ht="14.5" x14ac:dyDescent="0.35">
      <c r="B70" s="293" t="s">
        <v>11</v>
      </c>
      <c r="C70" s="82"/>
      <c r="D70" s="77"/>
      <c r="E70" s="77"/>
      <c r="F70" s="77"/>
    </row>
    <row r="71" spans="2:12" ht="14.5" x14ac:dyDescent="0.35">
      <c r="B71" s="293" t="s">
        <v>8</v>
      </c>
      <c r="C71" s="111"/>
      <c r="D71" s="86"/>
      <c r="E71" s="86"/>
      <c r="F71" s="84"/>
    </row>
    <row r="72" spans="2:12" ht="14.5" x14ac:dyDescent="0.35">
      <c r="B72" s="293" t="s">
        <v>10</v>
      </c>
      <c r="C72" s="87"/>
      <c r="D72" s="77"/>
      <c r="E72" s="77"/>
      <c r="F72" s="77"/>
    </row>
    <row r="73" spans="2:12" ht="14.5" x14ac:dyDescent="0.35">
      <c r="B73" s="295" t="s">
        <v>13</v>
      </c>
      <c r="C73" s="90"/>
      <c r="D73" s="92"/>
      <c r="E73" s="92"/>
      <c r="F73" s="92"/>
    </row>
    <row r="74" spans="2:12" ht="15" thickBot="1" x14ac:dyDescent="0.4">
      <c r="B74" s="296" t="s">
        <v>44</v>
      </c>
      <c r="C74" s="265"/>
      <c r="D74" s="266"/>
      <c r="E74" s="92"/>
      <c r="F74" s="92"/>
    </row>
    <row r="75" spans="2:12" ht="15" thickBot="1" x14ac:dyDescent="0.4">
      <c r="B75" s="297" t="s">
        <v>43</v>
      </c>
      <c r="C75" s="269"/>
      <c r="D75" s="270"/>
      <c r="E75" s="270"/>
      <c r="F75" s="271"/>
    </row>
    <row r="76" spans="2:12" x14ac:dyDescent="0.25">
      <c r="B76" s="298"/>
      <c r="C76" s="118"/>
      <c r="D76" s="118"/>
      <c r="E76" s="118"/>
      <c r="F76" s="299"/>
    </row>
    <row r="77" spans="2:12" ht="13" x14ac:dyDescent="0.3">
      <c r="B77" s="300"/>
      <c r="C77" s="118" t="s">
        <v>123</v>
      </c>
      <c r="D77" s="118"/>
      <c r="E77" s="118"/>
      <c r="F77" s="299"/>
    </row>
    <row r="78" spans="2:12" ht="15" thickBot="1" x14ac:dyDescent="0.4">
      <c r="B78" s="115"/>
      <c r="C78" s="118" t="s">
        <v>132</v>
      </c>
      <c r="D78" s="118"/>
      <c r="E78" s="118"/>
      <c r="F78" s="299"/>
    </row>
    <row r="79" spans="2:12" ht="13" x14ac:dyDescent="0.3">
      <c r="B79" s="301"/>
      <c r="C79" s="118" t="s">
        <v>133</v>
      </c>
      <c r="D79" s="118"/>
      <c r="E79" s="118"/>
      <c r="F79" s="299"/>
    </row>
    <row r="80" spans="2:12" x14ac:dyDescent="0.25">
      <c r="B80" s="302"/>
      <c r="C80" s="303"/>
      <c r="D80" s="303"/>
      <c r="E80" s="303"/>
      <c r="F80" s="304"/>
    </row>
    <row r="83" spans="2:16" ht="15.5" x14ac:dyDescent="0.35">
      <c r="B83" s="69" t="s">
        <v>155</v>
      </c>
      <c r="J83" s="407"/>
    </row>
    <row r="84" spans="2:16" ht="16" thickBot="1" x14ac:dyDescent="0.4">
      <c r="B84" s="70">
        <v>2016</v>
      </c>
    </row>
    <row r="85" spans="2:16" ht="26" customHeight="1" x14ac:dyDescent="0.35">
      <c r="B85" s="107" t="s">
        <v>31</v>
      </c>
      <c r="C85" s="108" t="s">
        <v>6</v>
      </c>
      <c r="D85" s="109" t="s">
        <v>139</v>
      </c>
      <c r="E85" s="109" t="s">
        <v>136</v>
      </c>
      <c r="F85" s="109" t="s">
        <v>140</v>
      </c>
      <c r="G85" s="109" t="s">
        <v>138</v>
      </c>
      <c r="H85" s="109" t="s">
        <v>45</v>
      </c>
      <c r="I85" s="127" t="s">
        <v>137</v>
      </c>
      <c r="J85" s="73" t="s">
        <v>46</v>
      </c>
      <c r="K85" s="109" t="s">
        <v>135</v>
      </c>
      <c r="L85" s="73" t="s">
        <v>32</v>
      </c>
      <c r="M85" s="138" t="s">
        <v>156</v>
      </c>
      <c r="N85" s="129" t="s">
        <v>113</v>
      </c>
      <c r="P85" s="121"/>
    </row>
    <row r="86" spans="2:16" ht="17.5" customHeight="1" x14ac:dyDescent="0.35">
      <c r="B86" s="75" t="s">
        <v>5</v>
      </c>
      <c r="C86" s="82"/>
      <c r="D86" s="79"/>
      <c r="E86" s="86"/>
      <c r="F86" s="77"/>
      <c r="G86" s="77"/>
      <c r="H86" s="78"/>
      <c r="I86" s="130"/>
      <c r="J86" s="78"/>
      <c r="K86" s="77"/>
      <c r="L86" s="77"/>
      <c r="M86" s="62"/>
      <c r="N86" s="131"/>
      <c r="P86" s="139"/>
    </row>
    <row r="87" spans="2:16" ht="17.5" customHeight="1" x14ac:dyDescent="0.35">
      <c r="B87" s="75" t="s">
        <v>12</v>
      </c>
      <c r="C87" s="82"/>
      <c r="D87" s="84"/>
      <c r="E87" s="80"/>
      <c r="F87" s="77"/>
      <c r="G87" s="78"/>
      <c r="H87" s="84"/>
      <c r="I87" s="78"/>
      <c r="J87" s="84"/>
      <c r="K87" s="84"/>
      <c r="L87" s="84"/>
      <c r="M87" s="84"/>
      <c r="N87" s="81"/>
      <c r="P87" s="139"/>
    </row>
    <row r="88" spans="2:16" ht="17.5" customHeight="1" x14ac:dyDescent="0.35">
      <c r="B88" s="75" t="s">
        <v>11</v>
      </c>
      <c r="C88" s="82"/>
      <c r="D88" s="77"/>
      <c r="E88" s="77"/>
      <c r="F88" s="77"/>
      <c r="G88" s="86"/>
      <c r="H88" s="77"/>
      <c r="I88" s="130"/>
      <c r="J88" s="77"/>
      <c r="K88" s="84"/>
      <c r="L88" s="77"/>
      <c r="M88" s="62"/>
      <c r="N88" s="131"/>
      <c r="P88" s="139"/>
    </row>
    <row r="89" spans="2:16" ht="17.5" customHeight="1" x14ac:dyDescent="0.35">
      <c r="B89" s="75" t="s">
        <v>8</v>
      </c>
      <c r="C89" s="111"/>
      <c r="D89" s="77"/>
      <c r="E89" s="77"/>
      <c r="F89" s="86"/>
      <c r="G89" s="77"/>
      <c r="H89" s="78"/>
      <c r="I89" s="130"/>
      <c r="J89" s="84"/>
      <c r="K89" s="78"/>
      <c r="L89" s="77"/>
      <c r="M89" s="130"/>
      <c r="N89" s="88"/>
      <c r="P89" s="139"/>
    </row>
    <row r="90" spans="2:16" ht="17.5" customHeight="1" x14ac:dyDescent="0.35">
      <c r="B90" s="75" t="s">
        <v>10</v>
      </c>
      <c r="C90" s="87"/>
      <c r="D90" s="86"/>
      <c r="E90" s="86"/>
      <c r="F90" s="77"/>
      <c r="G90" s="77"/>
      <c r="H90" s="77"/>
      <c r="I90" s="130"/>
      <c r="J90" s="84"/>
      <c r="K90" s="77"/>
      <c r="L90" s="78"/>
      <c r="M90" s="62"/>
      <c r="N90" s="131"/>
      <c r="P90" s="139"/>
    </row>
    <row r="91" spans="2:16" ht="17.5" customHeight="1" x14ac:dyDescent="0.35">
      <c r="B91" s="112" t="s">
        <v>13</v>
      </c>
      <c r="C91" s="90"/>
      <c r="D91" s="92"/>
      <c r="E91" s="92"/>
      <c r="F91" s="92"/>
      <c r="G91" s="78"/>
      <c r="H91" s="92"/>
      <c r="I91" s="133"/>
      <c r="J91" s="77"/>
      <c r="K91" s="92"/>
      <c r="L91" s="92"/>
      <c r="M91" s="84"/>
      <c r="N91" s="131"/>
      <c r="P91" s="139"/>
    </row>
    <row r="92" spans="2:16" ht="17.5" customHeight="1" thickBot="1" x14ac:dyDescent="0.4">
      <c r="B92" s="113" t="s">
        <v>44</v>
      </c>
      <c r="C92" s="114"/>
      <c r="D92" s="114"/>
      <c r="E92" s="115"/>
      <c r="F92" s="97"/>
      <c r="G92" s="97"/>
      <c r="H92" s="97"/>
      <c r="I92" s="99"/>
      <c r="J92" s="115"/>
      <c r="K92" s="99"/>
      <c r="L92" s="115"/>
      <c r="M92" s="134"/>
      <c r="N92" s="140"/>
      <c r="P92" s="139"/>
    </row>
    <row r="93" spans="2:16" ht="17.5" customHeight="1" thickBot="1" x14ac:dyDescent="0.4">
      <c r="B93" s="101" t="s">
        <v>43</v>
      </c>
      <c r="C93" s="102"/>
      <c r="D93" s="114"/>
      <c r="E93" s="104"/>
      <c r="F93" s="104"/>
      <c r="G93" s="104"/>
      <c r="H93" s="104"/>
      <c r="I93" s="104"/>
      <c r="J93" s="104"/>
      <c r="K93" s="104"/>
      <c r="L93" s="135"/>
      <c r="M93" s="136"/>
      <c r="N93" s="137"/>
      <c r="P93" s="141"/>
    </row>
    <row r="96" spans="2:16" ht="22.5" customHeight="1" x14ac:dyDescent="0.35">
      <c r="B96" s="69" t="s">
        <v>131</v>
      </c>
      <c r="J96" s="407"/>
    </row>
    <row r="97" spans="2:14" ht="22.5" customHeight="1" thickBot="1" x14ac:dyDescent="0.4">
      <c r="B97" s="70">
        <v>2015</v>
      </c>
    </row>
    <row r="98" spans="2:14" ht="22.5" customHeight="1" x14ac:dyDescent="0.35">
      <c r="B98" s="107" t="s">
        <v>31</v>
      </c>
      <c r="C98" s="108" t="s">
        <v>6</v>
      </c>
      <c r="D98" s="109" t="s">
        <v>138</v>
      </c>
      <c r="E98" s="109" t="s">
        <v>136</v>
      </c>
      <c r="F98" s="109" t="s">
        <v>139</v>
      </c>
      <c r="G98" s="109" t="s">
        <v>45</v>
      </c>
      <c r="H98" s="109" t="s">
        <v>135</v>
      </c>
      <c r="I98" s="109" t="s">
        <v>140</v>
      </c>
      <c r="J98" s="73" t="s">
        <v>46</v>
      </c>
      <c r="K98" s="73" t="s">
        <v>32</v>
      </c>
      <c r="L98" s="127" t="s">
        <v>137</v>
      </c>
      <c r="M98" s="128" t="s">
        <v>113</v>
      </c>
      <c r="N98" s="129" t="s">
        <v>41</v>
      </c>
    </row>
    <row r="99" spans="2:14" ht="17" customHeight="1" x14ac:dyDescent="0.35">
      <c r="B99" s="75" t="s">
        <v>5</v>
      </c>
      <c r="C99" s="82"/>
      <c r="D99" s="77"/>
      <c r="E99" s="86"/>
      <c r="F99" s="79"/>
      <c r="G99" s="78"/>
      <c r="H99" s="77"/>
      <c r="I99" s="77"/>
      <c r="J99" s="78"/>
      <c r="K99" s="77"/>
      <c r="L99" s="130"/>
      <c r="M99" s="62"/>
      <c r="N99" s="88"/>
    </row>
    <row r="100" spans="2:14" ht="17" customHeight="1" x14ac:dyDescent="0.35">
      <c r="B100" s="75" t="s">
        <v>12</v>
      </c>
      <c r="C100" s="82"/>
      <c r="D100" s="78"/>
      <c r="E100" s="80"/>
      <c r="F100" s="78"/>
      <c r="G100" s="78"/>
      <c r="H100" s="84"/>
      <c r="I100" s="77"/>
      <c r="J100" s="78"/>
      <c r="K100" s="84"/>
      <c r="L100" s="78"/>
      <c r="M100" s="62"/>
      <c r="N100" s="131"/>
    </row>
    <row r="101" spans="2:14" ht="17" customHeight="1" x14ac:dyDescent="0.35">
      <c r="B101" s="75" t="s">
        <v>11</v>
      </c>
      <c r="C101" s="82"/>
      <c r="D101" s="86"/>
      <c r="E101" s="77"/>
      <c r="F101" s="77"/>
      <c r="G101" s="77"/>
      <c r="H101" s="84"/>
      <c r="I101" s="77"/>
      <c r="J101" s="77"/>
      <c r="K101" s="77"/>
      <c r="L101" s="130"/>
      <c r="M101" s="62"/>
      <c r="N101" s="131"/>
    </row>
    <row r="102" spans="2:14" ht="17" customHeight="1" x14ac:dyDescent="0.35">
      <c r="B102" s="75" t="s">
        <v>8</v>
      </c>
      <c r="C102" s="111"/>
      <c r="D102" s="77"/>
      <c r="E102" s="77"/>
      <c r="F102" s="77"/>
      <c r="G102" s="78"/>
      <c r="H102" s="78"/>
      <c r="I102" s="86"/>
      <c r="J102" s="84"/>
      <c r="K102" s="77"/>
      <c r="L102" s="130"/>
      <c r="M102" s="132"/>
      <c r="N102" s="131"/>
    </row>
    <row r="103" spans="2:14" ht="17" customHeight="1" x14ac:dyDescent="0.35">
      <c r="B103" s="75" t="s">
        <v>10</v>
      </c>
      <c r="C103" s="87"/>
      <c r="D103" s="77"/>
      <c r="E103" s="86"/>
      <c r="F103" s="86"/>
      <c r="G103" s="77"/>
      <c r="H103" s="77"/>
      <c r="I103" s="77"/>
      <c r="J103" s="84"/>
      <c r="K103" s="78"/>
      <c r="L103" s="130"/>
      <c r="M103" s="62"/>
      <c r="N103" s="88"/>
    </row>
    <row r="104" spans="2:14" ht="17" customHeight="1" x14ac:dyDescent="0.35">
      <c r="B104" s="112" t="s">
        <v>13</v>
      </c>
      <c r="C104" s="90"/>
      <c r="D104" s="91"/>
      <c r="E104" s="92"/>
      <c r="F104" s="92"/>
      <c r="G104" s="92"/>
      <c r="H104" s="92"/>
      <c r="I104" s="92"/>
      <c r="J104" s="77"/>
      <c r="K104" s="92"/>
      <c r="L104" s="133"/>
      <c r="M104" s="62"/>
      <c r="N104" s="131"/>
    </row>
    <row r="105" spans="2:14" ht="17" customHeight="1" thickBot="1" x14ac:dyDescent="0.4">
      <c r="B105" s="113" t="s">
        <v>44</v>
      </c>
      <c r="C105" s="114"/>
      <c r="D105" s="97"/>
      <c r="E105" s="115"/>
      <c r="F105" s="97"/>
      <c r="G105" s="115"/>
      <c r="H105" s="99"/>
      <c r="I105" s="97"/>
      <c r="J105" s="104"/>
      <c r="K105" s="115"/>
      <c r="L105" s="99"/>
      <c r="M105" s="134"/>
      <c r="N105" s="105"/>
    </row>
    <row r="106" spans="2:14" ht="17" customHeight="1" thickBot="1" x14ac:dyDescent="0.4">
      <c r="B106" s="101" t="s">
        <v>43</v>
      </c>
      <c r="C106" s="102"/>
      <c r="D106" s="104"/>
      <c r="E106" s="104"/>
      <c r="F106" s="104"/>
      <c r="G106" s="104"/>
      <c r="H106" s="104"/>
      <c r="I106" s="104"/>
      <c r="J106" s="104"/>
      <c r="K106" s="104"/>
      <c r="L106" s="135"/>
      <c r="M106" s="136"/>
      <c r="N106" s="137"/>
    </row>
    <row r="109" spans="2:14" ht="15.5" x14ac:dyDescent="0.35">
      <c r="B109" s="69" t="s">
        <v>114</v>
      </c>
      <c r="J109" s="407"/>
    </row>
    <row r="110" spans="2:14" ht="16" thickBot="1" x14ac:dyDescent="0.4">
      <c r="B110" s="70">
        <v>2014</v>
      </c>
    </row>
    <row r="111" spans="2:14" ht="17" customHeight="1" x14ac:dyDescent="0.35">
      <c r="B111" s="107" t="s">
        <v>31</v>
      </c>
      <c r="C111" s="108" t="s">
        <v>6</v>
      </c>
      <c r="D111" s="109" t="s">
        <v>9</v>
      </c>
      <c r="E111" s="109" t="s">
        <v>45</v>
      </c>
      <c r="F111" s="109" t="s">
        <v>15</v>
      </c>
      <c r="G111" s="109" t="s">
        <v>33</v>
      </c>
      <c r="H111" s="109" t="s">
        <v>59</v>
      </c>
      <c r="I111" s="109" t="s">
        <v>46</v>
      </c>
      <c r="J111" s="73" t="s">
        <v>32</v>
      </c>
      <c r="K111" s="109" t="s">
        <v>41</v>
      </c>
      <c r="L111" s="110" t="s">
        <v>113</v>
      </c>
    </row>
    <row r="112" spans="2:14" ht="17" customHeight="1" x14ac:dyDescent="0.35">
      <c r="B112" s="75" t="s">
        <v>5</v>
      </c>
      <c r="C112" s="82"/>
      <c r="D112" s="84"/>
      <c r="E112" s="78"/>
      <c r="F112" s="79"/>
      <c r="G112" s="78"/>
      <c r="H112" s="77"/>
      <c r="I112" s="78"/>
      <c r="J112" s="79"/>
      <c r="K112" s="78"/>
      <c r="L112" s="85"/>
    </row>
    <row r="113" spans="2:12" ht="17" customHeight="1" x14ac:dyDescent="0.35">
      <c r="B113" s="75" t="s">
        <v>12</v>
      </c>
      <c r="C113" s="82"/>
      <c r="D113" s="78"/>
      <c r="E113" s="78"/>
      <c r="F113" s="80"/>
      <c r="G113" s="84"/>
      <c r="H113" s="84"/>
      <c r="I113" s="78"/>
      <c r="J113" s="80"/>
      <c r="K113" s="77"/>
      <c r="L113" s="85"/>
    </row>
    <row r="114" spans="2:12" ht="17" customHeight="1" x14ac:dyDescent="0.35">
      <c r="B114" s="75" t="s">
        <v>11</v>
      </c>
      <c r="C114" s="82"/>
      <c r="D114" s="86"/>
      <c r="E114" s="77"/>
      <c r="F114" s="84"/>
      <c r="G114" s="77"/>
      <c r="H114" s="77"/>
      <c r="I114" s="77"/>
      <c r="J114" s="77"/>
      <c r="K114" s="77"/>
      <c r="L114" s="85"/>
    </row>
    <row r="115" spans="2:12" ht="17" customHeight="1" x14ac:dyDescent="0.35">
      <c r="B115" s="75" t="s">
        <v>8</v>
      </c>
      <c r="C115" s="111"/>
      <c r="D115" s="77"/>
      <c r="E115" s="78"/>
      <c r="F115" s="78"/>
      <c r="G115" s="77"/>
      <c r="H115" s="77"/>
      <c r="I115" s="84"/>
      <c r="J115" s="77"/>
      <c r="K115" s="77"/>
      <c r="L115" s="88"/>
    </row>
    <row r="116" spans="2:12" ht="17" customHeight="1" x14ac:dyDescent="0.35">
      <c r="B116" s="75" t="s">
        <v>10</v>
      </c>
      <c r="C116" s="87"/>
      <c r="D116" s="77"/>
      <c r="E116" s="77"/>
      <c r="F116" s="77"/>
      <c r="G116" s="78"/>
      <c r="H116" s="86"/>
      <c r="I116" s="77"/>
      <c r="J116" s="91"/>
      <c r="K116" s="78"/>
      <c r="L116" s="85"/>
    </row>
    <row r="117" spans="2:12" ht="17" customHeight="1" x14ac:dyDescent="0.35">
      <c r="B117" s="112" t="s">
        <v>13</v>
      </c>
      <c r="C117" s="90"/>
      <c r="D117" s="91"/>
      <c r="E117" s="92"/>
      <c r="F117" s="92"/>
      <c r="G117" s="92"/>
      <c r="H117" s="92"/>
      <c r="I117" s="92"/>
      <c r="J117" s="92"/>
      <c r="K117" s="92"/>
      <c r="L117" s="94"/>
    </row>
    <row r="118" spans="2:12" ht="17" customHeight="1" thickBot="1" x14ac:dyDescent="0.4">
      <c r="B118" s="113" t="s">
        <v>44</v>
      </c>
      <c r="C118" s="114"/>
      <c r="D118" s="97"/>
      <c r="E118" s="97"/>
      <c r="F118" s="97"/>
      <c r="G118" s="115"/>
      <c r="H118" s="97"/>
      <c r="I118" s="97"/>
      <c r="J118" s="115"/>
      <c r="K118" s="97"/>
      <c r="L118" s="100"/>
    </row>
    <row r="119" spans="2:12" ht="17" customHeight="1" thickBot="1" x14ac:dyDescent="0.4">
      <c r="B119" s="101" t="s">
        <v>43</v>
      </c>
      <c r="C119" s="102"/>
      <c r="D119" s="116"/>
      <c r="E119" s="104"/>
      <c r="F119" s="104"/>
      <c r="G119" s="104"/>
      <c r="H119" s="104"/>
      <c r="I119" s="104"/>
      <c r="J119" s="104"/>
      <c r="K119" s="104"/>
      <c r="L119" s="105"/>
    </row>
    <row r="122" spans="2:12" ht="18" x14ac:dyDescent="0.4">
      <c r="B122" s="69" t="s">
        <v>115</v>
      </c>
      <c r="H122" s="61"/>
      <c r="J122" s="407"/>
    </row>
    <row r="123" spans="2:12" ht="16" thickBot="1" x14ac:dyDescent="0.4">
      <c r="B123" s="70">
        <v>2013</v>
      </c>
    </row>
    <row r="124" spans="2:12" ht="29" x14ac:dyDescent="0.35">
      <c r="B124" s="71" t="s">
        <v>31</v>
      </c>
      <c r="C124" s="72" t="s">
        <v>6</v>
      </c>
      <c r="D124" s="73" t="s">
        <v>9</v>
      </c>
      <c r="E124" s="73" t="s">
        <v>45</v>
      </c>
      <c r="F124" s="73" t="s">
        <v>33</v>
      </c>
      <c r="G124" s="73" t="s">
        <v>15</v>
      </c>
      <c r="H124" s="73" t="s">
        <v>46</v>
      </c>
      <c r="I124" s="73" t="s">
        <v>59</v>
      </c>
      <c r="J124" s="73" t="s">
        <v>60</v>
      </c>
      <c r="K124" s="73" t="s">
        <v>32</v>
      </c>
      <c r="L124" s="74" t="s">
        <v>41</v>
      </c>
    </row>
    <row r="125" spans="2:12" ht="14.5" x14ac:dyDescent="0.35">
      <c r="B125" s="75" t="s">
        <v>5</v>
      </c>
      <c r="C125" s="76"/>
      <c r="D125" s="77"/>
      <c r="E125" s="78"/>
      <c r="F125" s="78"/>
      <c r="G125" s="79"/>
      <c r="H125" s="78"/>
      <c r="I125" s="77"/>
      <c r="J125" s="77"/>
      <c r="K125" s="80"/>
      <c r="L125" s="81"/>
    </row>
    <row r="126" spans="2:12" ht="14.5" x14ac:dyDescent="0.35">
      <c r="B126" s="75" t="s">
        <v>12</v>
      </c>
      <c r="C126" s="82"/>
      <c r="D126" s="83"/>
      <c r="E126" s="84"/>
      <c r="F126" s="84"/>
      <c r="G126" s="80"/>
      <c r="H126" s="78"/>
      <c r="I126" s="84"/>
      <c r="J126" s="77"/>
      <c r="K126" s="80"/>
      <c r="L126" s="85"/>
    </row>
    <row r="127" spans="2:12" ht="14.5" x14ac:dyDescent="0.35">
      <c r="B127" s="75" t="s">
        <v>11</v>
      </c>
      <c r="C127" s="82"/>
      <c r="D127" s="86"/>
      <c r="E127" s="77"/>
      <c r="F127" s="77"/>
      <c r="G127" s="84"/>
      <c r="H127" s="77"/>
      <c r="I127" s="77"/>
      <c r="J127" s="77"/>
      <c r="K127" s="77"/>
      <c r="L127" s="85"/>
    </row>
    <row r="128" spans="2:12" ht="14.5" x14ac:dyDescent="0.35">
      <c r="B128" s="75" t="s">
        <v>8</v>
      </c>
      <c r="C128" s="76"/>
      <c r="D128" s="77"/>
      <c r="E128" s="86"/>
      <c r="F128" s="84"/>
      <c r="G128" s="83"/>
      <c r="H128" s="84"/>
      <c r="I128" s="77"/>
      <c r="J128" s="86"/>
      <c r="K128" s="77"/>
      <c r="L128" s="85"/>
    </row>
    <row r="129" spans="2:12" ht="14.5" x14ac:dyDescent="0.35">
      <c r="B129" s="75" t="s">
        <v>10</v>
      </c>
      <c r="C129" s="87"/>
      <c r="D129" s="77"/>
      <c r="E129" s="77"/>
      <c r="F129" s="78"/>
      <c r="G129" s="77"/>
      <c r="H129" s="77"/>
      <c r="I129" s="86"/>
      <c r="J129" s="77"/>
      <c r="K129" s="83"/>
      <c r="L129" s="88"/>
    </row>
    <row r="130" spans="2:12" ht="14.5" x14ac:dyDescent="0.35">
      <c r="B130" s="89" t="s">
        <v>13</v>
      </c>
      <c r="C130" s="90"/>
      <c r="D130" s="91"/>
      <c r="E130" s="92"/>
      <c r="F130" s="92"/>
      <c r="G130" s="92"/>
      <c r="H130" s="93"/>
      <c r="I130" s="92"/>
      <c r="J130" s="92"/>
      <c r="K130" s="92"/>
      <c r="L130" s="94"/>
    </row>
    <row r="131" spans="2:12" ht="15" thickBot="1" x14ac:dyDescent="0.4">
      <c r="B131" s="95" t="s">
        <v>44</v>
      </c>
      <c r="C131" s="96"/>
      <c r="D131" s="97"/>
      <c r="E131" s="97"/>
      <c r="F131" s="98"/>
      <c r="G131" s="97"/>
      <c r="H131" s="97"/>
      <c r="I131" s="99"/>
      <c r="J131" s="99"/>
      <c r="K131" s="99"/>
      <c r="L131" s="100"/>
    </row>
    <row r="132" spans="2:12" ht="15" thickBot="1" x14ac:dyDescent="0.4">
      <c r="B132" s="101" t="s">
        <v>43</v>
      </c>
      <c r="C132" s="102"/>
      <c r="D132" s="103"/>
      <c r="E132" s="103"/>
      <c r="F132" s="104"/>
      <c r="G132" s="104"/>
      <c r="H132" s="104"/>
      <c r="I132" s="104"/>
      <c r="J132" s="104"/>
      <c r="K132" s="104"/>
      <c r="L132" s="105"/>
    </row>
  </sheetData>
  <pageMargins left="0.75" right="0.75" top="1" bottom="1" header="0.5" footer="0.5"/>
  <pageSetup orientation="portrait" horizontalDpi="4294967292" verticalDpi="4294967292"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S61"/>
  <sheetViews>
    <sheetView zoomScale="70" zoomScaleNormal="70" zoomScalePageLayoutView="80" workbookViewId="0">
      <selection activeCell="B37" sqref="B37:C44"/>
    </sheetView>
  </sheetViews>
  <sheetFormatPr defaultColWidth="8.81640625" defaultRowHeight="12.5" x14ac:dyDescent="0.25"/>
  <cols>
    <col min="1" max="1" width="4.6328125" style="58" customWidth="1"/>
    <col min="2" max="3" width="16.6328125" style="58" customWidth="1"/>
    <col min="4" max="19" width="7.36328125" style="58" customWidth="1"/>
    <col min="20" max="16384" width="8.81640625" style="58"/>
  </cols>
  <sheetData>
    <row r="1" spans="2:14" s="305" customFormat="1" x14ac:dyDescent="0.25"/>
    <row r="2" spans="2:14" s="305" customFormat="1" ht="18" x14ac:dyDescent="0.4">
      <c r="B2" s="306" t="s">
        <v>119</v>
      </c>
    </row>
    <row r="3" spans="2:14" s="305" customFormat="1" ht="18" x14ac:dyDescent="0.4">
      <c r="B3" s="307" t="str">
        <f>Introduction!$B$3</f>
        <v>SAMPLE TEMPLATE for report published May 27, 2021</v>
      </c>
      <c r="E3" s="307"/>
    </row>
    <row r="4" spans="2:14" s="305" customFormat="1" ht="18" x14ac:dyDescent="0.4">
      <c r="E4" s="307"/>
    </row>
    <row r="7" spans="2:14" ht="15" customHeight="1" x14ac:dyDescent="0.35">
      <c r="B7" s="59"/>
      <c r="E7" s="154" t="s">
        <v>201</v>
      </c>
      <c r="H7" s="60"/>
      <c r="I7" s="60"/>
      <c r="J7" s="60"/>
      <c r="K7" s="60"/>
      <c r="L7" s="60"/>
      <c r="M7" s="60"/>
      <c r="N7" s="60"/>
    </row>
    <row r="8" spans="2:14" ht="18" x14ac:dyDescent="0.4">
      <c r="G8" s="61"/>
    </row>
    <row r="9" spans="2:14" x14ac:dyDescent="0.25">
      <c r="B9" s="58" t="s">
        <v>197</v>
      </c>
    </row>
    <row r="15" spans="2:14" x14ac:dyDescent="0.25">
      <c r="M15" s="58" t="s">
        <v>196</v>
      </c>
    </row>
    <row r="24" spans="3:19" x14ac:dyDescent="0.25">
      <c r="S24" s="407"/>
    </row>
    <row r="26" spans="3:19" x14ac:dyDescent="0.25">
      <c r="C26" s="62"/>
      <c r="D26" s="63">
        <v>2005</v>
      </c>
      <c r="E26" s="63">
        <v>2006</v>
      </c>
      <c r="F26" s="63">
        <v>2007</v>
      </c>
      <c r="G26" s="63">
        <v>2008</v>
      </c>
      <c r="H26" s="63">
        <v>2009</v>
      </c>
      <c r="I26" s="63">
        <v>2010</v>
      </c>
      <c r="J26" s="63">
        <v>2011</v>
      </c>
      <c r="K26" s="63">
        <v>2012</v>
      </c>
      <c r="L26" s="64">
        <v>2013</v>
      </c>
      <c r="M26" s="63">
        <v>2014</v>
      </c>
      <c r="N26" s="63">
        <v>2015</v>
      </c>
      <c r="O26" s="63">
        <v>2016</v>
      </c>
      <c r="P26" s="63">
        <v>2017</v>
      </c>
      <c r="Q26" s="63">
        <v>2018</v>
      </c>
      <c r="R26" s="63">
        <v>2019</v>
      </c>
      <c r="S26" s="63">
        <v>2020</v>
      </c>
    </row>
    <row r="27" spans="3:19" ht="13" x14ac:dyDescent="0.3">
      <c r="C27" s="1" t="s">
        <v>2</v>
      </c>
      <c r="D27" s="4">
        <v>0.38</v>
      </c>
      <c r="E27" s="4">
        <v>0.39</v>
      </c>
      <c r="F27" s="65">
        <v>0.38251117841843518</v>
      </c>
      <c r="G27" s="65">
        <v>0.45182153194532659</v>
      </c>
      <c r="H27" s="65">
        <v>0.47365897635968196</v>
      </c>
      <c r="I27" s="65">
        <v>0.46926788467432951</v>
      </c>
      <c r="J27" s="66">
        <v>0.46799999999999997</v>
      </c>
      <c r="K27" s="4">
        <v>0.46683984940275552</v>
      </c>
      <c r="L27" s="38"/>
      <c r="M27" s="37"/>
      <c r="N27" s="37"/>
      <c r="O27" s="50"/>
      <c r="P27" s="50"/>
      <c r="Q27" s="56"/>
      <c r="R27" s="56"/>
      <c r="S27" s="56"/>
    </row>
    <row r="28" spans="3:19" ht="13" x14ac:dyDescent="0.3">
      <c r="C28" s="1" t="s">
        <v>3</v>
      </c>
      <c r="D28" s="4">
        <v>0.23</v>
      </c>
      <c r="E28" s="4">
        <v>0.23</v>
      </c>
      <c r="F28" s="65">
        <v>0.25320818486086255</v>
      </c>
      <c r="G28" s="65">
        <v>0.23578478981514736</v>
      </c>
      <c r="H28" s="65">
        <v>0.25824230948226629</v>
      </c>
      <c r="I28" s="65">
        <v>0.21085319042145595</v>
      </c>
      <c r="J28" s="4">
        <v>0.219</v>
      </c>
      <c r="K28" s="4">
        <v>0.20439785757624263</v>
      </c>
      <c r="L28" s="38"/>
      <c r="M28" s="37"/>
      <c r="N28" s="37"/>
      <c r="O28" s="50"/>
      <c r="P28" s="50"/>
      <c r="Q28" s="56"/>
      <c r="R28" s="56"/>
      <c r="S28" s="56"/>
    </row>
    <row r="29" spans="3:19" ht="13" x14ac:dyDescent="0.3">
      <c r="C29" s="1" t="s">
        <v>4</v>
      </c>
      <c r="D29" s="4">
        <v>0.2</v>
      </c>
      <c r="E29" s="4">
        <v>0.23</v>
      </c>
      <c r="F29" s="65">
        <v>0.15323658626753356</v>
      </c>
      <c r="G29" s="65">
        <v>0.15891260235674706</v>
      </c>
      <c r="H29" s="65">
        <v>0.12397140249497893</v>
      </c>
      <c r="I29" s="65">
        <v>0.10977798045977011</v>
      </c>
      <c r="J29" s="4">
        <v>0.16</v>
      </c>
      <c r="K29" s="4">
        <v>0.19489003417597794</v>
      </c>
      <c r="L29" s="38"/>
      <c r="M29" s="37"/>
      <c r="N29" s="37"/>
      <c r="O29" s="50"/>
      <c r="P29" s="50"/>
      <c r="Q29" s="56"/>
      <c r="R29" s="56"/>
      <c r="S29" s="56"/>
    </row>
    <row r="30" spans="3:19" ht="13" x14ac:dyDescent="0.3">
      <c r="C30" s="2" t="s">
        <v>77</v>
      </c>
      <c r="D30" s="4">
        <v>0.18999999999999995</v>
      </c>
      <c r="E30" s="4">
        <v>0.15000000000000002</v>
      </c>
      <c r="F30" s="65">
        <v>0.21104405045316876</v>
      </c>
      <c r="G30" s="65">
        <v>0.15348107588277893</v>
      </c>
      <c r="H30" s="65">
        <v>0.14412731166307288</v>
      </c>
      <c r="I30" s="65">
        <f>1-SUM(I27:I29)</f>
        <v>0.21010094444444438</v>
      </c>
      <c r="J30" s="4">
        <f>1-SUM(J27:J29)</f>
        <v>0.15300000000000002</v>
      </c>
      <c r="K30" s="65">
        <v>0.13387225884502396</v>
      </c>
      <c r="L30" s="67"/>
      <c r="M30" s="37"/>
      <c r="N30" s="37"/>
      <c r="O30" s="50"/>
      <c r="P30" s="50"/>
      <c r="Q30" s="56"/>
      <c r="R30" s="56"/>
      <c r="S30" s="56"/>
    </row>
    <row r="34" spans="1:5" ht="15.5" x14ac:dyDescent="0.35">
      <c r="B34" s="277" t="s">
        <v>241</v>
      </c>
    </row>
    <row r="36" spans="1:5" ht="37.5" x14ac:dyDescent="0.25">
      <c r="A36" s="62"/>
      <c r="B36" s="405" t="s">
        <v>244</v>
      </c>
      <c r="C36" s="405" t="s">
        <v>242</v>
      </c>
    </row>
    <row r="37" spans="1:5" x14ac:dyDescent="0.25">
      <c r="A37" s="358">
        <v>1</v>
      </c>
      <c r="B37" s="358"/>
      <c r="C37" s="358"/>
    </row>
    <row r="38" spans="1:5" x14ac:dyDescent="0.25">
      <c r="A38" s="358">
        <f>A37+1</f>
        <v>2</v>
      </c>
      <c r="B38" s="358"/>
      <c r="C38" s="358"/>
    </row>
    <row r="39" spans="1:5" x14ac:dyDescent="0.25">
      <c r="A39" s="358">
        <f t="shared" ref="A39:A46" si="0">A38+1</f>
        <v>3</v>
      </c>
      <c r="B39" s="358"/>
      <c r="C39" s="358"/>
    </row>
    <row r="40" spans="1:5" x14ac:dyDescent="0.25">
      <c r="A40" s="358">
        <f t="shared" si="0"/>
        <v>4</v>
      </c>
      <c r="B40" s="358"/>
      <c r="C40" s="358"/>
    </row>
    <row r="41" spans="1:5" x14ac:dyDescent="0.25">
      <c r="A41" s="358">
        <f t="shared" si="0"/>
        <v>5</v>
      </c>
      <c r="B41" s="358"/>
      <c r="C41" s="358"/>
    </row>
    <row r="42" spans="1:5" x14ac:dyDescent="0.25">
      <c r="A42" s="358">
        <f t="shared" si="0"/>
        <v>6</v>
      </c>
      <c r="B42" s="358"/>
      <c r="C42" s="358"/>
    </row>
    <row r="43" spans="1:5" x14ac:dyDescent="0.25">
      <c r="A43" s="358">
        <f t="shared" si="0"/>
        <v>7</v>
      </c>
      <c r="B43" s="358"/>
      <c r="C43" s="358"/>
    </row>
    <row r="44" spans="1:5" x14ac:dyDescent="0.25">
      <c r="A44" s="358">
        <f t="shared" si="0"/>
        <v>8</v>
      </c>
      <c r="B44" s="358"/>
      <c r="C44" s="358"/>
      <c r="E44" s="68"/>
    </row>
    <row r="45" spans="1:5" x14ac:dyDescent="0.25">
      <c r="A45" s="358">
        <f t="shared" si="0"/>
        <v>9</v>
      </c>
      <c r="B45" s="358" t="s">
        <v>161</v>
      </c>
      <c r="C45" s="358" t="s">
        <v>243</v>
      </c>
    </row>
    <row r="46" spans="1:5" x14ac:dyDescent="0.25">
      <c r="A46" s="358">
        <f t="shared" si="0"/>
        <v>10</v>
      </c>
      <c r="B46" s="358" t="s">
        <v>222</v>
      </c>
      <c r="C46" s="358" t="s">
        <v>136</v>
      </c>
    </row>
    <row r="61" spans="2:2" x14ac:dyDescent="0.25">
      <c r="B61" s="57"/>
    </row>
  </sheetData>
  <pageMargins left="0.75" right="0.75" top="1" bottom="1" header="0.5" footer="0.5"/>
  <pageSetup orientation="portrait"/>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R117"/>
  <sheetViews>
    <sheetView zoomScale="90" zoomScaleNormal="90" zoomScalePageLayoutView="80" workbookViewId="0">
      <selection activeCell="N116" sqref="N116:Q117"/>
    </sheetView>
  </sheetViews>
  <sheetFormatPr defaultColWidth="8.81640625" defaultRowHeight="12.5" x14ac:dyDescent="0.25"/>
  <cols>
    <col min="1" max="1" width="4.6328125" style="58" customWidth="1"/>
    <col min="2" max="2" width="12.81640625" style="58" customWidth="1"/>
    <col min="3" max="12" width="8.36328125" style="58" customWidth="1"/>
    <col min="13" max="17" width="7.36328125" style="58" customWidth="1"/>
    <col min="18" max="18" width="8.6328125" style="58" customWidth="1"/>
    <col min="19" max="16384" width="8.81640625" style="58"/>
  </cols>
  <sheetData>
    <row r="1" spans="2:18" s="305" customFormat="1" x14ac:dyDescent="0.25"/>
    <row r="2" spans="2:18" s="305" customFormat="1" ht="18" x14ac:dyDescent="0.4">
      <c r="B2" s="306" t="s">
        <v>119</v>
      </c>
    </row>
    <row r="3" spans="2:18" s="305" customFormat="1" ht="18" x14ac:dyDescent="0.4">
      <c r="B3" s="307" t="str">
        <f>Introduction!$B$3</f>
        <v>SAMPLE TEMPLATE for report published May 27, 2021</v>
      </c>
      <c r="E3" s="307"/>
    </row>
    <row r="4" spans="2:18" s="305" customFormat="1" ht="18" x14ac:dyDescent="0.4">
      <c r="E4" s="307"/>
    </row>
    <row r="9" spans="2:18" ht="15.5" x14ac:dyDescent="0.35">
      <c r="B9" s="277" t="s">
        <v>189</v>
      </c>
    </row>
    <row r="10" spans="2:18" ht="18" x14ac:dyDescent="0.4">
      <c r="I10" s="61"/>
      <c r="J10" s="61"/>
      <c r="K10" s="61"/>
      <c r="L10" s="61"/>
      <c r="M10" s="61"/>
      <c r="N10" s="61"/>
      <c r="O10" s="61"/>
      <c r="P10" s="61"/>
      <c r="Q10" s="61"/>
    </row>
    <row r="11" spans="2:18" x14ac:dyDescent="0.25">
      <c r="B11" s="58" t="s">
        <v>253</v>
      </c>
      <c r="O11" s="409"/>
      <c r="P11" s="409"/>
      <c r="Q11" s="409"/>
      <c r="R11" s="58" t="str">
        <f>B11</f>
        <v>The Ethernet transceiver vendor market share: 2006 to 2020</v>
      </c>
    </row>
    <row r="12" spans="2:18" x14ac:dyDescent="0.25">
      <c r="B12" s="58" t="s">
        <v>188</v>
      </c>
      <c r="R12" s="58">
        <v>0.17300000000000004</v>
      </c>
    </row>
    <row r="13" spans="2:18" x14ac:dyDescent="0.25">
      <c r="B13" s="8" t="s">
        <v>42</v>
      </c>
      <c r="C13" s="6">
        <v>2006</v>
      </c>
      <c r="D13" s="6">
        <v>2007</v>
      </c>
      <c r="E13" s="6">
        <v>2008</v>
      </c>
      <c r="F13" s="6">
        <v>2009</v>
      </c>
      <c r="G13" s="6">
        <v>2010</v>
      </c>
      <c r="H13" s="6">
        <v>2011</v>
      </c>
      <c r="I13" s="6">
        <v>2012</v>
      </c>
      <c r="J13" s="6">
        <v>2013</v>
      </c>
      <c r="K13" s="6">
        <v>2014</v>
      </c>
      <c r="L13" s="6">
        <v>2015</v>
      </c>
      <c r="M13" s="6">
        <v>2016</v>
      </c>
      <c r="N13" s="6">
        <v>2017</v>
      </c>
      <c r="O13" s="6">
        <v>2018</v>
      </c>
      <c r="P13" s="6">
        <v>2019</v>
      </c>
      <c r="Q13" s="6">
        <v>2020</v>
      </c>
    </row>
    <row r="14" spans="2:18" x14ac:dyDescent="0.25">
      <c r="B14" s="36" t="s">
        <v>2</v>
      </c>
      <c r="C14" s="31">
        <v>0.59687518166779374</v>
      </c>
      <c r="D14" s="31">
        <v>0.59212065237739975</v>
      </c>
      <c r="E14" s="35">
        <v>0.58367207508272612</v>
      </c>
      <c r="F14" s="34">
        <v>0.63569116780973767</v>
      </c>
      <c r="G14" s="7">
        <v>0.57379166159695816</v>
      </c>
      <c r="H14" s="4">
        <v>0.64331425582750579</v>
      </c>
      <c r="I14" s="4">
        <v>0.62918549499188126</v>
      </c>
      <c r="J14" s="4"/>
      <c r="K14" s="4"/>
      <c r="L14" s="4"/>
      <c r="M14" s="4"/>
      <c r="N14" s="4"/>
      <c r="O14" s="4"/>
      <c r="P14" s="4"/>
      <c r="Q14" s="4"/>
    </row>
    <row r="15" spans="2:18" x14ac:dyDescent="0.25">
      <c r="B15" s="36" t="s">
        <v>3</v>
      </c>
      <c r="C15" s="31">
        <v>0.17264863617701667</v>
      </c>
      <c r="D15" s="31">
        <v>0.20160447210868584</v>
      </c>
      <c r="E15" s="35">
        <v>0.216392351635044</v>
      </c>
      <c r="F15" s="34">
        <v>0.22383343275745787</v>
      </c>
      <c r="G15" s="7">
        <v>0.20943130418250949</v>
      </c>
      <c r="H15" s="4">
        <v>0.25254454020979022</v>
      </c>
      <c r="I15" s="4">
        <v>0.2134988104718426</v>
      </c>
      <c r="J15" s="4"/>
      <c r="K15" s="4"/>
      <c r="L15" s="4"/>
      <c r="M15" s="4"/>
      <c r="N15" s="4"/>
      <c r="O15" s="4"/>
      <c r="P15" s="4"/>
      <c r="Q15" s="4"/>
    </row>
    <row r="16" spans="2:18" x14ac:dyDescent="0.25">
      <c r="B16" s="36" t="s">
        <v>4</v>
      </c>
      <c r="C16" s="31">
        <v>0.11637054607865802</v>
      </c>
      <c r="D16" s="31">
        <v>0.11255215991814888</v>
      </c>
      <c r="E16" s="35">
        <v>0.13053601686519473</v>
      </c>
      <c r="F16" s="34">
        <v>9.7558097414033179E-2</v>
      </c>
      <c r="G16" s="7">
        <v>7.1296674271229404E-2</v>
      </c>
      <c r="H16" s="4">
        <v>9.1566467365967366E-2</v>
      </c>
      <c r="I16" s="4">
        <v>6.0058426315823164E-2</v>
      </c>
      <c r="J16" s="4"/>
      <c r="K16" s="4"/>
      <c r="L16" s="4"/>
      <c r="M16" s="4"/>
      <c r="N16" s="4"/>
      <c r="O16" s="4"/>
      <c r="P16" s="4"/>
      <c r="Q16" s="4"/>
    </row>
    <row r="17" spans="2:18" x14ac:dyDescent="0.25">
      <c r="B17" s="9" t="s">
        <v>77</v>
      </c>
      <c r="C17" s="35">
        <v>0.11410563607653157</v>
      </c>
      <c r="D17" s="35">
        <v>9.3722715595765504E-2</v>
      </c>
      <c r="E17" s="35">
        <v>6.9399556417035102E-2</v>
      </c>
      <c r="F17" s="34">
        <v>4.2917302018771308E-2</v>
      </c>
      <c r="G17" s="7">
        <v>0.14548035994930297</v>
      </c>
      <c r="H17" s="4">
        <v>1.257473659673658E-2</v>
      </c>
      <c r="I17" s="65">
        <f>1-SUM(I14:I16)</f>
        <v>9.7257268220452997E-2</v>
      </c>
      <c r="J17" s="4"/>
      <c r="K17" s="4"/>
      <c r="L17" s="4"/>
      <c r="M17" s="4"/>
      <c r="N17" s="4"/>
      <c r="O17" s="4"/>
      <c r="P17" s="4"/>
      <c r="Q17" s="4"/>
    </row>
    <row r="31" spans="2:18" x14ac:dyDescent="0.25">
      <c r="B31" s="58" t="s">
        <v>249</v>
      </c>
      <c r="O31" s="409"/>
      <c r="P31" s="409"/>
      <c r="Q31" s="409"/>
    </row>
    <row r="32" spans="2:18" x14ac:dyDescent="0.25">
      <c r="B32" s="58" t="s">
        <v>190</v>
      </c>
      <c r="R32" s="58" t="str">
        <f>B31</f>
        <v>The Fibre Channel transceiver market: 2006 to 2020</v>
      </c>
    </row>
    <row r="33" spans="2:17" x14ac:dyDescent="0.25">
      <c r="B33" s="10" t="s">
        <v>11</v>
      </c>
      <c r="C33" s="6">
        <v>2006</v>
      </c>
      <c r="D33" s="6">
        <v>2007</v>
      </c>
      <c r="E33" s="6">
        <v>2008</v>
      </c>
      <c r="F33" s="6">
        <v>2009</v>
      </c>
      <c r="G33" s="6">
        <v>2010</v>
      </c>
      <c r="H33" s="6">
        <v>2011</v>
      </c>
      <c r="I33" s="6">
        <v>2012</v>
      </c>
      <c r="J33" s="6">
        <v>2013</v>
      </c>
      <c r="K33" s="6">
        <v>2014</v>
      </c>
      <c r="L33" s="6">
        <v>2015</v>
      </c>
      <c r="M33" s="6">
        <v>2016</v>
      </c>
      <c r="N33" s="6">
        <v>2017</v>
      </c>
      <c r="O33" s="6">
        <v>2018</v>
      </c>
      <c r="P33" s="6">
        <v>2019</v>
      </c>
      <c r="Q33" s="6">
        <v>2020</v>
      </c>
    </row>
    <row r="34" spans="2:17" x14ac:dyDescent="0.25">
      <c r="B34" s="33" t="s">
        <v>247</v>
      </c>
      <c r="C34" s="31">
        <v>0.815433060442317</v>
      </c>
      <c r="D34" s="31">
        <v>0.87159146398785481</v>
      </c>
      <c r="E34" s="11">
        <v>0.90888566593269604</v>
      </c>
      <c r="F34" s="12">
        <v>0.97785169550859119</v>
      </c>
      <c r="G34" s="7">
        <v>0.97912822635135133</v>
      </c>
      <c r="H34" s="7">
        <v>0.99</v>
      </c>
      <c r="I34" s="4">
        <v>0.99</v>
      </c>
      <c r="J34" s="4"/>
      <c r="K34" s="7"/>
      <c r="L34" s="4"/>
      <c r="M34" s="4"/>
      <c r="N34" s="37"/>
      <c r="O34" s="37"/>
      <c r="P34" s="408"/>
      <c r="Q34" s="408"/>
    </row>
    <row r="35" spans="2:17" x14ac:dyDescent="0.25">
      <c r="B35" s="32" t="s">
        <v>248</v>
      </c>
      <c r="C35" s="31">
        <v>0.18313513999345399</v>
      </c>
      <c r="D35" s="31">
        <v>6.8780197687275099E-2</v>
      </c>
      <c r="E35" s="11">
        <v>8.9213812838872392E-2</v>
      </c>
      <c r="F35" s="12">
        <v>1.7864890583464965E-2</v>
      </c>
      <c r="G35" s="4">
        <v>0.02</v>
      </c>
      <c r="H35" s="4">
        <v>0.01</v>
      </c>
      <c r="I35" s="4">
        <v>0.01</v>
      </c>
      <c r="J35" s="4"/>
      <c r="K35" s="7"/>
      <c r="L35" s="4"/>
      <c r="M35" s="4"/>
      <c r="N35" s="37"/>
      <c r="O35" s="37"/>
      <c r="P35" s="408"/>
      <c r="Q35" s="408"/>
    </row>
    <row r="36" spans="2:17" x14ac:dyDescent="0.25">
      <c r="B36" s="4" t="s">
        <v>77</v>
      </c>
      <c r="C36" s="4">
        <v>1.4317995642290499E-3</v>
      </c>
      <c r="D36" s="4">
        <v>5.9628338324870134E-2</v>
      </c>
      <c r="E36" s="4">
        <v>1.9005212284315398E-3</v>
      </c>
      <c r="F36" s="12">
        <v>0</v>
      </c>
      <c r="G36" s="4">
        <v>0</v>
      </c>
      <c r="H36" s="4">
        <v>0</v>
      </c>
      <c r="I36" s="4">
        <v>0</v>
      </c>
      <c r="J36" s="4"/>
      <c r="K36" s="7"/>
      <c r="L36" s="4"/>
      <c r="M36" s="4"/>
      <c r="N36" s="4"/>
      <c r="O36" s="4"/>
      <c r="P36" s="408"/>
      <c r="Q36" s="408"/>
    </row>
    <row r="49" spans="1:18" x14ac:dyDescent="0.25">
      <c r="B49" s="58" t="s">
        <v>250</v>
      </c>
      <c r="O49" s="409"/>
      <c r="P49" s="409"/>
      <c r="Q49" s="409"/>
      <c r="R49" s="58" t="str">
        <f>B49</f>
        <v>The WDM transceiver market share: 2006 to 2020</v>
      </c>
    </row>
    <row r="50" spans="1:18" x14ac:dyDescent="0.25">
      <c r="B50" s="58" t="s">
        <v>191</v>
      </c>
    </row>
    <row r="51" spans="1:18" x14ac:dyDescent="0.25">
      <c r="B51" s="10" t="s">
        <v>51</v>
      </c>
      <c r="C51" s="6">
        <v>2006</v>
      </c>
      <c r="D51" s="6">
        <v>2007</v>
      </c>
      <c r="E51" s="6">
        <v>2008</v>
      </c>
      <c r="F51" s="6">
        <v>2009</v>
      </c>
      <c r="G51" s="6">
        <v>2010</v>
      </c>
      <c r="H51" s="6">
        <v>2011</v>
      </c>
      <c r="I51" s="6">
        <v>2012</v>
      </c>
      <c r="J51" s="6">
        <v>2013</v>
      </c>
      <c r="K51" s="6">
        <v>2014</v>
      </c>
      <c r="L51" s="6">
        <v>2015</v>
      </c>
      <c r="M51" s="6">
        <v>2016</v>
      </c>
      <c r="N51" s="6">
        <v>2017</v>
      </c>
      <c r="O51" s="6">
        <v>2018</v>
      </c>
      <c r="P51" s="6">
        <v>2019</v>
      </c>
      <c r="Q51" s="6">
        <v>2020</v>
      </c>
    </row>
    <row r="52" spans="1:18" x14ac:dyDescent="0.25">
      <c r="B52" s="4" t="s">
        <v>2</v>
      </c>
      <c r="C52" s="4">
        <v>0.40530533360933008</v>
      </c>
      <c r="D52" s="4">
        <v>0.49603564016594548</v>
      </c>
      <c r="E52" s="4">
        <v>0.60896311964767635</v>
      </c>
      <c r="F52" s="13">
        <v>0.55328970445326919</v>
      </c>
      <c r="G52" s="4">
        <v>0.52343486020872154</v>
      </c>
      <c r="H52" s="4">
        <v>0.53348943959055661</v>
      </c>
      <c r="I52" s="4">
        <v>0.68</v>
      </c>
      <c r="J52" s="4"/>
      <c r="K52" s="4"/>
      <c r="L52" s="4"/>
      <c r="M52" s="4"/>
      <c r="N52" s="4"/>
      <c r="O52" s="4"/>
      <c r="P52" s="4"/>
      <c r="Q52" s="4"/>
    </row>
    <row r="53" spans="1:18" x14ac:dyDescent="0.25">
      <c r="B53" s="4" t="s">
        <v>3</v>
      </c>
      <c r="C53" s="4">
        <v>0.29205865498569289</v>
      </c>
      <c r="D53" s="4">
        <v>0.2287201393285789</v>
      </c>
      <c r="E53" s="4">
        <v>0.23142293337890726</v>
      </c>
      <c r="F53" s="13">
        <v>0.21598543853599922</v>
      </c>
      <c r="G53" s="4">
        <v>0.28207904907779269</v>
      </c>
      <c r="H53" s="4">
        <v>0.26449480398945519</v>
      </c>
      <c r="I53" s="4">
        <v>0.24</v>
      </c>
      <c r="J53" s="4"/>
      <c r="K53" s="4"/>
      <c r="L53" s="4"/>
      <c r="M53" s="4"/>
      <c r="N53" s="4"/>
      <c r="O53" s="4"/>
      <c r="P53" s="4"/>
      <c r="Q53" s="4"/>
    </row>
    <row r="54" spans="1:18" x14ac:dyDescent="0.25">
      <c r="B54" s="4" t="s">
        <v>4</v>
      </c>
      <c r="C54" s="4">
        <v>0.23212512064411744</v>
      </c>
      <c r="D54" s="4">
        <v>0.15933666842427671</v>
      </c>
      <c r="E54" s="4">
        <v>7.5728376754412449E-2</v>
      </c>
      <c r="F54" s="13">
        <v>0.1191426594993947</v>
      </c>
      <c r="G54" s="4">
        <v>8.6858372331849829E-2</v>
      </c>
      <c r="H54" s="4">
        <v>0.14863322671353252</v>
      </c>
      <c r="I54" s="4">
        <v>0.03</v>
      </c>
      <c r="J54" s="4"/>
      <c r="K54" s="4"/>
      <c r="L54" s="4"/>
      <c r="M54" s="4"/>
      <c r="N54" s="4"/>
      <c r="O54" s="4"/>
      <c r="P54" s="4"/>
      <c r="Q54" s="4"/>
    </row>
    <row r="55" spans="1:18" x14ac:dyDescent="0.25">
      <c r="B55" s="4" t="s">
        <v>77</v>
      </c>
      <c r="C55" s="4">
        <v>7.051089076085959E-2</v>
      </c>
      <c r="D55" s="4">
        <v>0.11590755208119885</v>
      </c>
      <c r="E55" s="4">
        <v>8.3885570219003891E-2</v>
      </c>
      <c r="F55" s="13">
        <v>0.11158219751133691</v>
      </c>
      <c r="G55" s="4">
        <v>0.10762771838163598</v>
      </c>
      <c r="H55" s="4">
        <v>5.3382529706455739E-2</v>
      </c>
      <c r="I55" s="4">
        <f>1-SUM(I52:I54)</f>
        <v>4.9999999999999933E-2</v>
      </c>
      <c r="J55" s="4"/>
      <c r="K55" s="4"/>
      <c r="L55" s="4"/>
      <c r="M55" s="4"/>
      <c r="N55" s="4"/>
      <c r="O55" s="4"/>
      <c r="P55" s="4"/>
      <c r="Q55" s="4"/>
    </row>
    <row r="58" spans="1:18" ht="15.5" x14ac:dyDescent="0.35">
      <c r="A58" s="69"/>
      <c r="I58" s="57"/>
    </row>
    <row r="59" spans="1:18" ht="15.5" x14ac:dyDescent="0.35">
      <c r="A59" s="70"/>
    </row>
    <row r="60" spans="1:18" ht="15.5" x14ac:dyDescent="0.35">
      <c r="A60" s="70"/>
    </row>
    <row r="61" spans="1:18" ht="15.5" x14ac:dyDescent="0.35">
      <c r="A61" s="70"/>
    </row>
    <row r="62" spans="1:18" ht="15.5" x14ac:dyDescent="0.35">
      <c r="A62" s="70"/>
    </row>
    <row r="63" spans="1:18" ht="15.5" x14ac:dyDescent="0.35">
      <c r="A63" s="70"/>
    </row>
    <row r="64" spans="1:18" ht="15.5" x14ac:dyDescent="0.35">
      <c r="A64" s="70"/>
    </row>
    <row r="65" spans="1:18" ht="15.5" x14ac:dyDescent="0.35">
      <c r="A65" s="70"/>
    </row>
    <row r="67" spans="1:18" ht="15.5" x14ac:dyDescent="0.35">
      <c r="A67" s="70"/>
      <c r="B67" s="58" t="s">
        <v>251</v>
      </c>
      <c r="O67" s="409"/>
      <c r="P67" s="409"/>
      <c r="Q67" s="409"/>
      <c r="R67" s="58" t="str">
        <f>B67</f>
        <v>The FTTx transceiver market share: 2006 to 2020</v>
      </c>
    </row>
    <row r="68" spans="1:18" ht="15.5" x14ac:dyDescent="0.35">
      <c r="A68" s="70"/>
      <c r="B68" s="58" t="s">
        <v>192</v>
      </c>
    </row>
    <row r="69" spans="1:18" ht="15.5" x14ac:dyDescent="0.35">
      <c r="A69" s="70"/>
      <c r="B69" s="10" t="s">
        <v>10</v>
      </c>
      <c r="C69" s="6">
        <v>2006</v>
      </c>
      <c r="D69" s="6">
        <v>2007</v>
      </c>
      <c r="E69" s="6">
        <v>2008</v>
      </c>
      <c r="F69" s="6">
        <v>2009</v>
      </c>
      <c r="G69" s="6">
        <v>2010</v>
      </c>
      <c r="H69" s="6">
        <v>2011</v>
      </c>
      <c r="I69" s="6">
        <v>2012</v>
      </c>
      <c r="J69" s="6">
        <v>2013</v>
      </c>
      <c r="K69" s="6">
        <v>2014</v>
      </c>
      <c r="L69" s="6">
        <v>2015</v>
      </c>
      <c r="M69" s="6">
        <v>2016</v>
      </c>
      <c r="N69" s="6">
        <v>2017</v>
      </c>
      <c r="O69" s="6">
        <v>2018</v>
      </c>
      <c r="P69" s="6">
        <v>2019</v>
      </c>
      <c r="Q69" s="6">
        <v>2020</v>
      </c>
    </row>
    <row r="70" spans="1:18" ht="15.5" x14ac:dyDescent="0.35">
      <c r="A70" s="70"/>
      <c r="B70" s="30" t="s">
        <v>2</v>
      </c>
      <c r="C70" s="29">
        <v>0.61031384364982799</v>
      </c>
      <c r="D70" s="142">
        <v>0.60981477294946107</v>
      </c>
      <c r="E70" s="14">
        <v>0.66061737650894958</v>
      </c>
      <c r="F70" s="4">
        <v>0.70264613523057928</v>
      </c>
      <c r="G70" s="65">
        <v>0.54478558746736294</v>
      </c>
      <c r="H70" s="4">
        <v>0.5</v>
      </c>
      <c r="I70" s="4">
        <v>0.42</v>
      </c>
      <c r="J70" s="4">
        <v>0.52</v>
      </c>
      <c r="K70" s="4"/>
      <c r="L70" s="4"/>
      <c r="M70" s="4"/>
      <c r="N70" s="4"/>
      <c r="O70" s="4"/>
      <c r="P70" s="4"/>
      <c r="Q70" s="4"/>
    </row>
    <row r="71" spans="1:18" ht="15.5" x14ac:dyDescent="0.35">
      <c r="A71" s="70"/>
      <c r="B71" s="30" t="s">
        <v>3</v>
      </c>
      <c r="C71" s="29">
        <v>0.18855835878936839</v>
      </c>
      <c r="D71" s="142">
        <v>0.20331751743664794</v>
      </c>
      <c r="E71" s="14">
        <v>0.15715201874293505</v>
      </c>
      <c r="F71" s="4">
        <v>0.16809121098609311</v>
      </c>
      <c r="G71" s="65">
        <v>0.28041893733681467</v>
      </c>
      <c r="H71" s="4">
        <v>0.24214435146443516</v>
      </c>
      <c r="I71" s="4">
        <v>0.2</v>
      </c>
      <c r="J71" s="4">
        <v>0.2</v>
      </c>
      <c r="K71" s="4"/>
      <c r="L71" s="4"/>
      <c r="M71" s="4"/>
      <c r="N71" s="4"/>
      <c r="O71" s="4"/>
      <c r="P71" s="4"/>
      <c r="Q71" s="4"/>
    </row>
    <row r="72" spans="1:18" ht="15.5" x14ac:dyDescent="0.35">
      <c r="A72" s="70"/>
      <c r="B72" s="15" t="s">
        <v>116</v>
      </c>
      <c r="C72" s="29">
        <v>0.20112779756080371</v>
      </c>
      <c r="D72" s="142">
        <v>0.18686770961389099</v>
      </c>
      <c r="E72" s="14">
        <v>0.18223060474811537</v>
      </c>
      <c r="F72" s="4">
        <v>0.13</v>
      </c>
      <c r="G72" s="65">
        <v>0.17479547519582239</v>
      </c>
      <c r="H72" s="65">
        <f>1-H70-H71</f>
        <v>0.25785564853556486</v>
      </c>
      <c r="I72" s="4">
        <f>1-I70-I71</f>
        <v>0.38000000000000006</v>
      </c>
      <c r="J72" s="4">
        <f>1-J70-J71</f>
        <v>0.27999999999999997</v>
      </c>
      <c r="K72" s="4"/>
      <c r="L72" s="4"/>
      <c r="M72" s="4"/>
      <c r="N72" s="4"/>
      <c r="O72" s="4"/>
      <c r="P72" s="4"/>
      <c r="Q72" s="4"/>
    </row>
    <row r="73" spans="1:18" ht="15.5" x14ac:dyDescent="0.35">
      <c r="A73" s="70"/>
      <c r="O73" s="4"/>
      <c r="P73" s="4"/>
      <c r="Q73" s="4"/>
    </row>
    <row r="74" spans="1:18" ht="15.5" x14ac:dyDescent="0.35">
      <c r="A74" s="70"/>
    </row>
    <row r="75" spans="1:18" ht="15.5" x14ac:dyDescent="0.35">
      <c r="A75" s="70"/>
    </row>
    <row r="76" spans="1:18" ht="15.5" x14ac:dyDescent="0.35">
      <c r="A76" s="70"/>
    </row>
    <row r="77" spans="1:18" ht="15.5" x14ac:dyDescent="0.35">
      <c r="A77" s="70"/>
    </row>
    <row r="78" spans="1:18" ht="15.5" x14ac:dyDescent="0.35">
      <c r="A78" s="70"/>
    </row>
    <row r="79" spans="1:18" ht="15.5" x14ac:dyDescent="0.35">
      <c r="A79" s="70"/>
    </row>
    <row r="80" spans="1:18" ht="15.5" x14ac:dyDescent="0.35">
      <c r="A80" s="70"/>
    </row>
    <row r="81" spans="1:9" ht="15.5" x14ac:dyDescent="0.35">
      <c r="A81" s="70"/>
    </row>
    <row r="82" spans="1:9" ht="15.5" x14ac:dyDescent="0.35">
      <c r="A82" s="70"/>
    </row>
    <row r="83" spans="1:9" ht="15.5" x14ac:dyDescent="0.35">
      <c r="A83" s="70"/>
    </row>
    <row r="84" spans="1:9" ht="15.5" x14ac:dyDescent="0.35">
      <c r="A84" s="70"/>
    </row>
    <row r="85" spans="1:9" ht="15.5" x14ac:dyDescent="0.35">
      <c r="A85" s="70"/>
    </row>
    <row r="87" spans="1:9" ht="15.5" x14ac:dyDescent="0.35">
      <c r="A87" s="70"/>
      <c r="B87" s="106" t="s">
        <v>252</v>
      </c>
      <c r="G87" s="409"/>
      <c r="H87" s="409"/>
      <c r="I87" s="409"/>
    </row>
    <row r="88" spans="1:9" ht="15.5" x14ac:dyDescent="0.35">
      <c r="A88" s="70"/>
      <c r="B88" s="58" t="s">
        <v>193</v>
      </c>
    </row>
    <row r="89" spans="1:9" ht="15.5" x14ac:dyDescent="0.35">
      <c r="A89" s="70"/>
      <c r="B89" s="62"/>
      <c r="C89" s="143">
        <v>2014</v>
      </c>
      <c r="D89" s="6">
        <v>2015</v>
      </c>
      <c r="E89" s="6">
        <v>2016</v>
      </c>
      <c r="F89" s="6">
        <v>2017</v>
      </c>
      <c r="G89" s="6">
        <v>2018</v>
      </c>
      <c r="H89" s="6">
        <v>2019</v>
      </c>
      <c r="I89" s="6">
        <v>2020</v>
      </c>
    </row>
    <row r="90" spans="1:9" ht="15.5" x14ac:dyDescent="0.35">
      <c r="A90" s="70"/>
      <c r="B90" s="30" t="s">
        <v>2</v>
      </c>
      <c r="C90" s="65">
        <v>0.46298288726394643</v>
      </c>
      <c r="D90" s="32"/>
      <c r="E90" s="32"/>
      <c r="F90" s="276"/>
      <c r="G90" s="276"/>
      <c r="H90" s="276"/>
      <c r="I90" s="276"/>
    </row>
    <row r="91" spans="1:9" ht="15.5" x14ac:dyDescent="0.35">
      <c r="A91" s="70"/>
      <c r="B91" s="15" t="s">
        <v>3</v>
      </c>
      <c r="C91" s="65">
        <v>0.3409420653470025</v>
      </c>
      <c r="D91" s="32"/>
      <c r="E91" s="32"/>
      <c r="F91" s="276"/>
      <c r="G91" s="276"/>
      <c r="H91" s="276"/>
      <c r="I91" s="276"/>
    </row>
    <row r="92" spans="1:9" ht="15.5" x14ac:dyDescent="0.35">
      <c r="A92" s="70"/>
      <c r="B92" s="15" t="s">
        <v>116</v>
      </c>
      <c r="C92" s="65">
        <v>0.19607504738905107</v>
      </c>
      <c r="D92" s="32"/>
      <c r="E92" s="32"/>
      <c r="F92" s="276"/>
      <c r="G92" s="276"/>
      <c r="H92" s="276"/>
      <c r="I92" s="276"/>
    </row>
    <row r="113" spans="2:17" x14ac:dyDescent="0.25">
      <c r="B113" s="106" t="s">
        <v>187</v>
      </c>
      <c r="O113" s="409"/>
      <c r="P113" s="409"/>
      <c r="Q113" s="409"/>
    </row>
    <row r="114" spans="2:17" x14ac:dyDescent="0.25">
      <c r="B114" s="58" t="s">
        <v>194</v>
      </c>
    </row>
    <row r="115" spans="2:17" x14ac:dyDescent="0.25">
      <c r="B115" s="62"/>
      <c r="C115" s="6"/>
      <c r="D115" s="6"/>
      <c r="E115" s="6"/>
      <c r="F115" s="6"/>
      <c r="G115" s="6"/>
      <c r="H115" s="6"/>
      <c r="I115" s="6"/>
      <c r="J115" s="6"/>
      <c r="K115" s="143">
        <v>2014</v>
      </c>
      <c r="L115" s="6">
        <v>2015</v>
      </c>
      <c r="M115" s="6">
        <v>2016</v>
      </c>
      <c r="N115" s="6">
        <v>2017</v>
      </c>
      <c r="O115" s="6">
        <v>2018</v>
      </c>
      <c r="P115" s="6">
        <v>2019</v>
      </c>
      <c r="Q115" s="6">
        <v>2020</v>
      </c>
    </row>
    <row r="116" spans="2:17" x14ac:dyDescent="0.25">
      <c r="B116" s="30" t="s">
        <v>2</v>
      </c>
      <c r="C116" s="29"/>
      <c r="D116" s="142"/>
      <c r="E116" s="14"/>
      <c r="F116" s="4"/>
      <c r="G116" s="65"/>
      <c r="H116" s="4"/>
      <c r="I116" s="4"/>
      <c r="J116" s="4"/>
      <c r="K116" s="65"/>
      <c r="L116" s="32">
        <v>0.67</v>
      </c>
      <c r="M116" s="32">
        <v>0.77</v>
      </c>
      <c r="N116" s="32"/>
      <c r="O116" s="276"/>
      <c r="P116" s="276"/>
      <c r="Q116" s="276"/>
    </row>
    <row r="117" spans="2:17" x14ac:dyDescent="0.25">
      <c r="B117" s="15" t="s">
        <v>116</v>
      </c>
      <c r="C117" s="29"/>
      <c r="D117" s="142"/>
      <c r="E117" s="14"/>
      <c r="F117" s="4"/>
      <c r="G117" s="65"/>
      <c r="H117" s="4"/>
      <c r="I117" s="4"/>
      <c r="J117" s="4"/>
      <c r="K117" s="65"/>
      <c r="L117" s="32">
        <f>1-L116</f>
        <v>0.32999999999999996</v>
      </c>
      <c r="M117" s="32">
        <v>0.23</v>
      </c>
      <c r="N117" s="32"/>
      <c r="O117" s="276"/>
      <c r="P117" s="276"/>
      <c r="Q117" s="276"/>
    </row>
  </sheetData>
  <pageMargins left="0.75" right="0.75" top="1" bottom="1" header="0.5" footer="0.5"/>
  <pageSetup orientation="portrait"/>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18:T41"/>
  <sheetViews>
    <sheetView workbookViewId="0">
      <selection activeCell="K38" sqref="K38:L38"/>
    </sheetView>
  </sheetViews>
  <sheetFormatPr defaultColWidth="8.81640625" defaultRowHeight="13" x14ac:dyDescent="0.3"/>
  <cols>
    <col min="1" max="2" width="8.81640625" style="161"/>
    <col min="3" max="14" width="7.6328125" style="161" customWidth="1"/>
    <col min="15" max="16384" width="8.81640625" style="161"/>
  </cols>
  <sheetData>
    <row r="18" spans="2:20" x14ac:dyDescent="0.3">
      <c r="C18" s="385">
        <v>2003</v>
      </c>
      <c r="D18" s="385">
        <v>2004</v>
      </c>
      <c r="E18" s="385">
        <v>2005</v>
      </c>
      <c r="F18" s="385">
        <v>2006</v>
      </c>
      <c r="G18" s="385">
        <v>2007</v>
      </c>
      <c r="H18" s="385">
        <v>2008</v>
      </c>
      <c r="I18" s="385">
        <v>2009</v>
      </c>
      <c r="J18" s="385">
        <v>2010</v>
      </c>
      <c r="K18" s="385">
        <v>2011</v>
      </c>
      <c r="L18" s="385">
        <v>2012</v>
      </c>
      <c r="M18" s="385">
        <v>2013</v>
      </c>
      <c r="N18" s="385">
        <v>2014</v>
      </c>
      <c r="O18" s="385">
        <v>2015</v>
      </c>
      <c r="P18" s="385">
        <v>2016</v>
      </c>
      <c r="Q18" s="385">
        <v>2017</v>
      </c>
      <c r="R18" s="385">
        <v>2018</v>
      </c>
      <c r="S18" s="385">
        <v>2019</v>
      </c>
      <c r="T18" s="385">
        <v>2020</v>
      </c>
    </row>
    <row r="19" spans="2:20" x14ac:dyDescent="0.3">
      <c r="B19" s="161" t="s">
        <v>20</v>
      </c>
      <c r="C19" s="262">
        <v>3</v>
      </c>
      <c r="D19" s="262">
        <v>4</v>
      </c>
      <c r="E19" s="262">
        <v>6</v>
      </c>
      <c r="F19" s="262">
        <v>9</v>
      </c>
      <c r="G19" s="262">
        <v>12.56</v>
      </c>
      <c r="H19" s="262">
        <v>18.318999999999999</v>
      </c>
      <c r="I19" s="262">
        <v>21.7924258</v>
      </c>
      <c r="J19" s="262"/>
      <c r="K19" s="262"/>
      <c r="L19" s="262"/>
      <c r="M19" s="262"/>
      <c r="N19" s="262"/>
      <c r="O19" s="262"/>
      <c r="P19" s="262"/>
      <c r="Q19" s="262"/>
      <c r="R19" s="262"/>
      <c r="S19" s="262"/>
      <c r="T19" s="262"/>
    </row>
    <row r="20" spans="2:20" x14ac:dyDescent="0.3">
      <c r="B20" s="161" t="s">
        <v>234</v>
      </c>
      <c r="C20" s="262"/>
      <c r="D20" s="262"/>
      <c r="E20" s="262"/>
      <c r="F20" s="262"/>
      <c r="G20" s="262"/>
      <c r="H20" s="262"/>
      <c r="I20" s="262">
        <v>14.611666600000001</v>
      </c>
      <c r="J20" s="262"/>
      <c r="K20" s="262"/>
      <c r="L20" s="262"/>
      <c r="M20" s="262"/>
      <c r="N20" s="262"/>
      <c r="O20" s="262"/>
      <c r="P20" s="386"/>
      <c r="Q20" s="262"/>
      <c r="R20" s="262"/>
      <c r="S20" s="262"/>
      <c r="T20" s="262"/>
    </row>
    <row r="21" spans="2:20" x14ac:dyDescent="0.3">
      <c r="B21" s="161" t="s">
        <v>52</v>
      </c>
      <c r="C21" s="262">
        <v>19</v>
      </c>
      <c r="D21" s="262">
        <v>18</v>
      </c>
      <c r="E21" s="262">
        <v>21</v>
      </c>
      <c r="F21" s="262">
        <v>24</v>
      </c>
      <c r="G21" s="262">
        <v>28.211040000000001</v>
      </c>
      <c r="H21" s="262">
        <v>31.586260000000003</v>
      </c>
      <c r="I21" s="262">
        <v>27.191730000000003</v>
      </c>
      <c r="J21" s="262"/>
      <c r="K21" s="262"/>
      <c r="L21" s="262"/>
      <c r="M21" s="262"/>
      <c r="N21" s="262"/>
      <c r="O21" s="262"/>
      <c r="P21" s="262"/>
      <c r="Q21" s="262"/>
      <c r="R21" s="262"/>
      <c r="S21" s="262"/>
      <c r="T21" s="262"/>
    </row>
    <row r="22" spans="2:20" x14ac:dyDescent="0.3">
      <c r="B22" s="161" t="s">
        <v>129</v>
      </c>
      <c r="C22" s="262">
        <v>26.425565020901594</v>
      </c>
      <c r="D22" s="262">
        <v>29.220299416076536</v>
      </c>
      <c r="E22" s="262">
        <v>33.133307214702597</v>
      </c>
      <c r="F22" s="262">
        <v>34.473977161500812</v>
      </c>
      <c r="G22" s="262">
        <v>43.813460899999995</v>
      </c>
      <c r="H22" s="262">
        <v>47.303517800000002</v>
      </c>
      <c r="I22" s="262">
        <v>38.710565600000002</v>
      </c>
      <c r="J22" s="262"/>
      <c r="K22" s="262"/>
      <c r="L22" s="262"/>
      <c r="M22" s="262"/>
      <c r="N22" s="262"/>
      <c r="O22" s="262"/>
      <c r="P22" s="262"/>
      <c r="Q22" s="262"/>
      <c r="R22" s="262"/>
      <c r="S22" s="262"/>
      <c r="T22" s="262"/>
    </row>
    <row r="38" spans="2:8" x14ac:dyDescent="0.3">
      <c r="C38" s="385">
        <v>2015</v>
      </c>
      <c r="D38" s="385">
        <v>2016</v>
      </c>
      <c r="E38" s="385">
        <v>2017</v>
      </c>
      <c r="F38" s="385">
        <v>2018</v>
      </c>
      <c r="G38" s="385">
        <v>2019</v>
      </c>
      <c r="H38" s="385">
        <v>2020</v>
      </c>
    </row>
    <row r="39" spans="2:8" x14ac:dyDescent="0.3">
      <c r="B39" s="161" t="s">
        <v>92</v>
      </c>
      <c r="C39" s="262">
        <f>Financials!U76</f>
        <v>0</v>
      </c>
      <c r="D39" s="262">
        <f>Financials!V76</f>
        <v>0</v>
      </c>
      <c r="E39" s="262">
        <f>Financials!W76</f>
        <v>0</v>
      </c>
      <c r="F39" s="262">
        <f>Financials!X76</f>
        <v>0</v>
      </c>
      <c r="G39" s="262">
        <f>Financials!Y76</f>
        <v>0</v>
      </c>
      <c r="H39" s="262">
        <f>Financials!Z76</f>
        <v>0</v>
      </c>
    </row>
    <row r="40" spans="2:8" x14ac:dyDescent="0.3">
      <c r="B40" s="161" t="s">
        <v>213</v>
      </c>
      <c r="C40" s="262">
        <f>Financials!U87</f>
        <v>0</v>
      </c>
      <c r="D40" s="262">
        <f>Financials!V87</f>
        <v>0</v>
      </c>
      <c r="E40" s="262">
        <f>Financials!W87</f>
        <v>0</v>
      </c>
      <c r="F40" s="262">
        <f>Financials!X87</f>
        <v>0</v>
      </c>
      <c r="G40" s="262">
        <f>Financials!Y87</f>
        <v>0</v>
      </c>
      <c r="H40" s="262">
        <f>Financials!Z87</f>
        <v>0</v>
      </c>
    </row>
    <row r="41" spans="2:8" x14ac:dyDescent="0.3">
      <c r="B41" s="161" t="s">
        <v>212</v>
      </c>
      <c r="C41" s="262">
        <f>Financials!U84</f>
        <v>0</v>
      </c>
      <c r="D41" s="262">
        <f>Financials!V84</f>
        <v>0</v>
      </c>
      <c r="E41" s="262">
        <f>Financials!W84</f>
        <v>0</v>
      </c>
      <c r="F41" s="262">
        <f>Financials!X84</f>
        <v>0</v>
      </c>
      <c r="G41" s="262">
        <f>Financials!Y84</f>
        <v>0</v>
      </c>
      <c r="H41" s="262">
        <f>Financials!Z84</f>
        <v>0</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Introduction</vt:lpstr>
      <vt:lpstr>Financials</vt:lpstr>
      <vt:lpstr>China</vt:lpstr>
      <vt:lpstr>Industry Profitability</vt:lpstr>
      <vt:lpstr>Vendor diversification</vt:lpstr>
      <vt:lpstr>Market Fragmentation</vt:lpstr>
      <vt:lpstr>Fragmentation by Segment</vt:lpstr>
      <vt:lpstr>Chapter 4 charts</vt:lpstr>
    </vt:vector>
  </TitlesOfParts>
  <Company>Microtech Instruments,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Vladimir Kozlov</dc:creator>
  <cp:lastModifiedBy>John Lively</cp:lastModifiedBy>
  <cp:lastPrinted>2011-07-12T23:17:50Z</cp:lastPrinted>
  <dcterms:created xsi:type="dcterms:W3CDTF">2005-01-07T18:54:21Z</dcterms:created>
  <dcterms:modified xsi:type="dcterms:W3CDTF">2021-05-27T20:31:40Z</dcterms:modified>
</cp:coreProperties>
</file>